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9200" windowHeight="11388"/>
  </bookViews>
  <sheets>
    <sheet name="Доходи" sheetId="7" r:id="rId1"/>
    <sheet name="Видатки" sheetId="8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Видатки!$3:$4</definedName>
    <definedName name="_xlnm.Print_Titles" localSheetId="0">Доходи!$7:$8</definedName>
    <definedName name="_xlnm.Print_Area" localSheetId="1">Видатки!$A$1:$Q$61</definedName>
    <definedName name="_xlnm.Print_Area" localSheetId="0">Доходи!$A$1:$R$69</definedName>
  </definedNames>
  <calcPr calcId="145621" fullCalcOnLoad="1"/>
</workbook>
</file>

<file path=xl/calcChain.xml><?xml version="1.0" encoding="utf-8"?>
<calcChain xmlns="http://schemas.openxmlformats.org/spreadsheetml/2006/main">
  <c r="N36" i="7" l="1"/>
  <c r="Q23" i="8"/>
  <c r="J46" i="7"/>
  <c r="P50" i="7"/>
  <c r="O50" i="7"/>
  <c r="Q50" i="7"/>
  <c r="J50" i="7"/>
  <c r="I50" i="7"/>
  <c r="H50" i="7"/>
  <c r="G50" i="7"/>
  <c r="M36" i="7"/>
  <c r="M23" i="8"/>
  <c r="O36" i="7"/>
  <c r="P36" i="7"/>
  <c r="L7" i="8"/>
  <c r="L8" i="8"/>
  <c r="L9" i="8"/>
  <c r="L10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9" i="8"/>
  <c r="L30" i="8"/>
  <c r="L31" i="8"/>
  <c r="L32" i="8"/>
  <c r="L33" i="8"/>
  <c r="L35" i="8"/>
  <c r="L36" i="8"/>
  <c r="L37" i="8"/>
  <c r="L38" i="8"/>
  <c r="L39" i="8"/>
  <c r="F23" i="8"/>
  <c r="G23" i="8"/>
  <c r="H23" i="8"/>
  <c r="I23" i="8"/>
  <c r="N23" i="8"/>
  <c r="O23" i="8"/>
  <c r="P23" i="8"/>
  <c r="G58" i="7"/>
  <c r="G59" i="7"/>
  <c r="G60" i="7"/>
  <c r="G61" i="7"/>
  <c r="G62" i="7"/>
  <c r="G63" i="7"/>
  <c r="G64" i="7"/>
  <c r="D11" i="8"/>
  <c r="D28" i="8"/>
  <c r="E21" i="7"/>
  <c r="E17" i="7"/>
  <c r="C34" i="8"/>
  <c r="E43" i="7"/>
  <c r="F43" i="7"/>
  <c r="I43" i="7"/>
  <c r="D43" i="7"/>
  <c r="M46" i="7"/>
  <c r="N46" i="7"/>
  <c r="O46" i="7"/>
  <c r="P46" i="7"/>
  <c r="G46" i="7"/>
  <c r="H46" i="7"/>
  <c r="I46" i="7"/>
  <c r="M58" i="7"/>
  <c r="M59" i="7"/>
  <c r="M60" i="7"/>
  <c r="M61" i="7"/>
  <c r="M62" i="7"/>
  <c r="M63" i="7"/>
  <c r="M52" i="7"/>
  <c r="M56" i="7"/>
  <c r="L47" i="7"/>
  <c r="K47" i="7"/>
  <c r="E47" i="7"/>
  <c r="F47" i="7"/>
  <c r="D47" i="7"/>
  <c r="O65" i="7"/>
  <c r="P65" i="7"/>
  <c r="M65" i="7"/>
  <c r="N65" i="7"/>
  <c r="G65" i="7"/>
  <c r="H65" i="7"/>
  <c r="I65" i="7"/>
  <c r="J65" i="7"/>
  <c r="L47" i="8"/>
  <c r="M47" i="8"/>
  <c r="L48" i="8"/>
  <c r="M48" i="8"/>
  <c r="N47" i="8"/>
  <c r="O47" i="8"/>
  <c r="N48" i="8"/>
  <c r="P48" i="8"/>
  <c r="O48" i="8"/>
  <c r="F48" i="8"/>
  <c r="G48" i="8"/>
  <c r="H48" i="8"/>
  <c r="I48" i="8"/>
  <c r="F47" i="8"/>
  <c r="G47" i="8"/>
  <c r="H47" i="8"/>
  <c r="I47" i="8"/>
  <c r="C52" i="8"/>
  <c r="D52" i="8"/>
  <c r="E52" i="8"/>
  <c r="F52" i="8"/>
  <c r="O60" i="7"/>
  <c r="R60" i="7"/>
  <c r="P60" i="7"/>
  <c r="O61" i="7"/>
  <c r="P61" i="7"/>
  <c r="O62" i="7"/>
  <c r="P62" i="7"/>
  <c r="O63" i="7"/>
  <c r="P63" i="7"/>
  <c r="Q63" i="7"/>
  <c r="H60" i="7"/>
  <c r="I60" i="7"/>
  <c r="J60" i="7"/>
  <c r="H61" i="7"/>
  <c r="I61" i="7"/>
  <c r="J61" i="7"/>
  <c r="H62" i="7"/>
  <c r="I62" i="7"/>
  <c r="J62" i="7"/>
  <c r="H63" i="7"/>
  <c r="I63" i="7"/>
  <c r="J63" i="7"/>
  <c r="O58" i="7"/>
  <c r="P58" i="7"/>
  <c r="O56" i="7"/>
  <c r="P56" i="7"/>
  <c r="G56" i="7"/>
  <c r="H56" i="7"/>
  <c r="I56" i="7"/>
  <c r="J56" i="7"/>
  <c r="C6" i="8"/>
  <c r="D6" i="8"/>
  <c r="E6" i="8"/>
  <c r="I6" i="8"/>
  <c r="J6" i="8"/>
  <c r="N6" i="8"/>
  <c r="K6" i="8"/>
  <c r="F7" i="8"/>
  <c r="G7" i="8"/>
  <c r="H7" i="8"/>
  <c r="I7" i="8"/>
  <c r="M7" i="8"/>
  <c r="N7" i="8"/>
  <c r="O7" i="8"/>
  <c r="F8" i="8"/>
  <c r="G8" i="8"/>
  <c r="H8" i="8"/>
  <c r="I8" i="8"/>
  <c r="M8" i="8"/>
  <c r="N8" i="8"/>
  <c r="O8" i="8"/>
  <c r="Q8" i="8"/>
  <c r="F9" i="8"/>
  <c r="G9" i="8"/>
  <c r="H9" i="8"/>
  <c r="I9" i="8"/>
  <c r="M9" i="8"/>
  <c r="N9" i="8"/>
  <c r="P9" i="8"/>
  <c r="O9" i="8"/>
  <c r="F10" i="8"/>
  <c r="G10" i="8"/>
  <c r="H10" i="8"/>
  <c r="I10" i="8"/>
  <c r="M10" i="8"/>
  <c r="N10" i="8"/>
  <c r="O10" i="8"/>
  <c r="C11" i="8"/>
  <c r="E11" i="8"/>
  <c r="J11" i="8"/>
  <c r="N11" i="8"/>
  <c r="K11" i="8"/>
  <c r="F12" i="8"/>
  <c r="G12" i="8"/>
  <c r="H12" i="8"/>
  <c r="I12" i="8"/>
  <c r="M12" i="8"/>
  <c r="N12" i="8"/>
  <c r="O12" i="8"/>
  <c r="P12" i="8"/>
  <c r="F13" i="8"/>
  <c r="G13" i="8"/>
  <c r="H13" i="8"/>
  <c r="I13" i="8"/>
  <c r="M13" i="8"/>
  <c r="N13" i="8"/>
  <c r="O13" i="8"/>
  <c r="Q13" i="8"/>
  <c r="F14" i="8"/>
  <c r="G14" i="8"/>
  <c r="H14" i="8"/>
  <c r="I14" i="8"/>
  <c r="M14" i="8"/>
  <c r="N14" i="8"/>
  <c r="P14" i="8"/>
  <c r="O14" i="8"/>
  <c r="F15" i="8"/>
  <c r="G15" i="8"/>
  <c r="H15" i="8"/>
  <c r="I15" i="8"/>
  <c r="M15" i="8"/>
  <c r="N15" i="8"/>
  <c r="O15" i="8"/>
  <c r="F16" i="8"/>
  <c r="G16" i="8"/>
  <c r="H16" i="8"/>
  <c r="I16" i="8"/>
  <c r="M16" i="8"/>
  <c r="N16" i="8"/>
  <c r="O16" i="8"/>
  <c r="F17" i="8"/>
  <c r="G17" i="8"/>
  <c r="H17" i="8"/>
  <c r="I17" i="8"/>
  <c r="M17" i="8"/>
  <c r="N17" i="8"/>
  <c r="O17" i="8"/>
  <c r="P17" i="8"/>
  <c r="F18" i="8"/>
  <c r="G18" i="8"/>
  <c r="H18" i="8"/>
  <c r="I18" i="8"/>
  <c r="M18" i="8"/>
  <c r="N18" i="8"/>
  <c r="O18" i="8"/>
  <c r="Q18" i="8"/>
  <c r="F19" i="8"/>
  <c r="G19" i="8"/>
  <c r="H19" i="8"/>
  <c r="I19" i="8"/>
  <c r="M19" i="8"/>
  <c r="N19" i="8"/>
  <c r="O19" i="8"/>
  <c r="F20" i="8"/>
  <c r="G20" i="8"/>
  <c r="H20" i="8"/>
  <c r="I20" i="8"/>
  <c r="M20" i="8"/>
  <c r="N20" i="8"/>
  <c r="O20" i="8"/>
  <c r="F21" i="8"/>
  <c r="G21" i="8"/>
  <c r="H21" i="8"/>
  <c r="I21" i="8"/>
  <c r="M21" i="8"/>
  <c r="N21" i="8"/>
  <c r="P21" i="8"/>
  <c r="O21" i="8"/>
  <c r="F22" i="8"/>
  <c r="G22" i="8"/>
  <c r="H22" i="8"/>
  <c r="I22" i="8"/>
  <c r="M22" i="8"/>
  <c r="N22" i="8"/>
  <c r="O22" i="8"/>
  <c r="Q22" i="8"/>
  <c r="F24" i="8"/>
  <c r="G24" i="8"/>
  <c r="H24" i="8"/>
  <c r="I24" i="8"/>
  <c r="M24" i="8"/>
  <c r="N24" i="8"/>
  <c r="O24" i="8"/>
  <c r="F25" i="8"/>
  <c r="G25" i="8"/>
  <c r="H25" i="8"/>
  <c r="I25" i="8"/>
  <c r="M25" i="8"/>
  <c r="N25" i="8"/>
  <c r="P25" i="8"/>
  <c r="O25" i="8"/>
  <c r="F26" i="8"/>
  <c r="G26" i="8"/>
  <c r="H26" i="8"/>
  <c r="I26" i="8"/>
  <c r="M26" i="8"/>
  <c r="N26" i="8"/>
  <c r="O26" i="8"/>
  <c r="F27" i="8"/>
  <c r="G27" i="8"/>
  <c r="H27" i="8"/>
  <c r="I27" i="8"/>
  <c r="M27" i="8"/>
  <c r="N27" i="8"/>
  <c r="O27" i="8"/>
  <c r="Q27" i="8"/>
  <c r="C28" i="8"/>
  <c r="E28" i="8"/>
  <c r="J28" i="8"/>
  <c r="N28" i="8"/>
  <c r="K28" i="8"/>
  <c r="F29" i="8"/>
  <c r="G29" i="8"/>
  <c r="H29" i="8"/>
  <c r="I29" i="8"/>
  <c r="M29" i="8"/>
  <c r="N29" i="8"/>
  <c r="O29" i="8"/>
  <c r="F30" i="8"/>
  <c r="G30" i="8"/>
  <c r="H30" i="8"/>
  <c r="I30" i="8"/>
  <c r="M30" i="8"/>
  <c r="N30" i="8"/>
  <c r="Q30" i="8"/>
  <c r="O30" i="8"/>
  <c r="F31" i="8"/>
  <c r="G31" i="8"/>
  <c r="H31" i="8"/>
  <c r="I31" i="8"/>
  <c r="M31" i="8"/>
  <c r="N31" i="8"/>
  <c r="Q31" i="8"/>
  <c r="O31" i="8"/>
  <c r="F32" i="8"/>
  <c r="G32" i="8"/>
  <c r="H32" i="8"/>
  <c r="I32" i="8"/>
  <c r="M32" i="8"/>
  <c r="N32" i="8"/>
  <c r="O32" i="8"/>
  <c r="F33" i="8"/>
  <c r="G33" i="8"/>
  <c r="H33" i="8"/>
  <c r="I33" i="8"/>
  <c r="M33" i="8"/>
  <c r="N33" i="8"/>
  <c r="O33" i="8"/>
  <c r="P33" i="8"/>
  <c r="D34" i="8"/>
  <c r="E34" i="8"/>
  <c r="J34" i="8"/>
  <c r="N34" i="8"/>
  <c r="K34" i="8"/>
  <c r="O34" i="8"/>
  <c r="F35" i="8"/>
  <c r="G35" i="8"/>
  <c r="H35" i="8"/>
  <c r="I35" i="8"/>
  <c r="M35" i="8"/>
  <c r="N35" i="8"/>
  <c r="O35" i="8"/>
  <c r="Q35" i="8"/>
  <c r="F36" i="8"/>
  <c r="G36" i="8"/>
  <c r="H36" i="8"/>
  <c r="I36" i="8"/>
  <c r="M36" i="8"/>
  <c r="N36" i="8"/>
  <c r="O36" i="8"/>
  <c r="F37" i="8"/>
  <c r="G37" i="8"/>
  <c r="H37" i="8"/>
  <c r="I37" i="8"/>
  <c r="M37" i="8"/>
  <c r="N37" i="8"/>
  <c r="O37" i="8"/>
  <c r="F38" i="8"/>
  <c r="G38" i="8"/>
  <c r="H38" i="8"/>
  <c r="I38" i="8"/>
  <c r="M38" i="8"/>
  <c r="N38" i="8"/>
  <c r="O38" i="8"/>
  <c r="Q38" i="8"/>
  <c r="F39" i="8"/>
  <c r="G39" i="8"/>
  <c r="H39" i="8"/>
  <c r="I39" i="8"/>
  <c r="M39" i="8"/>
  <c r="N39" i="8"/>
  <c r="O39" i="8"/>
  <c r="F41" i="8"/>
  <c r="G41" i="8"/>
  <c r="H41" i="8"/>
  <c r="I41" i="8"/>
  <c r="L41" i="8"/>
  <c r="M41" i="8"/>
  <c r="N41" i="8"/>
  <c r="O41" i="8"/>
  <c r="Q41" i="8"/>
  <c r="F43" i="8"/>
  <c r="G43" i="8"/>
  <c r="H43" i="8"/>
  <c r="I43" i="8"/>
  <c r="L43" i="8"/>
  <c r="M43" i="8"/>
  <c r="N43" i="8"/>
  <c r="P43" i="8"/>
  <c r="O43" i="8"/>
  <c r="Q43" i="8"/>
  <c r="F44" i="8"/>
  <c r="G44" i="8"/>
  <c r="H44" i="8"/>
  <c r="I44" i="8"/>
  <c r="L44" i="8"/>
  <c r="M44" i="8"/>
  <c r="N44" i="8"/>
  <c r="Q44" i="8"/>
  <c r="O44" i="8"/>
  <c r="P44" i="8"/>
  <c r="F45" i="8"/>
  <c r="G45" i="8"/>
  <c r="H45" i="8"/>
  <c r="I45" i="8"/>
  <c r="L45" i="8"/>
  <c r="M45" i="8"/>
  <c r="N45" i="8"/>
  <c r="P45" i="8"/>
  <c r="O45" i="8"/>
  <c r="Q45" i="8"/>
  <c r="F46" i="8"/>
  <c r="G46" i="8"/>
  <c r="H46" i="8"/>
  <c r="I46" i="8"/>
  <c r="L46" i="8"/>
  <c r="M46" i="8"/>
  <c r="N46" i="8"/>
  <c r="P46" i="8"/>
  <c r="O46" i="8"/>
  <c r="F49" i="8"/>
  <c r="G49" i="8"/>
  <c r="H49" i="8"/>
  <c r="I49" i="8"/>
  <c r="L49" i="8"/>
  <c r="M49" i="8"/>
  <c r="N49" i="8"/>
  <c r="P49" i="8"/>
  <c r="O49" i="8"/>
  <c r="J52" i="8"/>
  <c r="N52" i="8"/>
  <c r="K52" i="8"/>
  <c r="F53" i="8"/>
  <c r="G53" i="8"/>
  <c r="H53" i="8"/>
  <c r="I53" i="8"/>
  <c r="L53" i="8"/>
  <c r="M53" i="8"/>
  <c r="N53" i="8"/>
  <c r="O53" i="8"/>
  <c r="Q53" i="8"/>
  <c r="F54" i="8"/>
  <c r="G54" i="8"/>
  <c r="H54" i="8"/>
  <c r="I54" i="8"/>
  <c r="L54" i="8"/>
  <c r="M54" i="8"/>
  <c r="N54" i="8"/>
  <c r="O54" i="8"/>
  <c r="P54" i="8"/>
  <c r="F55" i="8"/>
  <c r="G55" i="8"/>
  <c r="H55" i="8"/>
  <c r="I55" i="8"/>
  <c r="L55" i="8"/>
  <c r="M55" i="8"/>
  <c r="N55" i="8"/>
  <c r="P55" i="8"/>
  <c r="O55" i="8"/>
  <c r="F56" i="8"/>
  <c r="H56" i="8"/>
  <c r="I56" i="8"/>
  <c r="L56" i="8"/>
  <c r="M56" i="8"/>
  <c r="N56" i="8"/>
  <c r="P56" i="8"/>
  <c r="O56" i="8"/>
  <c r="Q56" i="8"/>
  <c r="I57" i="8"/>
  <c r="L57" i="8"/>
  <c r="M57" i="8"/>
  <c r="Q57" i="8"/>
  <c r="C11" i="7"/>
  <c r="D11" i="7"/>
  <c r="E11" i="7"/>
  <c r="F11" i="7"/>
  <c r="H11" i="7"/>
  <c r="K11" i="7"/>
  <c r="L11" i="7"/>
  <c r="G12" i="7"/>
  <c r="H12" i="7"/>
  <c r="I12" i="7"/>
  <c r="J12" i="7"/>
  <c r="N12" i="7"/>
  <c r="O12" i="7"/>
  <c r="P12" i="7"/>
  <c r="Q12" i="7"/>
  <c r="G13" i="7"/>
  <c r="H13" i="7"/>
  <c r="I13" i="7"/>
  <c r="J13" i="7"/>
  <c r="N13" i="7"/>
  <c r="O13" i="7"/>
  <c r="P13" i="7"/>
  <c r="C14" i="7"/>
  <c r="D14" i="7"/>
  <c r="F14" i="7"/>
  <c r="H14" i="7"/>
  <c r="J14" i="7"/>
  <c r="K14" i="7"/>
  <c r="L14" i="7"/>
  <c r="P14" i="7"/>
  <c r="G15" i="7"/>
  <c r="H15" i="7"/>
  <c r="I15" i="7"/>
  <c r="J15" i="7"/>
  <c r="M15" i="7"/>
  <c r="M14" i="7"/>
  <c r="N15" i="7"/>
  <c r="O15" i="7"/>
  <c r="P15" i="7"/>
  <c r="G16" i="7"/>
  <c r="H16" i="7"/>
  <c r="I16" i="7"/>
  <c r="J16" i="7"/>
  <c r="M16" i="7"/>
  <c r="N16" i="7"/>
  <c r="O16" i="7"/>
  <c r="P16" i="7"/>
  <c r="C17" i="7"/>
  <c r="C10" i="7"/>
  <c r="C40" i="7"/>
  <c r="C69" i="7"/>
  <c r="D17" i="7"/>
  <c r="D10" i="7"/>
  <c r="F17" i="7"/>
  <c r="I17" i="7"/>
  <c r="K17" i="7"/>
  <c r="L17" i="7"/>
  <c r="P17" i="7"/>
  <c r="G18" i="7"/>
  <c r="H18" i="7"/>
  <c r="I18" i="7"/>
  <c r="J18" i="7"/>
  <c r="M18" i="7"/>
  <c r="N18" i="7"/>
  <c r="O18" i="7"/>
  <c r="P18" i="7"/>
  <c r="Q18" i="7"/>
  <c r="G19" i="7"/>
  <c r="H19" i="7"/>
  <c r="I19" i="7"/>
  <c r="J19" i="7"/>
  <c r="M19" i="7"/>
  <c r="N19" i="7"/>
  <c r="O19" i="7"/>
  <c r="P19" i="7"/>
  <c r="G20" i="7"/>
  <c r="H20" i="7"/>
  <c r="I20" i="7"/>
  <c r="J20" i="7"/>
  <c r="M20" i="7"/>
  <c r="N20" i="7"/>
  <c r="O20" i="7"/>
  <c r="P20" i="7"/>
  <c r="D21" i="7"/>
  <c r="F21" i="7"/>
  <c r="I21" i="7"/>
  <c r="H21" i="7"/>
  <c r="K21" i="7"/>
  <c r="L21" i="7"/>
  <c r="G22" i="7"/>
  <c r="H22" i="7"/>
  <c r="I22" i="7"/>
  <c r="J22" i="7"/>
  <c r="M22" i="7"/>
  <c r="N22" i="7"/>
  <c r="O22" i="7"/>
  <c r="P22" i="7"/>
  <c r="G23" i="7"/>
  <c r="H23" i="7"/>
  <c r="I23" i="7"/>
  <c r="J23" i="7"/>
  <c r="M23" i="7"/>
  <c r="N23" i="7"/>
  <c r="O23" i="7"/>
  <c r="P23" i="7"/>
  <c r="Q23" i="7"/>
  <c r="G25" i="7"/>
  <c r="H25" i="7"/>
  <c r="I25" i="7"/>
  <c r="J25" i="7"/>
  <c r="M25" i="7"/>
  <c r="N25" i="7"/>
  <c r="O25" i="7"/>
  <c r="P25" i="7"/>
  <c r="D26" i="7"/>
  <c r="E26" i="7"/>
  <c r="F26" i="7"/>
  <c r="G26" i="7"/>
  <c r="K26" i="7"/>
  <c r="M26" i="7"/>
  <c r="L26" i="7"/>
  <c r="G27" i="7"/>
  <c r="H27" i="7"/>
  <c r="I27" i="7"/>
  <c r="J27" i="7"/>
  <c r="M27" i="7"/>
  <c r="N27" i="7"/>
  <c r="O27" i="7"/>
  <c r="Q27" i="7"/>
  <c r="P27" i="7"/>
  <c r="G28" i="7"/>
  <c r="H28" i="7"/>
  <c r="I28" i="7"/>
  <c r="J28" i="7"/>
  <c r="M28" i="7"/>
  <c r="N28" i="7"/>
  <c r="O28" i="7"/>
  <c r="P28" i="7"/>
  <c r="G29" i="7"/>
  <c r="H29" i="7"/>
  <c r="I29" i="7"/>
  <c r="J29" i="7"/>
  <c r="M29" i="7"/>
  <c r="N29" i="7"/>
  <c r="O29" i="7"/>
  <c r="P29" i="7"/>
  <c r="C30" i="7"/>
  <c r="D30" i="7"/>
  <c r="E30" i="7"/>
  <c r="F30" i="7"/>
  <c r="G30" i="7"/>
  <c r="K30" i="7"/>
  <c r="L30" i="7"/>
  <c r="L24" i="7"/>
  <c r="P24" i="7"/>
  <c r="G31" i="7"/>
  <c r="H31" i="7"/>
  <c r="I31" i="7"/>
  <c r="J31" i="7"/>
  <c r="M31" i="7"/>
  <c r="N31" i="7"/>
  <c r="O31" i="7"/>
  <c r="P31" i="7"/>
  <c r="H32" i="7"/>
  <c r="I32" i="7"/>
  <c r="J32" i="7"/>
  <c r="M32" i="7"/>
  <c r="N32" i="7"/>
  <c r="O32" i="7"/>
  <c r="P32" i="7"/>
  <c r="G33" i="7"/>
  <c r="H33" i="7"/>
  <c r="I33" i="7"/>
  <c r="J33" i="7"/>
  <c r="M33" i="7"/>
  <c r="N33" i="7"/>
  <c r="O33" i="7"/>
  <c r="P33" i="7"/>
  <c r="G34" i="7"/>
  <c r="H34" i="7"/>
  <c r="I34" i="7"/>
  <c r="J34" i="7"/>
  <c r="M34" i="7"/>
  <c r="N34" i="7"/>
  <c r="O34" i="7"/>
  <c r="P34" i="7"/>
  <c r="G35" i="7"/>
  <c r="H35" i="7"/>
  <c r="I35" i="7"/>
  <c r="J35" i="7"/>
  <c r="M35" i="7"/>
  <c r="N35" i="7"/>
  <c r="O35" i="7"/>
  <c r="Q35" i="7"/>
  <c r="P35" i="7"/>
  <c r="C37" i="7"/>
  <c r="F37" i="7"/>
  <c r="G37" i="7"/>
  <c r="K37" i="7"/>
  <c r="O37" i="7"/>
  <c r="Q37" i="7"/>
  <c r="L37" i="7"/>
  <c r="G38" i="7"/>
  <c r="H38" i="7"/>
  <c r="M38" i="7"/>
  <c r="O38" i="7"/>
  <c r="Q38" i="7"/>
  <c r="P38" i="7"/>
  <c r="G39" i="7"/>
  <c r="H39" i="7"/>
  <c r="M39" i="7"/>
  <c r="O39" i="7"/>
  <c r="P39" i="7"/>
  <c r="C43" i="7"/>
  <c r="C42" i="7"/>
  <c r="C41" i="7"/>
  <c r="K43" i="7"/>
  <c r="K42" i="7"/>
  <c r="L43" i="7"/>
  <c r="G44" i="7"/>
  <c r="H44" i="7"/>
  <c r="I44" i="7"/>
  <c r="J44" i="7"/>
  <c r="M44" i="7"/>
  <c r="N44" i="7"/>
  <c r="O44" i="7"/>
  <c r="R44" i="7"/>
  <c r="P44" i="7"/>
  <c r="G45" i="7"/>
  <c r="H45" i="7"/>
  <c r="I45" i="7"/>
  <c r="J45" i="7"/>
  <c r="M45" i="7"/>
  <c r="N45" i="7"/>
  <c r="O45" i="7"/>
  <c r="R45" i="7"/>
  <c r="P45" i="7"/>
  <c r="C47" i="7"/>
  <c r="G48" i="7"/>
  <c r="H48" i="7"/>
  <c r="I48" i="7"/>
  <c r="J48" i="7"/>
  <c r="M48" i="7"/>
  <c r="N48" i="7"/>
  <c r="O48" i="7"/>
  <c r="P48" i="7"/>
  <c r="G49" i="7"/>
  <c r="H49" i="7"/>
  <c r="I49" i="7"/>
  <c r="J49" i="7"/>
  <c r="M49" i="7"/>
  <c r="N49" i="7"/>
  <c r="O49" i="7"/>
  <c r="P49" i="7"/>
  <c r="Q49" i="7"/>
  <c r="G51" i="7"/>
  <c r="H51" i="7"/>
  <c r="I51" i="7"/>
  <c r="J51" i="7"/>
  <c r="M51" i="7"/>
  <c r="N51" i="7"/>
  <c r="O51" i="7"/>
  <c r="P51" i="7"/>
  <c r="R51" i="7"/>
  <c r="G53" i="7"/>
  <c r="H53" i="7"/>
  <c r="I53" i="7"/>
  <c r="J53" i="7"/>
  <c r="M53" i="7"/>
  <c r="N53" i="7"/>
  <c r="O53" i="7"/>
  <c r="P53" i="7"/>
  <c r="R53" i="7"/>
  <c r="G54" i="7"/>
  <c r="H54" i="7"/>
  <c r="I54" i="7"/>
  <c r="J54" i="7"/>
  <c r="M54" i="7"/>
  <c r="N54" i="7"/>
  <c r="O54" i="7"/>
  <c r="P54" i="7"/>
  <c r="Q54" i="7"/>
  <c r="G55" i="7"/>
  <c r="H55" i="7"/>
  <c r="I55" i="7"/>
  <c r="J55" i="7"/>
  <c r="M55" i="7"/>
  <c r="N55" i="7"/>
  <c r="O55" i="7"/>
  <c r="P55" i="7"/>
  <c r="Q55" i="7"/>
  <c r="G57" i="7"/>
  <c r="H57" i="7"/>
  <c r="I57" i="7"/>
  <c r="J57" i="7"/>
  <c r="M57" i="7"/>
  <c r="N57" i="7"/>
  <c r="O57" i="7"/>
  <c r="R57" i="7"/>
  <c r="P57" i="7"/>
  <c r="H58" i="7"/>
  <c r="I58" i="7"/>
  <c r="J58" i="7"/>
  <c r="H59" i="7"/>
  <c r="I59" i="7"/>
  <c r="J59" i="7"/>
  <c r="N59" i="7"/>
  <c r="O59" i="7"/>
  <c r="P59" i="7"/>
  <c r="H64" i="7"/>
  <c r="I64" i="7"/>
  <c r="J64" i="7"/>
  <c r="M64" i="7"/>
  <c r="N64" i="7"/>
  <c r="O64" i="7"/>
  <c r="R64" i="7"/>
  <c r="P64" i="7"/>
  <c r="G67" i="7"/>
  <c r="H67" i="7"/>
  <c r="I67" i="7"/>
  <c r="J67" i="7"/>
  <c r="M67" i="7"/>
  <c r="N67" i="7"/>
  <c r="O67" i="7"/>
  <c r="R67" i="7"/>
  <c r="P67" i="7"/>
  <c r="G68" i="7"/>
  <c r="I68" i="7"/>
  <c r="M68" i="7"/>
  <c r="N68" i="7"/>
  <c r="O68" i="7"/>
  <c r="P68" i="7"/>
  <c r="Q68" i="7"/>
  <c r="P53" i="8"/>
  <c r="R61" i="7"/>
  <c r="Q33" i="8"/>
  <c r="Q48" i="7"/>
  <c r="O11" i="7"/>
  <c r="R48" i="7"/>
  <c r="G52" i="8"/>
  <c r="Q65" i="7"/>
  <c r="Q13" i="7"/>
  <c r="Q15" i="7"/>
  <c r="G14" i="7"/>
  <c r="H52" i="8"/>
  <c r="I52" i="8"/>
  <c r="O21" i="7"/>
  <c r="O43" i="7"/>
  <c r="G43" i="7"/>
  <c r="H17" i="7"/>
  <c r="E10" i="7"/>
  <c r="E40" i="7"/>
  <c r="E66" i="7"/>
  <c r="E69" i="7"/>
  <c r="Q16" i="7"/>
  <c r="F6" i="8"/>
  <c r="Q29" i="7"/>
  <c r="I47" i="7"/>
  <c r="I26" i="7"/>
  <c r="D42" i="7"/>
  <c r="R63" i="7"/>
  <c r="R18" i="7"/>
  <c r="Q32" i="7"/>
  <c r="K10" i="7"/>
  <c r="R12" i="7"/>
  <c r="R35" i="7"/>
  <c r="R15" i="7"/>
  <c r="N14" i="7"/>
  <c r="O14" i="7"/>
  <c r="R23" i="7"/>
  <c r="R58" i="7"/>
  <c r="Q61" i="7"/>
  <c r="Q64" i="7"/>
  <c r="R59" i="7"/>
  <c r="R65" i="7"/>
  <c r="R62" i="7"/>
  <c r="Q60" i="7"/>
  <c r="L42" i="7"/>
  <c r="P30" i="7"/>
  <c r="P37" i="7"/>
  <c r="Q39" i="7"/>
  <c r="M37" i="7"/>
  <c r="H37" i="7"/>
  <c r="Q55" i="8"/>
  <c r="L52" i="8"/>
  <c r="Q12" i="8"/>
  <c r="P29" i="8"/>
  <c r="N26" i="7"/>
  <c r="J21" i="7"/>
  <c r="M17" i="7"/>
  <c r="G21" i="7"/>
  <c r="I14" i="7"/>
  <c r="N11" i="7"/>
  <c r="J43" i="7"/>
  <c r="F24" i="7"/>
  <c r="O17" i="7"/>
  <c r="Q19" i="7"/>
  <c r="P27" i="8"/>
  <c r="Q29" i="8"/>
  <c r="G6" i="8"/>
  <c r="O30" i="7"/>
  <c r="Q46" i="8"/>
  <c r="P36" i="8"/>
  <c r="F28" i="8"/>
  <c r="Q20" i="8"/>
  <c r="H6" i="8"/>
  <c r="O6" i="8"/>
  <c r="P39" i="8"/>
  <c r="H34" i="8"/>
  <c r="Q36" i="8"/>
  <c r="I28" i="8"/>
  <c r="D40" i="8"/>
  <c r="D42" i="8"/>
  <c r="C40" i="8"/>
  <c r="C42" i="8"/>
  <c r="Q53" i="7"/>
  <c r="Q46" i="7"/>
  <c r="P43" i="7"/>
  <c r="R43" i="7"/>
  <c r="H43" i="7"/>
  <c r="H30" i="7"/>
  <c r="I30" i="7"/>
  <c r="I24" i="7"/>
  <c r="J30" i="7"/>
  <c r="R25" i="7"/>
  <c r="P11" i="7"/>
  <c r="R11" i="7"/>
  <c r="R49" i="7"/>
  <c r="J47" i="7"/>
  <c r="D41" i="7"/>
  <c r="F42" i="7"/>
  <c r="J42" i="7"/>
  <c r="R28" i="7"/>
  <c r="Q43" i="7"/>
  <c r="M52" i="8"/>
  <c r="Q9" i="8"/>
  <c r="P19" i="8"/>
  <c r="Q54" i="8"/>
  <c r="P22" i="8"/>
  <c r="O52" i="8"/>
  <c r="Q52" i="8"/>
  <c r="L34" i="8"/>
  <c r="P32" i="8"/>
  <c r="O28" i="8"/>
  <c r="Q25" i="7"/>
  <c r="Q33" i="7"/>
  <c r="R32" i="7"/>
  <c r="R33" i="7"/>
  <c r="Q22" i="7"/>
  <c r="R36" i="7"/>
  <c r="R31" i="7"/>
  <c r="K24" i="7"/>
  <c r="K40" i="7"/>
  <c r="N30" i="7"/>
  <c r="N21" i="7"/>
  <c r="M21" i="7"/>
  <c r="P21" i="7"/>
  <c r="R21" i="7"/>
  <c r="Q57" i="7"/>
  <c r="R46" i="7"/>
  <c r="D24" i="7"/>
  <c r="J26" i="7"/>
  <c r="P26" i="7"/>
  <c r="Q20" i="7"/>
  <c r="R19" i="7"/>
  <c r="J17" i="7"/>
  <c r="Q67" i="7"/>
  <c r="Q62" i="7"/>
  <c r="N47" i="7"/>
  <c r="H47" i="7"/>
  <c r="L41" i="7"/>
  <c r="G47" i="7"/>
  <c r="E42" i="7"/>
  <c r="E41" i="7"/>
  <c r="P47" i="7"/>
  <c r="H42" i="7"/>
  <c r="G42" i="7"/>
  <c r="I42" i="7"/>
  <c r="F41" i="7"/>
  <c r="P42" i="7"/>
  <c r="G24" i="7"/>
  <c r="E24" i="7"/>
  <c r="H24" i="7"/>
  <c r="R27" i="7"/>
  <c r="H26" i="7"/>
  <c r="Q11" i="7"/>
  <c r="G11" i="7"/>
  <c r="J11" i="7"/>
  <c r="I11" i="7"/>
  <c r="F10" i="7"/>
  <c r="F40" i="7"/>
  <c r="P41" i="8"/>
  <c r="P35" i="8"/>
  <c r="G34" i="8"/>
  <c r="P38" i="8"/>
  <c r="Q39" i="8"/>
  <c r="G28" i="8"/>
  <c r="Q24" i="8"/>
  <c r="Q21" i="8"/>
  <c r="P18" i="8"/>
  <c r="P8" i="8"/>
  <c r="Q47" i="8"/>
  <c r="F34" i="8"/>
  <c r="I34" i="8"/>
  <c r="H28" i="8"/>
  <c r="E40" i="8"/>
  <c r="E42" i="8"/>
  <c r="G11" i="8"/>
  <c r="H11" i="8"/>
  <c r="I11" i="8"/>
  <c r="O11" i="8"/>
  <c r="F11" i="8"/>
  <c r="D51" i="8"/>
  <c r="D58" i="8"/>
  <c r="C51" i="8"/>
  <c r="J24" i="7"/>
  <c r="G41" i="7"/>
  <c r="J41" i="7"/>
  <c r="I41" i="7"/>
  <c r="H41" i="7"/>
  <c r="P41" i="7"/>
  <c r="G10" i="7"/>
  <c r="H10" i="7"/>
  <c r="F40" i="8"/>
  <c r="I40" i="8"/>
  <c r="H40" i="8"/>
  <c r="C58" i="8"/>
  <c r="Q48" i="8"/>
  <c r="P52" i="8"/>
  <c r="Q14" i="8"/>
  <c r="M6" i="8"/>
  <c r="P30" i="8"/>
  <c r="Q49" i="8"/>
  <c r="P20" i="8"/>
  <c r="Q37" i="8"/>
  <c r="P13" i="8"/>
  <c r="Q32" i="8"/>
  <c r="P15" i="8"/>
  <c r="P31" i="8"/>
  <c r="P26" i="8"/>
  <c r="Q25" i="8"/>
  <c r="Q19" i="8"/>
  <c r="P37" i="8"/>
  <c r="P24" i="8"/>
  <c r="P16" i="8"/>
  <c r="P10" i="8"/>
  <c r="P7" i="8"/>
  <c r="P47" i="8"/>
  <c r="M28" i="8"/>
  <c r="P34" i="8"/>
  <c r="Q34" i="8"/>
  <c r="M34" i="8"/>
  <c r="L28" i="8"/>
  <c r="K40" i="8"/>
  <c r="K42" i="8"/>
  <c r="O42" i="8"/>
  <c r="P28" i="8"/>
  <c r="Q28" i="8"/>
  <c r="Q26" i="8"/>
  <c r="L11" i="8"/>
  <c r="Q17" i="8"/>
  <c r="P11" i="8"/>
  <c r="Q16" i="8"/>
  <c r="M11" i="8"/>
  <c r="Q11" i="8"/>
  <c r="Q15" i="8"/>
  <c r="Q10" i="8"/>
  <c r="Q7" i="8"/>
  <c r="J40" i="8"/>
  <c r="J42" i="8"/>
  <c r="N42" i="8"/>
  <c r="L6" i="8"/>
  <c r="P6" i="8"/>
  <c r="Q6" i="8"/>
  <c r="G42" i="8"/>
  <c r="F42" i="8"/>
  <c r="I42" i="8"/>
  <c r="E51" i="8"/>
  <c r="H42" i="8"/>
  <c r="G40" i="8"/>
  <c r="O26" i="7"/>
  <c r="Q26" i="7"/>
  <c r="R13" i="7"/>
  <c r="Q36" i="7"/>
  <c r="R29" i="7"/>
  <c r="Q28" i="7"/>
  <c r="R20" i="7"/>
  <c r="R16" i="7"/>
  <c r="M11" i="7"/>
  <c r="R14" i="7"/>
  <c r="Q14" i="7"/>
  <c r="L10" i="7"/>
  <c r="L40" i="7"/>
  <c r="M10" i="7"/>
  <c r="N17" i="7"/>
  <c r="M30" i="7"/>
  <c r="Q34" i="7"/>
  <c r="N42" i="7"/>
  <c r="M42" i="7"/>
  <c r="K41" i="7"/>
  <c r="O42" i="7"/>
  <c r="R42" i="7"/>
  <c r="O47" i="7"/>
  <c r="R47" i="7"/>
  <c r="M47" i="7"/>
  <c r="Q58" i="7"/>
  <c r="R50" i="7"/>
  <c r="M41" i="7"/>
  <c r="Q59" i="7"/>
  <c r="Q45" i="7"/>
  <c r="Q44" i="7"/>
  <c r="N43" i="7"/>
  <c r="R56" i="7"/>
  <c r="R55" i="7"/>
  <c r="R68" i="7"/>
  <c r="M43" i="7"/>
  <c r="Q56" i="7"/>
  <c r="Q51" i="7"/>
  <c r="R54" i="7"/>
  <c r="R30" i="7"/>
  <c r="R22" i="7"/>
  <c r="Q31" i="7"/>
  <c r="R34" i="7"/>
  <c r="N24" i="7"/>
  <c r="M24" i="7"/>
  <c r="Q30" i="7"/>
  <c r="N10" i="7"/>
  <c r="Q21" i="7"/>
  <c r="K66" i="7"/>
  <c r="K69" i="7"/>
  <c r="O24" i="7"/>
  <c r="O40" i="8"/>
  <c r="M40" i="8"/>
  <c r="L40" i="8"/>
  <c r="J51" i="8"/>
  <c r="N51" i="8"/>
  <c r="N40" i="8"/>
  <c r="P40" i="8"/>
  <c r="K51" i="8"/>
  <c r="O51" i="8"/>
  <c r="M42" i="8"/>
  <c r="L42" i="8"/>
  <c r="L51" i="8"/>
  <c r="Q42" i="8"/>
  <c r="P42" i="8"/>
  <c r="E58" i="8"/>
  <c r="I51" i="8"/>
  <c r="H51" i="8"/>
  <c r="G51" i="8"/>
  <c r="F51" i="8"/>
  <c r="R26" i="7"/>
  <c r="P10" i="7"/>
  <c r="N41" i="7"/>
  <c r="O41" i="7"/>
  <c r="Q47" i="7"/>
  <c r="Q42" i="7"/>
  <c r="R24" i="7"/>
  <c r="Q24" i="7"/>
  <c r="Q40" i="8"/>
  <c r="J58" i="8"/>
  <c r="N58" i="8"/>
  <c r="K58" i="8"/>
  <c r="O58" i="8"/>
  <c r="M51" i="8"/>
  <c r="I58" i="8"/>
  <c r="G58" i="8"/>
  <c r="H58" i="8"/>
  <c r="F58" i="8"/>
  <c r="P51" i="8"/>
  <c r="Q51" i="8"/>
  <c r="R41" i="7"/>
  <c r="Q41" i="7"/>
  <c r="M58" i="8"/>
  <c r="L58" i="8"/>
  <c r="P58" i="8"/>
  <c r="Q58" i="8"/>
  <c r="G40" i="7"/>
  <c r="F66" i="7"/>
  <c r="H40" i="7"/>
  <c r="Q17" i="7"/>
  <c r="R17" i="7"/>
  <c r="L66" i="7"/>
  <c r="M40" i="7"/>
  <c r="N40" i="7"/>
  <c r="P40" i="7"/>
  <c r="D40" i="7"/>
  <c r="J40" i="7"/>
  <c r="J10" i="7"/>
  <c r="O10" i="7"/>
  <c r="Q10" i="7"/>
  <c r="I10" i="7"/>
  <c r="G17" i="7"/>
  <c r="R10" i="7"/>
  <c r="P66" i="7"/>
  <c r="G66" i="7"/>
  <c r="F69" i="7"/>
  <c r="H66" i="7"/>
  <c r="D66" i="7"/>
  <c r="D69" i="7"/>
  <c r="O69" i="7"/>
  <c r="O40" i="7"/>
  <c r="O66" i="7"/>
  <c r="L69" i="7"/>
  <c r="M66" i="7"/>
  <c r="N66" i="7"/>
  <c r="I40" i="7"/>
  <c r="I66" i="7"/>
  <c r="J66" i="7"/>
  <c r="N69" i="7"/>
  <c r="P69" i="7"/>
  <c r="M69" i="7"/>
  <c r="R40" i="7"/>
  <c r="R66" i="7"/>
  <c r="Q66" i="7"/>
  <c r="I69" i="7"/>
  <c r="H69" i="7"/>
  <c r="G69" i="7"/>
  <c r="J69" i="7"/>
  <c r="Q40" i="7"/>
  <c r="R69" i="7"/>
  <c r="Q69" i="7"/>
</calcChain>
</file>

<file path=xl/sharedStrings.xml><?xml version="1.0" encoding="utf-8"?>
<sst xmlns="http://schemas.openxmlformats.org/spreadsheetml/2006/main" count="257" uniqueCount="220">
  <si>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</si>
  <si>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</si>
  <si>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</si>
  <si>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</si>
  <si>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</si>
  <si>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</si>
  <si>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</si>
  <si>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</si>
  <si>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</si>
  <si>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</si>
  <si>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</si>
  <si>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</si>
  <si>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</si>
  <si>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</si>
  <si>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</si>
  <si>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</si>
  <si>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</si>
  <si>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</si>
  <si>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</si>
  <si>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</si>
  <si>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</si>
  <si>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</si>
  <si>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</si>
  <si>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</si>
  <si>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</si>
  <si>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</si>
  <si>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</si>
  <si>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</si>
  <si>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</si>
  <si>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</si>
  <si>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</si>
  <si>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</si>
  <si>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</si>
  <si>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</si>
  <si>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</si>
  <si>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</si>
  <si>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</si>
  <si>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</si>
  <si>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</si>
  <si>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</si>
  <si>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</si>
  <si>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</si>
  <si>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</si>
  <si>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</si>
  <si>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</si>
  <si>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</si>
  <si>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</si>
  <si>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</si>
  <si>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</si>
  <si>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</si>
  <si>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</si>
  <si>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</si>
  <si>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</si>
  <si>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</si>
  <si>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</si>
  <si>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</si>
  <si>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</si>
  <si>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</si>
  <si>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</si>
  <si>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</si>
  <si>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</si>
  <si>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</si>
  <si>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</si>
  <si>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</si>
  <si>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</si>
  <si>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</si>
  <si>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</si>
  <si>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</si>
  <si>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</si>
  <si>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</si>
  <si>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</si>
  <si>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</si>
  <si>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</si>
  <si>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</si>
  <si>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</si>
  <si>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</si>
  <si>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</si>
  <si>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</si>
  <si>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</si>
  <si>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</si>
  <si>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</si>
  <si>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</si>
  <si>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</si>
  <si>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</si>
  <si>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</si>
  <si>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</si>
  <si>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</si>
  <si>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</si>
  <si>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</si>
  <si>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</si>
  <si>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</si>
  <si>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</si>
  <si>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</si>
  <si>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</si>
  <si>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</si>
  <si>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</si>
  <si>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</si>
  <si>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</si>
  <si>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</si>
  <si>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</si>
  <si>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</si>
  <si>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</si>
  <si>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</si>
  <si>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</si>
  <si>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</si>
  <si>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</si>
  <si>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</si>
  <si>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</si>
  <si>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</si>
  <si>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</si>
  <si>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</si>
  <si>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</si>
  <si>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</si>
  <si>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</si>
  <si>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</si>
  <si>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</si>
  <si>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</si>
  <si>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</si>
  <si>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</si>
  <si>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</si>
  <si>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</si>
  <si>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</si>
  <si>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</si>
  <si>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</si>
  <si>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</si>
  <si>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</si>
  <si>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</si>
  <si>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</si>
  <si>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</si>
  <si>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</si>
  <si>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</si>
  <si>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</si>
  <si>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</si>
  <si>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</si>
  <si>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</si>
  <si>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</si>
  <si>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</si>
  <si>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</si>
  <si>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</si>
  <si>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</si>
  <si>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</si>
  <si>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</si>
  <si>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</si>
  <si>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</si>
  <si>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</si>
  <si>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</si>
  <si>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</si>
  <si>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</si>
  <si>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</si>
  <si>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</si>
  <si>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</si>
  <si>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</si>
  <si>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</si>
  <si>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</si>
  <si>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</si>
  <si>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</si>
  <si>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</si>
  <si>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</si>
  <si>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</si>
  <si>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</si>
  <si>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</si>
  <si>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</si>
  <si>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</si>
  <si>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</si>
  <si>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</si>
  <si>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</si>
  <si>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</si>
  <si>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</si>
  <si>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</si>
  <si>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</si>
  <si>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</si>
  <si>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</si>
  <si>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</si>
  <si>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</si>
  <si>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</si>
  <si>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</si>
  <si>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</si>
  <si>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</si>
  <si>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</si>
  <si>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</si>
  <si>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</si>
  <si>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</si>
  <si>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</si>
  <si>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</si>
  <si>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</si>
  <si>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</si>
  <si>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</si>
  <si>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</si>
  <si>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</si>
  <si>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</si>
  <si>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</si>
  <si>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</si>
  <si>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</si>
  <si>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</si>
  <si>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</si>
  <si>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</si>
  <si>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</si>
  <si>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</si>
  <si>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</si>
  <si>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</si>
  <si>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</si>
  <si>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</si>
  <si>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(по шифровому звіту)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</si>
  <si>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</si>
  <si>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Затверджено обласною радою  на 2024 рік із урахуванням змін</t>
  </si>
  <si>
    <t>Процент виконання до плану 2024 року</t>
  </si>
  <si>
    <t>Затверджено обласною радою  на 2024 рік із урахуванням змін (кошторисні призначення)</t>
  </si>
  <si>
    <t>Затверджено обласною радою на 2024 рік із урахуванням змін</t>
  </si>
  <si>
    <t>Затверджено обласною радою на 2024 рік із урахуванням змін (кошторисні призначення)</t>
  </si>
  <si>
    <t>Затверджено місцевими радами на 2024 рік з урахуванням змін (кошторисні призначення)</t>
  </si>
  <si>
    <t>42000000</t>
  </si>
  <si>
    <t>Від Європейського Союзу, урядів іноземних держав, міжнародних організацій, донорських установ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</si>
  <si>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</si>
  <si>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</si>
  <si>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</si>
  <si>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</si>
  <si>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за січень-квітень 2024 року</t>
  </si>
  <si>
    <t>План на січень-квітень 2024 року</t>
  </si>
  <si>
    <t>Відхилення до плану на січень-квітень 2024 року (+/-)</t>
  </si>
  <si>
    <t xml:space="preserve">Процент виконання до плану на січень-квітень 2024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</si>
</sst>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8" formatCode="_-* #,##0_р_._-;\-* #,##0_р_._-;_-* &quot;-&quot;_р_._-;_-@_-"/>
    <numFmt numFmtId="189" formatCode="_-* #,##0.00_р_._-;\-* #,##0.00_р_._-;_-* &quot;-&quot;??_р_._-;_-@_-"/>
    <numFmt numFmtId="191" formatCode="0.0"/>
    <numFmt numFmtId="200" formatCode="#,##0.0"/>
    <numFmt numFmtId="209" formatCode="0.0%"/>
    <numFmt numFmtId="212" formatCode="#,##0.00;\-#,##0.00"/>
  </numFmts>
  <fonts count="7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"/>
      <color indexed="1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i/>
      <sz val="12"/>
      <color indexed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2"/>
      <color indexed="10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sz val="4"/>
      <name val="Times New Roman"/>
      <family val="1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54" fillId="0" borderId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53" fillId="4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4" fillId="0" borderId="0"/>
    <xf numFmtId="0" fontId="33" fillId="0" borderId="0"/>
    <xf numFmtId="0" fontId="51" fillId="0" borderId="6" applyNumberFormat="0" applyFill="0" applyAlignment="0" applyProtection="0"/>
    <xf numFmtId="0" fontId="46" fillId="21" borderId="8" applyNumberFormat="0" applyAlignment="0" applyProtection="0"/>
    <xf numFmtId="0" fontId="47" fillId="0" borderId="0" applyNumberFormat="0" applyFill="0" applyBorder="0" applyAlignment="0" applyProtection="0"/>
    <xf numFmtId="0" fontId="44" fillId="20" borderId="1" applyNumberFormat="0" applyAlignment="0" applyProtection="0"/>
    <xf numFmtId="0" fontId="68" fillId="0" borderId="0"/>
    <xf numFmtId="0" fontId="54" fillId="0" borderId="0"/>
    <xf numFmtId="0" fontId="69" fillId="0" borderId="0"/>
    <xf numFmtId="0" fontId="59" fillId="0" borderId="0"/>
    <xf numFmtId="0" fontId="2" fillId="0" borderId="0"/>
    <xf numFmtId="0" fontId="3" fillId="0" borderId="0"/>
    <xf numFmtId="0" fontId="3" fillId="0" borderId="0"/>
    <xf numFmtId="0" fontId="45" fillId="0" borderId="7" applyNumberFormat="0" applyFill="0" applyAlignment="0" applyProtection="0"/>
    <xf numFmtId="0" fontId="49" fillId="3" borderId="0" applyNumberFormat="0" applyBorder="0" applyAlignment="0" applyProtection="0"/>
    <xf numFmtId="0" fontId="40" fillId="23" borderId="9" applyNumberFormat="0" applyFont="0" applyAlignment="0" applyProtection="0"/>
    <xf numFmtId="0" fontId="54" fillId="23" borderId="9" applyNumberFormat="0" applyFont="0" applyAlignment="0" applyProtection="0"/>
    <xf numFmtId="9" fontId="1" fillId="0" borderId="0" applyFont="0" applyFill="0" applyBorder="0" applyAlignment="0" applyProtection="0"/>
    <xf numFmtId="0" fontId="43" fillId="20" borderId="2" applyNumberFormat="0" applyAlignment="0" applyProtection="0"/>
    <xf numFmtId="0" fontId="48" fillId="22" borderId="0" applyNumberFormat="0" applyBorder="0" applyAlignment="0" applyProtection="0"/>
    <xf numFmtId="0" fontId="55" fillId="0" borderId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23">
    <xf numFmtId="0" fontId="0" fillId="0" borderId="0" xfId="0"/>
    <xf numFmtId="0" fontId="4" fillId="0" borderId="10" xfId="60" applyFont="1" applyFill="1" applyBorder="1" applyAlignment="1" applyProtection="1">
      <alignment horizontal="center" vertical="center" wrapText="1"/>
    </xf>
    <xf numFmtId="0" fontId="8" fillId="0" borderId="0" xfId="60" applyFont="1" applyFill="1" applyProtection="1"/>
    <xf numFmtId="0" fontId="5" fillId="0" borderId="0" xfId="60" applyFont="1" applyFill="1" applyAlignment="1" applyProtection="1">
      <alignment horizontal="left" vertical="center"/>
    </xf>
    <xf numFmtId="0" fontId="10" fillId="0" borderId="11" xfId="60" applyFont="1" applyFill="1" applyBorder="1" applyAlignment="1" applyProtection="1">
      <alignment horizontal="centerContinuous" vertical="center" wrapText="1"/>
    </xf>
    <xf numFmtId="0" fontId="21" fillId="0" borderId="0" xfId="60" applyFont="1" applyFill="1" applyAlignment="1" applyProtection="1"/>
    <xf numFmtId="0" fontId="18" fillId="0" borderId="0" xfId="60" applyFont="1" applyFill="1" applyAlignment="1" applyProtection="1"/>
    <xf numFmtId="0" fontId="22" fillId="0" borderId="0" xfId="60" applyFont="1" applyFill="1" applyProtection="1"/>
    <xf numFmtId="0" fontId="6" fillId="0" borderId="10" xfId="0" applyFont="1" applyFill="1" applyBorder="1" applyAlignment="1" applyProtection="1"/>
    <xf numFmtId="0" fontId="18" fillId="0" borderId="0" xfId="0" applyFont="1" applyFill="1" applyAlignment="1" applyProtection="1"/>
    <xf numFmtId="191" fontId="18" fillId="0" borderId="0" xfId="0" applyNumberFormat="1" applyFont="1" applyFill="1" applyBorder="1" applyAlignment="1" applyProtection="1">
      <alignment vertical="center"/>
    </xf>
    <xf numFmtId="0" fontId="6" fillId="0" borderId="12" xfId="60" applyFont="1" applyFill="1" applyBorder="1" applyAlignment="1" applyProtection="1">
      <alignment horizontal="center" wrapText="1"/>
    </xf>
    <xf numFmtId="191" fontId="31" fillId="0" borderId="10" xfId="0" applyNumberFormat="1" applyFont="1" applyFill="1" applyBorder="1" applyAlignment="1">
      <alignment vertical="center"/>
    </xf>
    <xf numFmtId="191" fontId="14" fillId="0" borderId="10" xfId="60" applyNumberFormat="1" applyFont="1" applyFill="1" applyBorder="1" applyProtection="1">
      <protection locked="0"/>
    </xf>
    <xf numFmtId="0" fontId="6" fillId="0" borderId="10" xfId="60" applyFont="1" applyFill="1" applyBorder="1" applyAlignment="1" applyProtection="1">
      <alignment horizontal="center" vertical="center" wrapText="1"/>
    </xf>
    <xf numFmtId="191" fontId="9" fillId="0" borderId="10" xfId="60" applyNumberFormat="1" applyFont="1" applyFill="1" applyBorder="1" applyProtection="1"/>
    <xf numFmtId="191" fontId="9" fillId="0" borderId="10" xfId="60" applyNumberFormat="1" applyFont="1" applyFill="1" applyBorder="1" applyProtection="1">
      <protection locked="0"/>
    </xf>
    <xf numFmtId="0" fontId="7" fillId="0" borderId="10" xfId="60" applyFont="1" applyFill="1" applyBorder="1" applyAlignment="1" applyProtection="1">
      <alignment vertical="center" wrapText="1"/>
    </xf>
    <xf numFmtId="191" fontId="13" fillId="0" borderId="10" xfId="60" applyNumberFormat="1" applyFont="1" applyFill="1" applyBorder="1" applyProtection="1">
      <protection locked="0"/>
    </xf>
    <xf numFmtId="191" fontId="17" fillId="0" borderId="10" xfId="60" applyNumberFormat="1" applyFont="1" applyFill="1" applyBorder="1" applyProtection="1">
      <protection locked="0"/>
    </xf>
    <xf numFmtId="191" fontId="28" fillId="0" borderId="0" xfId="60" applyNumberFormat="1" applyFont="1" applyFill="1" applyBorder="1" applyProtection="1"/>
    <xf numFmtId="191" fontId="29" fillId="0" borderId="0" xfId="60" applyNumberFormat="1" applyFont="1" applyFill="1" applyBorder="1" applyProtection="1"/>
    <xf numFmtId="191" fontId="15" fillId="0" borderId="10" xfId="0" applyNumberFormat="1" applyFont="1" applyFill="1" applyBorder="1" applyAlignment="1">
      <alignment vertical="center"/>
    </xf>
    <xf numFmtId="0" fontId="25" fillId="0" borderId="0" xfId="60" applyFont="1" applyFill="1" applyProtection="1"/>
    <xf numFmtId="0" fontId="2" fillId="0" borderId="0" xfId="60" applyFont="1" applyFill="1" applyProtection="1"/>
    <xf numFmtId="0" fontId="4" fillId="0" borderId="10" xfId="60" applyFont="1" applyFill="1" applyBorder="1" applyAlignment="1" applyProtection="1">
      <alignment horizontal="center" wrapText="1"/>
    </xf>
    <xf numFmtId="0" fontId="4" fillId="0" borderId="10" xfId="60" applyFont="1" applyFill="1" applyBorder="1" applyAlignment="1" applyProtection="1">
      <alignment horizontal="center"/>
    </xf>
    <xf numFmtId="0" fontId="26" fillId="0" borderId="10" xfId="60" applyFont="1" applyFill="1" applyBorder="1" applyAlignment="1" applyProtection="1">
      <alignment horizontal="center" vertical="center" wrapText="1"/>
    </xf>
    <xf numFmtId="0" fontId="24" fillId="0" borderId="0" xfId="60" applyFont="1" applyFill="1" applyProtection="1"/>
    <xf numFmtId="0" fontId="8" fillId="0" borderId="0" xfId="0" applyFont="1" applyFill="1" applyBorder="1" applyAlignment="1" applyProtection="1">
      <alignment vertical="center"/>
    </xf>
    <xf numFmtId="49" fontId="12" fillId="0" borderId="10" xfId="60" applyNumberFormat="1" applyFont="1" applyFill="1" applyBorder="1" applyAlignment="1" applyProtection="1">
      <alignment horizontal="center" vertical="top" wrapText="1"/>
    </xf>
    <xf numFmtId="0" fontId="12" fillId="0" borderId="10" xfId="0" applyFont="1" applyFill="1" applyBorder="1" applyAlignment="1" applyProtection="1">
      <alignment horizontal="centerContinuous" vertical="center" wrapText="1"/>
    </xf>
    <xf numFmtId="0" fontId="12" fillId="0" borderId="10" xfId="60" applyFont="1" applyFill="1" applyBorder="1" applyAlignment="1" applyProtection="1">
      <alignment horizontal="centerContinuous" vertical="center" wrapText="1"/>
    </xf>
    <xf numFmtId="0" fontId="12" fillId="0" borderId="13" xfId="0" applyFont="1" applyFill="1" applyBorder="1" applyAlignment="1" applyProtection="1">
      <alignment horizontal="centerContinuous" vertical="center" wrapText="1"/>
    </xf>
    <xf numFmtId="0" fontId="12" fillId="0" borderId="11" xfId="0" applyFont="1" applyFill="1" applyBorder="1" applyAlignment="1" applyProtection="1">
      <alignment horizontal="centerContinuous" vertical="center" wrapText="1"/>
    </xf>
    <xf numFmtId="49" fontId="4" fillId="0" borderId="10" xfId="60" applyNumberFormat="1" applyFont="1" applyFill="1" applyBorder="1" applyAlignment="1" applyProtection="1">
      <alignment horizontal="center"/>
    </xf>
    <xf numFmtId="0" fontId="36" fillId="0" borderId="10" xfId="0" applyNumberFormat="1" applyFont="1" applyFill="1" applyBorder="1" applyAlignment="1" applyProtection="1">
      <alignment horizontal="center" vertical="center"/>
      <protection hidden="1"/>
    </xf>
    <xf numFmtId="49" fontId="26" fillId="0" borderId="10" xfId="60" applyNumberFormat="1" applyFont="1" applyFill="1" applyBorder="1" applyAlignment="1" applyProtection="1">
      <alignment horizontal="center"/>
    </xf>
    <xf numFmtId="49" fontId="26" fillId="0" borderId="10" xfId="60" applyNumberFormat="1" applyFont="1" applyFill="1" applyBorder="1" applyAlignment="1" applyProtection="1">
      <alignment horizontal="center" vertical="center" wrapText="1"/>
    </xf>
    <xf numFmtId="49" fontId="37" fillId="0" borderId="10" xfId="60" applyNumberFormat="1" applyFont="1" applyFill="1" applyBorder="1" applyAlignment="1" applyProtection="1">
      <alignment horizontal="center"/>
    </xf>
    <xf numFmtId="0" fontId="34" fillId="0" borderId="10" xfId="60" applyFont="1" applyFill="1" applyBorder="1" applyProtection="1">
      <protection locked="0"/>
    </xf>
    <xf numFmtId="0" fontId="20" fillId="0" borderId="0" xfId="60" applyFont="1" applyFill="1" applyAlignment="1" applyProtection="1"/>
    <xf numFmtId="0" fontId="19" fillId="0" borderId="0" xfId="61" applyFont="1" applyFill="1" applyAlignment="1" applyProtection="1"/>
    <xf numFmtId="0" fontId="12" fillId="0" borderId="10" xfId="60" applyFont="1" applyFill="1" applyBorder="1" applyAlignment="1" applyProtection="1">
      <alignment horizontal="center" vertical="top" wrapText="1"/>
    </xf>
    <xf numFmtId="49" fontId="12" fillId="0" borderId="14" xfId="60" applyNumberFormat="1" applyFont="1" applyFill="1" applyBorder="1" applyAlignment="1" applyProtection="1">
      <alignment horizontal="center" vertical="top" wrapText="1"/>
    </xf>
    <xf numFmtId="0" fontId="27" fillId="0" borderId="0" xfId="60" applyFont="1" applyFill="1" applyProtection="1"/>
    <xf numFmtId="0" fontId="11" fillId="0" borderId="0" xfId="60" applyFont="1" applyFill="1" applyProtection="1"/>
    <xf numFmtId="0" fontId="22" fillId="0" borderId="0" xfId="60" applyFont="1" applyFill="1" applyBorder="1" applyProtection="1"/>
    <xf numFmtId="191" fontId="22" fillId="0" borderId="0" xfId="60" applyNumberFormat="1" applyFont="1" applyFill="1" applyBorder="1" applyProtection="1"/>
    <xf numFmtId="0" fontId="23" fillId="0" borderId="0" xfId="0" applyFont="1" applyFill="1" applyProtection="1"/>
    <xf numFmtId="0" fontId="12" fillId="0" borderId="0" xfId="0" applyFont="1" applyFill="1" applyProtection="1"/>
    <xf numFmtId="191" fontId="6" fillId="0" borderId="0" xfId="60" applyNumberFormat="1" applyFont="1" applyFill="1" applyBorder="1" applyAlignment="1" applyProtection="1">
      <alignment horizontal="center" vertical="center" wrapText="1"/>
    </xf>
    <xf numFmtId="191" fontId="30" fillId="0" borderId="0" xfId="0" applyNumberFormat="1" applyFont="1" applyFill="1" applyBorder="1" applyAlignment="1">
      <alignment horizontal="center" vertical="center"/>
    </xf>
    <xf numFmtId="0" fontId="32" fillId="0" borderId="0" xfId="60" applyFont="1" applyFill="1" applyProtection="1"/>
    <xf numFmtId="191" fontId="8" fillId="0" borderId="0" xfId="60" applyNumberFormat="1" applyFont="1" applyFill="1" applyBorder="1" applyAlignment="1" applyProtection="1">
      <alignment horizontal="center" vertical="center" wrapText="1"/>
    </xf>
    <xf numFmtId="191" fontId="8" fillId="0" borderId="0" xfId="60" applyNumberFormat="1" applyFont="1" applyFill="1" applyBorder="1" applyAlignment="1" applyProtection="1">
      <alignment wrapText="1"/>
    </xf>
    <xf numFmtId="191" fontId="8" fillId="0" borderId="0" xfId="60" applyNumberFormat="1" applyFont="1" applyFill="1" applyBorder="1" applyAlignment="1" applyProtection="1">
      <alignment horizontal="center"/>
    </xf>
    <xf numFmtId="191" fontId="8" fillId="0" borderId="0" xfId="60" applyNumberFormat="1" applyFont="1" applyFill="1" applyAlignment="1" applyProtection="1">
      <alignment wrapText="1"/>
    </xf>
    <xf numFmtId="191" fontId="8" fillId="0" borderId="0" xfId="60" applyNumberFormat="1" applyFont="1" applyFill="1" applyAlignment="1" applyProtection="1">
      <alignment horizontal="center"/>
    </xf>
    <xf numFmtId="0" fontId="8" fillId="0" borderId="0" xfId="60" applyFont="1" applyFill="1" applyAlignment="1" applyProtection="1">
      <alignment wrapText="1"/>
    </xf>
    <xf numFmtId="0" fontId="8" fillId="0" borderId="0" xfId="60" applyFont="1" applyFill="1" applyAlignment="1" applyProtection="1">
      <alignment horizontal="center"/>
    </xf>
    <xf numFmtId="0" fontId="8" fillId="24" borderId="0" xfId="60" applyFont="1" applyFill="1" applyProtection="1"/>
    <xf numFmtId="0" fontId="25" fillId="24" borderId="0" xfId="60" applyFont="1" applyFill="1" applyProtection="1"/>
    <xf numFmtId="200" fontId="25" fillId="24" borderId="0" xfId="60" applyNumberFormat="1" applyFont="1" applyFill="1" applyProtection="1"/>
    <xf numFmtId="0" fontId="2" fillId="24" borderId="0" xfId="60" applyFont="1" applyFill="1" applyProtection="1"/>
    <xf numFmtId="0" fontId="22" fillId="24" borderId="0" xfId="60" applyFont="1" applyFill="1" applyProtection="1"/>
    <xf numFmtId="0" fontId="22" fillId="25" borderId="0" xfId="60" applyFont="1" applyFill="1" applyProtection="1"/>
    <xf numFmtId="0" fontId="8" fillId="25" borderId="0" xfId="60" applyFont="1" applyFill="1" applyProtection="1"/>
    <xf numFmtId="0" fontId="8" fillId="25" borderId="10" xfId="60" applyFont="1" applyFill="1" applyBorder="1" applyAlignment="1" applyProtection="1">
      <alignment horizontal="center" vertical="center"/>
    </xf>
    <xf numFmtId="0" fontId="12" fillId="25" borderId="10" xfId="60" applyFont="1" applyFill="1" applyBorder="1" applyAlignment="1" applyProtection="1">
      <alignment horizontal="center" vertical="top" wrapText="1"/>
    </xf>
    <xf numFmtId="0" fontId="6" fillId="25" borderId="10" xfId="60" applyFont="1" applyFill="1" applyBorder="1" applyAlignment="1" applyProtection="1">
      <alignment horizontal="center" vertical="center"/>
    </xf>
    <xf numFmtId="0" fontId="11" fillId="25" borderId="10" xfId="60" applyFont="1" applyFill="1" applyBorder="1" applyAlignment="1" applyProtection="1">
      <alignment horizontal="center" vertical="center"/>
    </xf>
    <xf numFmtId="0" fontId="38" fillId="25" borderId="10" xfId="60" applyFont="1" applyFill="1" applyBorder="1" applyAlignment="1" applyProtection="1">
      <alignment horizontal="center" vertical="center"/>
    </xf>
    <xf numFmtId="4" fontId="22" fillId="0" borderId="0" xfId="60" applyNumberFormat="1" applyFont="1" applyFill="1" applyProtection="1"/>
    <xf numFmtId="4" fontId="32" fillId="0" borderId="0" xfId="60" applyNumberFormat="1" applyFont="1" applyFill="1" applyProtection="1"/>
    <xf numFmtId="191" fontId="39" fillId="0" borderId="10" xfId="0" applyNumberFormat="1" applyFont="1" applyFill="1" applyBorder="1" applyAlignment="1">
      <alignment vertical="center"/>
    </xf>
    <xf numFmtId="0" fontId="6" fillId="0" borderId="0" xfId="60" applyFont="1" applyFill="1" applyProtection="1"/>
    <xf numFmtId="1" fontId="8" fillId="0" borderId="0" xfId="60" applyNumberFormat="1" applyFont="1" applyFill="1" applyBorder="1" applyAlignment="1" applyProtection="1">
      <alignment horizontal="center"/>
    </xf>
    <xf numFmtId="200" fontId="8" fillId="0" borderId="0" xfId="60" applyNumberFormat="1" applyFont="1" applyFill="1" applyProtection="1"/>
    <xf numFmtId="0" fontId="4" fillId="26" borderId="10" xfId="60" applyFont="1" applyFill="1" applyBorder="1" applyAlignment="1" applyProtection="1">
      <alignment horizontal="center" vertical="center"/>
    </xf>
    <xf numFmtId="0" fontId="4" fillId="26" borderId="10" xfId="60" applyFont="1" applyFill="1" applyBorder="1" applyAlignment="1" applyProtection="1">
      <alignment horizontal="center" vertical="center" wrapText="1"/>
    </xf>
    <xf numFmtId="191" fontId="4" fillId="26" borderId="10" xfId="60" applyNumberFormat="1" applyFont="1" applyFill="1" applyBorder="1" applyAlignment="1" applyProtection="1">
      <alignment horizontal="center"/>
    </xf>
    <xf numFmtId="49" fontId="12" fillId="29" borderId="10" xfId="60" applyNumberFormat="1" applyFont="1" applyFill="1" applyBorder="1" applyAlignment="1" applyProtection="1">
      <alignment horizontal="center" vertical="top" wrapText="1"/>
    </xf>
    <xf numFmtId="0" fontId="12" fillId="29" borderId="10" xfId="0" applyFont="1" applyFill="1" applyBorder="1" applyAlignment="1" applyProtection="1">
      <alignment horizontal="centerContinuous" vertical="center" wrapText="1"/>
    </xf>
    <xf numFmtId="0" fontId="22" fillId="29" borderId="0" xfId="60" applyFont="1" applyFill="1" applyProtection="1"/>
    <xf numFmtId="200" fontId="18" fillId="29" borderId="0" xfId="62" applyNumberFormat="1" applyFont="1" applyFill="1" applyAlignment="1" applyProtection="1">
      <alignment horizontal="center"/>
    </xf>
    <xf numFmtId="49" fontId="37" fillId="0" borderId="10" xfId="60" applyNumberFormat="1" applyFont="1" applyFill="1" applyBorder="1" applyAlignment="1" applyProtection="1">
      <alignment horizontal="center" vertical="center" wrapText="1"/>
    </xf>
    <xf numFmtId="0" fontId="37" fillId="0" borderId="10" xfId="60" applyFont="1" applyFill="1" applyBorder="1" applyAlignment="1" applyProtection="1">
      <alignment horizontal="center" vertical="center" wrapText="1"/>
    </xf>
    <xf numFmtId="0" fontId="12" fillId="29" borderId="10" xfId="0" applyFont="1" applyFill="1" applyBorder="1" applyAlignment="1" applyProtection="1">
      <alignment horizontal="center" vertical="center" wrapText="1"/>
    </xf>
    <xf numFmtId="0" fontId="34" fillId="0" borderId="10" xfId="6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</xf>
    <xf numFmtId="200" fontId="4" fillId="29" borderId="10" xfId="60" applyNumberFormat="1" applyFont="1" applyFill="1" applyBorder="1" applyAlignment="1" applyProtection="1">
      <alignment horizontal="center"/>
    </xf>
    <xf numFmtId="200" fontId="4" fillId="0" borderId="10" xfId="60" applyNumberFormat="1" applyFont="1" applyFill="1" applyBorder="1" applyAlignment="1" applyProtection="1">
      <alignment horizontal="center"/>
    </xf>
    <xf numFmtId="200" fontId="4" fillId="29" borderId="15" xfId="60" applyNumberFormat="1" applyFont="1" applyFill="1" applyBorder="1" applyAlignment="1" applyProtection="1">
      <alignment horizontal="center"/>
    </xf>
    <xf numFmtId="200" fontId="4" fillId="0" borderId="14" xfId="60" applyNumberFormat="1" applyFont="1" applyFill="1" applyBorder="1" applyAlignment="1" applyProtection="1">
      <alignment horizontal="center"/>
    </xf>
    <xf numFmtId="200" fontId="4" fillId="26" borderId="10" xfId="60" applyNumberFormat="1" applyFont="1" applyFill="1" applyBorder="1" applyAlignment="1" applyProtection="1">
      <alignment horizontal="center"/>
    </xf>
    <xf numFmtId="200" fontId="34" fillId="29" borderId="10" xfId="60" applyNumberFormat="1" applyFont="1" applyFill="1" applyBorder="1" applyAlignment="1" applyProtection="1">
      <alignment horizontal="center"/>
    </xf>
    <xf numFmtId="200" fontId="34" fillId="0" borderId="10" xfId="60" applyNumberFormat="1" applyFont="1" applyFill="1" applyBorder="1" applyAlignment="1" applyProtection="1">
      <alignment horizontal="center"/>
    </xf>
    <xf numFmtId="200" fontId="4" fillId="0" borderId="10" xfId="0" applyNumberFormat="1" applyFont="1" applyFill="1" applyBorder="1" applyAlignment="1" applyProtection="1">
      <alignment horizontal="center"/>
    </xf>
    <xf numFmtId="200" fontId="34" fillId="0" borderId="10" xfId="0" applyNumberFormat="1" applyFont="1" applyFill="1" applyBorder="1" applyAlignment="1" applyProtection="1">
      <alignment horizontal="center"/>
    </xf>
    <xf numFmtId="209" fontId="4" fillId="0" borderId="10" xfId="67" applyNumberFormat="1" applyFont="1" applyFill="1" applyBorder="1" applyAlignment="1" applyProtection="1">
      <alignment horizontal="center"/>
    </xf>
    <xf numFmtId="209" fontId="34" fillId="0" borderId="10" xfId="67" applyNumberFormat="1" applyFont="1" applyFill="1" applyBorder="1" applyAlignment="1" applyProtection="1">
      <alignment horizontal="center"/>
    </xf>
    <xf numFmtId="209" fontId="4" fillId="29" borderId="10" xfId="67" applyNumberFormat="1" applyFont="1" applyFill="1" applyBorder="1" applyAlignment="1" applyProtection="1">
      <alignment horizontal="center"/>
    </xf>
    <xf numFmtId="209" fontId="4" fillId="26" borderId="10" xfId="67" applyNumberFormat="1" applyFont="1" applyFill="1" applyBorder="1" applyAlignment="1" applyProtection="1">
      <alignment horizontal="center"/>
    </xf>
    <xf numFmtId="209" fontId="4" fillId="26" borderId="10" xfId="67" applyNumberFormat="1" applyFont="1" applyFill="1" applyBorder="1" applyAlignment="1" applyProtection="1">
      <alignment horizontal="center" vertical="center"/>
    </xf>
    <xf numFmtId="209" fontId="34" fillId="29" borderId="10" xfId="67" applyNumberFormat="1" applyFont="1" applyFill="1" applyBorder="1" applyAlignment="1" applyProtection="1">
      <alignment horizontal="center"/>
    </xf>
    <xf numFmtId="200" fontId="4" fillId="0" borderId="10" xfId="60" applyNumberFormat="1" applyFont="1" applyFill="1" applyBorder="1" applyAlignment="1" applyProtection="1">
      <alignment horizontal="center"/>
      <protection locked="0"/>
    </xf>
    <xf numFmtId="0" fontId="8" fillId="0" borderId="10" xfId="60" applyFont="1" applyFill="1" applyBorder="1" applyAlignment="1" applyProtection="1">
      <alignment vertical="center" wrapText="1"/>
    </xf>
    <xf numFmtId="209" fontId="34" fillId="0" borderId="10" xfId="67" applyNumberFormat="1" applyFont="1" applyFill="1" applyBorder="1" applyAlignment="1" applyProtection="1">
      <alignment horizontal="center"/>
      <protection locked="0"/>
    </xf>
    <xf numFmtId="200" fontId="34" fillId="0" borderId="10" xfId="60" applyNumberFormat="1" applyFont="1" applyFill="1" applyBorder="1" applyAlignment="1" applyProtection="1">
      <alignment horizontal="center"/>
      <protection locked="0"/>
    </xf>
    <xf numFmtId="200" fontId="34" fillId="0" borderId="14" xfId="6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>
      <alignment horizontal="left" vertical="center" wrapText="1"/>
    </xf>
    <xf numFmtId="200" fontId="37" fillId="0" borderId="10" xfId="0" applyNumberFormat="1" applyFont="1" applyFill="1" applyBorder="1" applyAlignment="1">
      <alignment horizontal="center"/>
    </xf>
    <xf numFmtId="49" fontId="60" fillId="0" borderId="10" xfId="0" applyNumberFormat="1" applyFont="1" applyFill="1" applyBorder="1" applyAlignment="1">
      <alignment horizontal="center" vertical="center"/>
    </xf>
    <xf numFmtId="0" fontId="61" fillId="0" borderId="10" xfId="60" applyFont="1" applyFill="1" applyBorder="1" applyAlignment="1" applyProtection="1">
      <alignment vertical="center" wrapText="1"/>
    </xf>
    <xf numFmtId="200" fontId="60" fillId="29" borderId="10" xfId="60" applyNumberFormat="1" applyFont="1" applyFill="1" applyBorder="1" applyAlignment="1" applyProtection="1">
      <alignment horizontal="center"/>
    </xf>
    <xf numFmtId="200" fontId="60" fillId="0" borderId="10" xfId="60" applyNumberFormat="1" applyFont="1" applyFill="1" applyBorder="1" applyAlignment="1" applyProtection="1">
      <alignment horizontal="center"/>
    </xf>
    <xf numFmtId="209" fontId="60" fillId="0" borderId="10" xfId="67" applyNumberFormat="1" applyFont="1" applyFill="1" applyBorder="1" applyAlignment="1" applyProtection="1">
      <alignment horizontal="center"/>
    </xf>
    <xf numFmtId="209" fontId="60" fillId="29" borderId="10" xfId="67" applyNumberFormat="1" applyFont="1" applyFill="1" applyBorder="1" applyAlignment="1" applyProtection="1">
      <alignment horizontal="center"/>
    </xf>
    <xf numFmtId="0" fontId="7" fillId="0" borderId="0" xfId="60" applyFont="1" applyFill="1" applyProtection="1"/>
    <xf numFmtId="0" fontId="62" fillId="0" borderId="0" xfId="60" applyFont="1" applyFill="1" applyProtection="1"/>
    <xf numFmtId="0" fontId="61" fillId="0" borderId="0" xfId="60" applyFont="1" applyFill="1" applyProtection="1"/>
    <xf numFmtId="0" fontId="60" fillId="0" borderId="10" xfId="0" applyNumberFormat="1" applyFont="1" applyFill="1" applyBorder="1" applyAlignment="1" applyProtection="1">
      <alignment horizontal="center" vertical="center"/>
      <protection hidden="1"/>
    </xf>
    <xf numFmtId="49" fontId="63" fillId="0" borderId="10" xfId="60" applyNumberFormat="1" applyFont="1" applyFill="1" applyBorder="1" applyAlignment="1" applyProtection="1">
      <alignment horizontal="center" vertical="center" wrapText="1"/>
    </xf>
    <xf numFmtId="0" fontId="63" fillId="0" borderId="10" xfId="6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62" fillId="24" borderId="0" xfId="60" applyFont="1" applyFill="1" applyProtection="1"/>
    <xf numFmtId="200" fontId="62" fillId="24" borderId="0" xfId="60" applyNumberFormat="1" applyFont="1" applyFill="1" applyProtection="1"/>
    <xf numFmtId="0" fontId="61" fillId="24" borderId="0" xfId="60" applyFont="1" applyFill="1" applyProtection="1"/>
    <xf numFmtId="0" fontId="7" fillId="25" borderId="10" xfId="60" applyFont="1" applyFill="1" applyBorder="1" applyAlignment="1" applyProtection="1">
      <alignment horizontal="center" vertical="center"/>
    </xf>
    <xf numFmtId="200" fontId="60" fillId="29" borderId="10" xfId="60" applyNumberFormat="1" applyFont="1" applyFill="1" applyBorder="1" applyAlignment="1" applyProtection="1">
      <alignment horizontal="center"/>
      <protection locked="0"/>
    </xf>
    <xf numFmtId="200" fontId="60" fillId="0" borderId="10" xfId="60" applyNumberFormat="1" applyFont="1" applyFill="1" applyBorder="1" applyAlignment="1" applyProtection="1">
      <alignment horizontal="center"/>
      <protection locked="0"/>
    </xf>
    <xf numFmtId="200" fontId="60" fillId="0" borderId="14" xfId="60" applyNumberFormat="1" applyFont="1" applyFill="1" applyBorder="1" applyAlignment="1" applyProtection="1">
      <alignment horizontal="center"/>
    </xf>
    <xf numFmtId="209" fontId="64" fillId="0" borderId="10" xfId="67" applyNumberFormat="1" applyFont="1" applyFill="1" applyBorder="1" applyAlignment="1" applyProtection="1">
      <alignment horizontal="center"/>
    </xf>
    <xf numFmtId="209" fontId="60" fillId="0" borderId="10" xfId="67" applyNumberFormat="1" applyFont="1" applyFill="1" applyBorder="1" applyAlignment="1" applyProtection="1">
      <alignment horizontal="center"/>
      <protection locked="0"/>
    </xf>
    <xf numFmtId="0" fontId="6" fillId="0" borderId="0" xfId="60" applyFont="1" applyFill="1" applyAlignment="1" applyProtection="1">
      <alignment horizontal="center" wrapText="1"/>
    </xf>
    <xf numFmtId="191" fontId="8" fillId="0" borderId="0" xfId="60" applyNumberFormat="1" applyFont="1" applyFill="1" applyProtection="1"/>
    <xf numFmtId="2" fontId="8" fillId="0" borderId="0" xfId="60" applyNumberFormat="1" applyFont="1" applyFill="1" applyProtection="1"/>
    <xf numFmtId="200" fontId="6" fillId="0" borderId="0" xfId="62" applyNumberFormat="1" applyFont="1" applyFill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11" xfId="60" applyFont="1" applyFill="1" applyBorder="1" applyAlignment="1" applyProtection="1">
      <alignment horizontal="center" vertical="center" wrapText="1"/>
    </xf>
    <xf numFmtId="0" fontId="12" fillId="0" borderId="10" xfId="60" applyFont="1" applyFill="1" applyBorder="1" applyAlignment="1" applyProtection="1">
      <alignment horizontal="center" vertical="center" wrapText="1"/>
    </xf>
    <xf numFmtId="191" fontId="6" fillId="0" borderId="0" xfId="60" applyNumberFormat="1" applyFont="1" applyFill="1" applyBorder="1" applyAlignment="1" applyProtection="1">
      <alignment horizontal="centerContinuous" vertical="center"/>
    </xf>
    <xf numFmtId="200" fontId="8" fillId="0" borderId="0" xfId="60" applyNumberFormat="1" applyFont="1" applyFill="1" applyBorder="1" applyProtection="1"/>
    <xf numFmtId="191" fontId="8" fillId="0" borderId="0" xfId="60" applyNumberFormat="1" applyFont="1" applyFill="1" applyBorder="1" applyProtection="1"/>
    <xf numFmtId="0" fontId="8" fillId="0" borderId="0" xfId="60" applyFont="1" applyFill="1" applyBorder="1" applyProtection="1"/>
    <xf numFmtId="191" fontId="8" fillId="0" borderId="0" xfId="60" applyNumberFormat="1" applyFont="1" applyFill="1" applyBorder="1" applyAlignment="1" applyProtection="1">
      <alignment horizontal="centerContinuous" vertical="center"/>
    </xf>
    <xf numFmtId="0" fontId="8" fillId="0" borderId="0" xfId="60" applyFont="1" applyFill="1" applyBorder="1" applyAlignment="1" applyProtection="1">
      <alignment horizontal="centerContinuous" vertical="center"/>
    </xf>
    <xf numFmtId="200" fontId="8" fillId="25" borderId="0" xfId="60" applyNumberFormat="1" applyFont="1" applyFill="1" applyProtection="1"/>
    <xf numFmtId="0" fontId="12" fillId="25" borderId="16" xfId="0" applyFont="1" applyFill="1" applyBorder="1" applyAlignment="1" applyProtection="1">
      <alignment horizontal="center" vertical="center" wrapText="1"/>
    </xf>
    <xf numFmtId="200" fontId="34" fillId="29" borderId="10" xfId="60" applyNumberFormat="1" applyFont="1" applyFill="1" applyBorder="1" applyAlignment="1" applyProtection="1">
      <alignment horizontal="center"/>
      <protection locked="0"/>
    </xf>
    <xf numFmtId="200" fontId="4" fillId="25" borderId="10" xfId="60" applyNumberFormat="1" applyFont="1" applyFill="1" applyBorder="1" applyAlignment="1" applyProtection="1">
      <alignment horizontal="center"/>
      <protection locked="0"/>
    </xf>
    <xf numFmtId="191" fontId="8" fillId="29" borderId="0" xfId="60" applyNumberFormat="1" applyFont="1" applyFill="1" applyProtection="1"/>
    <xf numFmtId="191" fontId="6" fillId="29" borderId="0" xfId="0" applyNumberFormat="1" applyFont="1" applyFill="1" applyBorder="1" applyAlignment="1" applyProtection="1">
      <alignment vertical="center"/>
    </xf>
    <xf numFmtId="191" fontId="6" fillId="0" borderId="0" xfId="0" applyNumberFormat="1" applyFont="1" applyFill="1" applyBorder="1" applyAlignment="1" applyProtection="1">
      <alignment vertical="center"/>
    </xf>
    <xf numFmtId="0" fontId="8" fillId="27" borderId="0" xfId="60" applyFont="1" applyFill="1" applyProtection="1"/>
    <xf numFmtId="200" fontId="5" fillId="29" borderId="0" xfId="60" applyNumberFormat="1" applyFont="1" applyFill="1" applyAlignment="1" applyProtection="1">
      <alignment horizontal="left" vertical="center"/>
    </xf>
    <xf numFmtId="39" fontId="65" fillId="29" borderId="0" xfId="0" applyNumberFormat="1" applyFont="1" applyFill="1" applyBorder="1" applyAlignment="1">
      <alignment horizontal="right" vertical="center" wrapText="1"/>
    </xf>
    <xf numFmtId="0" fontId="12" fillId="29" borderId="11" xfId="60" applyFont="1" applyFill="1" applyBorder="1" applyAlignment="1" applyProtection="1">
      <alignment horizontal="center" vertical="center" wrapText="1"/>
    </xf>
    <xf numFmtId="0" fontId="12" fillId="29" borderId="16" xfId="60" applyFont="1" applyFill="1" applyBorder="1" applyAlignment="1" applyProtection="1">
      <alignment horizontal="center" vertical="center" wrapText="1"/>
    </xf>
    <xf numFmtId="200" fontId="4" fillId="29" borderId="10" xfId="60" applyNumberFormat="1" applyFont="1" applyFill="1" applyBorder="1" applyAlignment="1" applyProtection="1">
      <alignment horizontal="center"/>
      <protection locked="0"/>
    </xf>
    <xf numFmtId="200" fontId="4" fillId="30" borderId="10" xfId="60" applyNumberFormat="1" applyFont="1" applyFill="1" applyBorder="1" applyAlignment="1" applyProtection="1">
      <alignment horizontal="center"/>
    </xf>
    <xf numFmtId="200" fontId="34" fillId="30" borderId="10" xfId="60" applyNumberFormat="1" applyFont="1" applyFill="1" applyBorder="1" applyAlignment="1" applyProtection="1">
      <alignment horizontal="center"/>
      <protection locked="0"/>
    </xf>
    <xf numFmtId="200" fontId="4" fillId="31" borderId="10" xfId="60" applyNumberFormat="1" applyFont="1" applyFill="1" applyBorder="1" applyAlignment="1" applyProtection="1">
      <alignment horizontal="center"/>
    </xf>
    <xf numFmtId="0" fontId="6" fillId="30" borderId="0" xfId="0" applyFont="1" applyFill="1" applyAlignment="1" applyProtection="1"/>
    <xf numFmtId="191" fontId="6" fillId="30" borderId="0" xfId="0" applyNumberFormat="1" applyFont="1" applyFill="1" applyBorder="1" applyAlignment="1" applyProtection="1">
      <alignment vertical="center"/>
    </xf>
    <xf numFmtId="0" fontId="8" fillId="29" borderId="0" xfId="60" applyFont="1" applyFill="1" applyProtection="1"/>
    <xf numFmtId="4" fontId="33" fillId="30" borderId="10" xfId="0" applyNumberFormat="1" applyFont="1" applyFill="1" applyBorder="1" applyAlignment="1">
      <alignment vertical="center"/>
    </xf>
    <xf numFmtId="4" fontId="8" fillId="29" borderId="0" xfId="60" applyNumberFormat="1" applyFont="1" applyFill="1" applyBorder="1" applyProtection="1"/>
    <xf numFmtId="4" fontId="8" fillId="30" borderId="0" xfId="60" applyNumberFormat="1" applyFont="1" applyFill="1" applyBorder="1" applyProtection="1"/>
    <xf numFmtId="4" fontId="8" fillId="29" borderId="0" xfId="60" applyNumberFormat="1" applyFont="1" applyFill="1" applyProtection="1"/>
    <xf numFmtId="200" fontId="8" fillId="29" borderId="0" xfId="60" applyNumberFormat="1" applyFont="1" applyFill="1" applyBorder="1" applyProtection="1"/>
    <xf numFmtId="200" fontId="8" fillId="30" borderId="0" xfId="60" applyNumberFormat="1" applyFont="1" applyFill="1" applyBorder="1" applyProtection="1"/>
    <xf numFmtId="200" fontId="8" fillId="29" borderId="0" xfId="60" applyNumberFormat="1" applyFont="1" applyFill="1" applyProtection="1"/>
    <xf numFmtId="0" fontId="8" fillId="29" borderId="0" xfId="60" applyFont="1" applyFill="1" applyBorder="1" applyProtection="1"/>
    <xf numFmtId="0" fontId="8" fillId="30" borderId="0" xfId="60" applyFont="1" applyFill="1" applyBorder="1" applyProtection="1"/>
    <xf numFmtId="0" fontId="8" fillId="30" borderId="0" xfId="60" applyFont="1" applyFill="1" applyProtection="1"/>
    <xf numFmtId="200" fontId="8" fillId="30" borderId="0" xfId="60" applyNumberFormat="1" applyFont="1" applyFill="1" applyProtection="1"/>
    <xf numFmtId="49" fontId="12" fillId="29" borderId="15" xfId="60" applyNumberFormat="1" applyFont="1" applyFill="1" applyBorder="1" applyAlignment="1" applyProtection="1">
      <alignment horizontal="center" vertical="top" wrapText="1"/>
    </xf>
    <xf numFmtId="200" fontId="64" fillId="0" borderId="10" xfId="60" applyNumberFormat="1" applyFont="1" applyFill="1" applyBorder="1" applyAlignment="1" applyProtection="1">
      <alignment horizontal="center"/>
    </xf>
    <xf numFmtId="191" fontId="8" fillId="29" borderId="0" xfId="60" applyNumberFormat="1" applyFont="1" applyFill="1" applyBorder="1" applyProtection="1"/>
    <xf numFmtId="0" fontId="6" fillId="29" borderId="0" xfId="60" applyFont="1" applyFill="1" applyAlignment="1" applyProtection="1">
      <alignment horizontal="center" wrapText="1"/>
    </xf>
    <xf numFmtId="200" fontId="6" fillId="29" borderId="0" xfId="60" applyNumberFormat="1" applyFont="1" applyFill="1" applyBorder="1" applyAlignment="1" applyProtection="1">
      <alignment horizontal="center" wrapText="1"/>
    </xf>
    <xf numFmtId="2" fontId="8" fillId="29" borderId="0" xfId="60" applyNumberFormat="1" applyFont="1" applyFill="1" applyProtection="1"/>
    <xf numFmtId="0" fontId="12" fillId="29" borderId="10" xfId="60" applyFont="1" applyFill="1" applyBorder="1" applyAlignment="1" applyProtection="1">
      <alignment horizontal="center" vertical="center" wrapText="1"/>
    </xf>
    <xf numFmtId="200" fontId="54" fillId="29" borderId="10" xfId="57" applyNumberFormat="1" applyFont="1" applyFill="1" applyBorder="1" applyAlignment="1">
      <alignment vertical="center"/>
    </xf>
    <xf numFmtId="200" fontId="4" fillId="29" borderId="10" xfId="0" applyNumberFormat="1" applyFont="1" applyFill="1" applyBorder="1" applyAlignment="1" applyProtection="1">
      <alignment horizontal="center"/>
    </xf>
    <xf numFmtId="200" fontId="37" fillId="29" borderId="10" xfId="0" applyNumberFormat="1" applyFont="1" applyFill="1" applyBorder="1" applyAlignment="1">
      <alignment horizontal="center"/>
    </xf>
    <xf numFmtId="191" fontId="6" fillId="29" borderId="0" xfId="60" applyNumberFormat="1" applyFont="1" applyFill="1" applyBorder="1" applyAlignment="1" applyProtection="1">
      <alignment horizontal="centerContinuous" vertical="center"/>
    </xf>
    <xf numFmtId="191" fontId="8" fillId="29" borderId="0" xfId="60" applyNumberFormat="1" applyFont="1" applyFill="1" applyBorder="1" applyAlignment="1" applyProtection="1">
      <alignment horizontal="centerContinuous" vertical="center"/>
    </xf>
    <xf numFmtId="191" fontId="8" fillId="29" borderId="0" xfId="60" applyNumberFormat="1" applyFont="1" applyFill="1" applyBorder="1" applyAlignment="1" applyProtection="1">
      <alignment horizontal="center" vertical="center" wrapText="1"/>
    </xf>
    <xf numFmtId="191" fontId="8" fillId="30" borderId="0" xfId="60" applyNumberFormat="1" applyFont="1" applyFill="1" applyBorder="1" applyAlignment="1" applyProtection="1">
      <alignment horizontal="center"/>
    </xf>
    <xf numFmtId="191" fontId="8" fillId="30" borderId="0" xfId="60" applyNumberFormat="1" applyFont="1" applyFill="1" applyBorder="1" applyProtection="1"/>
    <xf numFmtId="200" fontId="66" fillId="30" borderId="0" xfId="60" applyNumberFormat="1" applyFont="1" applyFill="1" applyBorder="1" applyAlignment="1" applyProtection="1">
      <alignment horizontal="center"/>
    </xf>
    <xf numFmtId="200" fontId="67" fillId="28" borderId="0" xfId="60" applyNumberFormat="1" applyFont="1" applyFill="1" applyBorder="1" applyAlignment="1" applyProtection="1">
      <alignment horizontal="center"/>
    </xf>
    <xf numFmtId="200" fontId="67" fillId="30" borderId="0" xfId="60" applyNumberFormat="1" applyFont="1" applyFill="1" applyBorder="1" applyAlignment="1" applyProtection="1">
      <alignment horizontal="center"/>
    </xf>
    <xf numFmtId="191" fontId="8" fillId="30" borderId="0" xfId="60" applyNumberFormat="1" applyFont="1" applyFill="1" applyAlignment="1" applyProtection="1">
      <alignment horizontal="center"/>
    </xf>
    <xf numFmtId="191" fontId="8" fillId="30" borderId="0" xfId="60" applyNumberFormat="1" applyFont="1" applyFill="1" applyProtection="1"/>
    <xf numFmtId="0" fontId="8" fillId="30" borderId="0" xfId="60" applyFont="1" applyFill="1" applyAlignment="1" applyProtection="1">
      <alignment horizontal="center"/>
    </xf>
    <xf numFmtId="212" fontId="8" fillId="29" borderId="0" xfId="0" applyNumberFormat="1" applyFont="1" applyFill="1" applyBorder="1" applyAlignment="1">
      <alignment horizontal="right" vertical="center" wrapText="1"/>
    </xf>
    <xf numFmtId="200" fontId="12" fillId="29" borderId="10" xfId="60" applyNumberFormat="1" applyFont="1" applyFill="1" applyBorder="1" applyAlignment="1" applyProtection="1">
      <alignment horizontal="center" vertical="center" wrapText="1"/>
    </xf>
    <xf numFmtId="200" fontId="12" fillId="29" borderId="10" xfId="0" applyNumberFormat="1" applyFont="1" applyFill="1" applyBorder="1" applyAlignment="1" applyProtection="1">
      <alignment horizontal="centerContinuous" vertical="center" wrapText="1"/>
    </xf>
    <xf numFmtId="200" fontId="12" fillId="29" borderId="10" xfId="60" applyNumberFormat="1" applyFont="1" applyFill="1" applyBorder="1" applyAlignment="1" applyProtection="1">
      <alignment horizontal="center" vertical="top" wrapText="1"/>
    </xf>
    <xf numFmtId="200" fontId="8" fillId="29" borderId="0" xfId="60" applyNumberFormat="1" applyFont="1" applyFill="1" applyBorder="1" applyAlignment="1" applyProtection="1">
      <alignment horizontal="centerContinuous" vertical="center"/>
    </xf>
    <xf numFmtId="0" fontId="8" fillId="29" borderId="0" xfId="60" applyFont="1" applyFill="1" applyBorder="1" applyAlignment="1" applyProtection="1">
      <alignment horizontal="centerContinuous" vertical="center"/>
    </xf>
    <xf numFmtId="0" fontId="13" fillId="30" borderId="0" xfId="60" applyFont="1" applyFill="1" applyBorder="1" applyProtection="1"/>
    <xf numFmtId="9" fontId="4" fillId="0" borderId="10" xfId="67" applyFont="1" applyFill="1" applyBorder="1" applyAlignment="1" applyProtection="1">
      <alignment horizontal="center"/>
    </xf>
    <xf numFmtId="0" fontId="5" fillId="0" borderId="0" xfId="60" applyFont="1" applyFill="1" applyAlignment="1" applyProtection="1">
      <alignment horizontal="center"/>
    </xf>
    <xf numFmtId="0" fontId="5" fillId="0" borderId="0" xfId="60" applyFont="1" applyFill="1" applyAlignment="1" applyProtection="1">
      <alignment horizontal="center" vertical="center" wrapText="1"/>
    </xf>
    <xf numFmtId="0" fontId="5" fillId="0" borderId="0" xfId="61" applyFont="1" applyFill="1" applyAlignment="1" applyProtection="1">
      <alignment horizontal="center"/>
    </xf>
    <xf numFmtId="0" fontId="22" fillId="0" borderId="0" xfId="60" applyFont="1" applyFill="1" applyAlignment="1" applyProtection="1">
      <alignment horizontal="center"/>
    </xf>
    <xf numFmtId="0" fontId="35" fillId="0" borderId="0" xfId="60" applyFont="1" applyFill="1" applyAlignment="1" applyProtection="1">
      <alignment horizontal="center" vertical="center" wrapText="1"/>
    </xf>
    <xf numFmtId="0" fontId="34" fillId="0" borderId="12" xfId="60" applyFont="1" applyFill="1" applyBorder="1" applyAlignment="1" applyProtection="1">
      <alignment horizontal="center"/>
    </xf>
    <xf numFmtId="0" fontId="9" fillId="25" borderId="10" xfId="60" applyFont="1" applyFill="1" applyBorder="1" applyAlignment="1" applyProtection="1">
      <alignment horizontal="center" vertical="center" wrapText="1"/>
    </xf>
    <xf numFmtId="0" fontId="4" fillId="0" borderId="10" xfId="60" applyFont="1" applyFill="1" applyBorder="1" applyAlignment="1" applyProtection="1">
      <alignment horizontal="center" vertical="center" wrapText="1"/>
    </xf>
    <xf numFmtId="0" fontId="5" fillId="0" borderId="10" xfId="60" applyFont="1" applyFill="1" applyBorder="1" applyAlignment="1" applyProtection="1">
      <alignment horizontal="center" vertical="center"/>
    </xf>
    <xf numFmtId="0" fontId="5" fillId="0" borderId="11" xfId="60" applyFont="1" applyFill="1" applyBorder="1" applyAlignment="1" applyProtection="1">
      <alignment horizontal="center" vertical="center"/>
    </xf>
    <xf numFmtId="0" fontId="5" fillId="0" borderId="13" xfId="60" applyFont="1" applyFill="1" applyBorder="1" applyAlignment="1" applyProtection="1">
      <alignment horizontal="center" vertical="center"/>
    </xf>
    <xf numFmtId="0" fontId="5" fillId="0" borderId="17" xfId="60" applyFont="1" applyFill="1" applyBorder="1" applyAlignment="1" applyProtection="1">
      <alignment horizontal="center" vertical="center"/>
    </xf>
    <xf numFmtId="0" fontId="5" fillId="0" borderId="14" xfId="60" applyFont="1" applyFill="1" applyBorder="1" applyAlignment="1" applyProtection="1">
      <alignment horizontal="center" vertical="center"/>
    </xf>
    <xf numFmtId="0" fontId="5" fillId="0" borderId="0" xfId="60" applyFont="1" applyFill="1" applyAlignment="1" applyProtection="1">
      <alignment horizontal="center" wrapText="1"/>
    </xf>
    <xf numFmtId="0" fontId="9" fillId="0" borderId="10" xfId="60" applyFont="1" applyFill="1" applyBorder="1" applyAlignment="1" applyProtection="1">
      <alignment horizontal="center" vertical="center" wrapText="1"/>
    </xf>
    <xf numFmtId="0" fontId="5" fillId="29" borderId="10" xfId="60" applyFont="1" applyFill="1" applyBorder="1" applyAlignment="1" applyProtection="1">
      <alignment horizontal="center" vertical="center"/>
    </xf>
  </cellXfs>
  <cellStyles count="7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аголовок 1 2" xfId="46"/>
    <cellStyle name="Заголовок 2 2" xfId="47"/>
    <cellStyle name="Заголовок 3 2" xfId="48"/>
    <cellStyle name="Заголовок 4 2" xfId="49"/>
    <cellStyle name="Звичайний 2" xfId="50"/>
    <cellStyle name="Звичайний 3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" xfId="0" builtinId="0"/>
    <cellStyle name="Обычный 2" xfId="56"/>
    <cellStyle name="Обычный 2 2" xfId="57"/>
    <cellStyle name="Обычный 3" xfId="58"/>
    <cellStyle name="Обычный 3 2" xfId="59"/>
    <cellStyle name="Обычный_ZV1PIV98" xfId="60"/>
    <cellStyle name="Обычный_Додаток 4" xfId="61"/>
    <cellStyle name="Обычный_Додаток 5" xfId="62"/>
    <cellStyle name="Підсумок" xfId="63"/>
    <cellStyle name="Поганий" xfId="64"/>
    <cellStyle name="Примечание 2" xfId="65"/>
    <cellStyle name="Примітка" xfId="66"/>
    <cellStyle name="Процентный" xfId="67" builtinId="5"/>
    <cellStyle name="Результат" xfId="68"/>
    <cellStyle name="Середній" xfId="69"/>
    <cellStyle name="Стиль 1" xfId="70"/>
    <cellStyle name="Текст попередження" xfId="71"/>
    <cellStyle name="Текст пояснення" xfId="72"/>
    <cellStyle name="Тысячи [0]_Розподіл (2)" xfId="73"/>
    <cellStyle name="Тысячи_Розподіл (2)" xfId="74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2"/>
  <sheetViews>
    <sheetView tabSelected="1" view="pageBreakPreview" zoomScale="85" zoomScaleNormal="75" zoomScaleSheetLayoutView="85" workbookViewId="0">
      <pane xSplit="3" ySplit="9" topLeftCell="D46" activePane="bottomRight" state="frozen"/>
      <selection pane="topRight" activeCell="D1" sqref="D1"/>
      <selection pane="bottomLeft" activeCell="A10" sqref="A10"/>
      <selection pane="bottomRight" activeCell="B53" sqref="B53"/>
    </sheetView>
  </sheetViews>
  <sheetFormatPr defaultColWidth="7.88671875" defaultRowHeight="15.6" x14ac:dyDescent="0.3"/>
  <cols>
    <col min="1" max="1" width="12.44140625" style="66" customWidth="1"/>
    <col min="2" max="2" width="83.109375" style="7" customWidth="1"/>
    <col min="3" max="3" width="0.109375" style="7" customWidth="1"/>
    <col min="4" max="4" width="20.5546875" style="166" customWidth="1"/>
    <col min="5" max="5" width="21.33203125" style="176" customWidth="1"/>
    <col min="6" max="6" width="21.88671875" style="166" customWidth="1"/>
    <col min="7" max="7" width="19.44140625" style="67" customWidth="1"/>
    <col min="8" max="8" width="21.44140625" style="2" customWidth="1"/>
    <col min="9" max="9" width="20.44140625" style="2" customWidth="1"/>
    <col min="10" max="10" width="17.6640625" style="2" customWidth="1"/>
    <col min="11" max="11" width="17.6640625" style="166" customWidth="1"/>
    <col min="12" max="12" width="19.88671875" style="166" customWidth="1"/>
    <col min="13" max="13" width="18.44140625" style="2" customWidth="1"/>
    <col min="14" max="14" width="13.5546875" style="2" customWidth="1"/>
    <col min="15" max="15" width="19.5546875" style="2" customWidth="1"/>
    <col min="16" max="16" width="20.6640625" style="2" customWidth="1"/>
    <col min="17" max="17" width="20.88671875" style="2" customWidth="1"/>
    <col min="18" max="18" width="13.33203125" style="2" customWidth="1"/>
    <col min="19" max="33" width="7.88671875" style="7" customWidth="1"/>
    <col min="34" max="16384" width="7.88671875" style="2"/>
  </cols>
  <sheetData>
    <row r="1" spans="1:33" s="41" customFormat="1" ht="20.399999999999999" x14ac:dyDescent="0.35">
      <c r="A1" s="207" t="s">
        <v>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33" s="5" customFormat="1" ht="24" customHeight="1" x14ac:dyDescent="0.35">
      <c r="A2" s="208" t="s">
        <v>89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1:33" s="42" customFormat="1" ht="21.6" customHeight="1" x14ac:dyDescent="0.35">
      <c r="A3" s="209" t="s">
        <v>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33" s="6" customFormat="1" ht="24.75" customHeight="1" x14ac:dyDescent="0.3">
      <c r="A4" s="208" t="s">
        <v>216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</row>
    <row r="5" spans="1:33" s="6" customFormat="1" ht="23.25" customHeight="1" x14ac:dyDescent="0.3">
      <c r="A5" s="211" t="s">
        <v>202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</row>
    <row r="6" spans="1:33" ht="28.5" customHeight="1" x14ac:dyDescent="0.35">
      <c r="A6" s="67"/>
      <c r="B6" s="3" t="s">
        <v>96</v>
      </c>
      <c r="C6" s="3"/>
      <c r="D6" s="156"/>
      <c r="E6" s="156"/>
      <c r="F6" s="157"/>
      <c r="G6" s="148"/>
      <c r="H6" s="78"/>
      <c r="I6" s="78"/>
      <c r="K6" s="173"/>
      <c r="L6" s="173"/>
      <c r="M6" s="78"/>
      <c r="N6" s="78"/>
      <c r="Q6" s="212" t="s">
        <v>182</v>
      </c>
      <c r="R6" s="212"/>
    </row>
    <row r="7" spans="1:33" s="7" customFormat="1" ht="28.5" customHeight="1" x14ac:dyDescent="0.3">
      <c r="A7" s="213" t="s">
        <v>4</v>
      </c>
      <c r="B7" s="214" t="s">
        <v>5</v>
      </c>
      <c r="C7" s="215" t="s">
        <v>46</v>
      </c>
      <c r="D7" s="215"/>
      <c r="E7" s="215"/>
      <c r="F7" s="215"/>
      <c r="G7" s="215"/>
      <c r="H7" s="215"/>
      <c r="I7" s="215"/>
      <c r="J7" s="215"/>
      <c r="K7" s="215" t="s">
        <v>47</v>
      </c>
      <c r="L7" s="216"/>
      <c r="M7" s="216"/>
      <c r="N7" s="216"/>
      <c r="O7" s="217" t="s">
        <v>181</v>
      </c>
      <c r="P7" s="217"/>
      <c r="Q7" s="218"/>
      <c r="R7" s="219"/>
    </row>
    <row r="8" spans="1:33" s="7" customFormat="1" ht="90" customHeight="1" x14ac:dyDescent="0.3">
      <c r="A8" s="213"/>
      <c r="B8" s="214"/>
      <c r="C8" s="4" t="s">
        <v>48</v>
      </c>
      <c r="D8" s="158" t="s">
        <v>204</v>
      </c>
      <c r="E8" s="159" t="s">
        <v>217</v>
      </c>
      <c r="F8" s="159" t="s">
        <v>6</v>
      </c>
      <c r="G8" s="149" t="s">
        <v>218</v>
      </c>
      <c r="H8" s="140" t="s">
        <v>219</v>
      </c>
      <c r="I8" s="140" t="s">
        <v>68</v>
      </c>
      <c r="J8" s="141" t="s">
        <v>205</v>
      </c>
      <c r="K8" s="159" t="s">
        <v>206</v>
      </c>
      <c r="L8" s="83" t="s">
        <v>6</v>
      </c>
      <c r="M8" s="31" t="s">
        <v>50</v>
      </c>
      <c r="N8" s="31" t="s">
        <v>7</v>
      </c>
      <c r="O8" s="32" t="s">
        <v>204</v>
      </c>
      <c r="P8" s="31" t="s">
        <v>6</v>
      </c>
      <c r="Q8" s="33" t="s">
        <v>169</v>
      </c>
      <c r="R8" s="34" t="s">
        <v>7</v>
      </c>
    </row>
    <row r="9" spans="1:33" s="46" customFormat="1" ht="13.8" x14ac:dyDescent="0.25">
      <c r="A9" s="69">
        <v>1</v>
      </c>
      <c r="B9" s="43">
        <v>2</v>
      </c>
      <c r="C9" s="30" t="s">
        <v>42</v>
      </c>
      <c r="D9" s="82" t="s">
        <v>42</v>
      </c>
      <c r="E9" s="82" t="s">
        <v>8</v>
      </c>
      <c r="F9" s="82" t="s">
        <v>9</v>
      </c>
      <c r="G9" s="82" t="s">
        <v>59</v>
      </c>
      <c r="H9" s="30" t="s">
        <v>60</v>
      </c>
      <c r="I9" s="30" t="s">
        <v>43</v>
      </c>
      <c r="J9" s="30" t="s">
        <v>10</v>
      </c>
      <c r="K9" s="178" t="s">
        <v>11</v>
      </c>
      <c r="L9" s="82" t="s">
        <v>12</v>
      </c>
      <c r="M9" s="30" t="s">
        <v>13</v>
      </c>
      <c r="N9" s="30" t="s">
        <v>44</v>
      </c>
      <c r="O9" s="30" t="s">
        <v>14</v>
      </c>
      <c r="P9" s="30" t="s">
        <v>41</v>
      </c>
      <c r="Q9" s="44" t="s">
        <v>56</v>
      </c>
      <c r="R9" s="30" t="s">
        <v>57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32.25" customHeight="1" x14ac:dyDescent="0.3">
      <c r="A10" s="70">
        <v>10000000</v>
      </c>
      <c r="B10" s="1" t="s">
        <v>15</v>
      </c>
      <c r="C10" s="15" t="e">
        <f>C11+C14+C17+#REF!+#REF!</f>
        <v>#REF!</v>
      </c>
      <c r="D10" s="91">
        <f>D11+D14+D17+D21</f>
        <v>793164.80000000005</v>
      </c>
      <c r="E10" s="91">
        <f>E11+E17+E21</f>
        <v>231769.60000000001</v>
      </c>
      <c r="F10" s="91">
        <f>F11+F14+F17+F21</f>
        <v>231077.01027</v>
      </c>
      <c r="G10" s="91">
        <f t="shared" ref="G10:G27" si="0">F10-E10</f>
        <v>-692.58973000000697</v>
      </c>
      <c r="H10" s="100">
        <f>IFERROR(F10/E10,"")</f>
        <v>0.99701173178018165</v>
      </c>
      <c r="I10" s="92">
        <f t="shared" ref="I10:I20" si="1">F10-D10</f>
        <v>-562087.78973000008</v>
      </c>
      <c r="J10" s="100">
        <f>IFERROR(F10/D10,"")</f>
        <v>0.29133543277513069</v>
      </c>
      <c r="K10" s="92">
        <f>K11+K14+K17+K21</f>
        <v>3081.8</v>
      </c>
      <c r="L10" s="92">
        <f>L11+L14+L17+L21</f>
        <v>954.67025999999998</v>
      </c>
      <c r="M10" s="92">
        <f>L10-K10</f>
        <v>-2127.1297400000003</v>
      </c>
      <c r="N10" s="100">
        <f>IFERROR(L10/K10,"")</f>
        <v>0.30977683821143487</v>
      </c>
      <c r="O10" s="92">
        <f t="shared" ref="O10:O20" si="2">D10+K10</f>
        <v>796246.60000000009</v>
      </c>
      <c r="P10" s="92">
        <f t="shared" ref="P10:P20" si="3">L10+F10</f>
        <v>232031.68053000001</v>
      </c>
      <c r="Q10" s="94">
        <f t="shared" ref="Q10:Q20" si="4">P10-O10</f>
        <v>-564214.91947000008</v>
      </c>
      <c r="R10" s="100">
        <f>IFERROR(P10/O10,"")</f>
        <v>0.29140680855654516</v>
      </c>
    </row>
    <row r="11" spans="1:33" ht="32.25" customHeight="1" x14ac:dyDescent="0.3">
      <c r="A11" s="70">
        <v>11000000</v>
      </c>
      <c r="B11" s="14" t="s">
        <v>28</v>
      </c>
      <c r="C11" s="15">
        <f>C12+C13</f>
        <v>107497.5</v>
      </c>
      <c r="D11" s="91">
        <f>D12+D13</f>
        <v>783700.5</v>
      </c>
      <c r="E11" s="91">
        <f>E12+E13</f>
        <v>229938.4</v>
      </c>
      <c r="F11" s="91">
        <f>F12+F13</f>
        <v>228715.16115999999</v>
      </c>
      <c r="G11" s="91">
        <f t="shared" si="0"/>
        <v>-1223.2388400000054</v>
      </c>
      <c r="H11" s="100">
        <f>IFERROR(F11/E11,"")</f>
        <v>0.99468014546504624</v>
      </c>
      <c r="I11" s="92">
        <f t="shared" si="1"/>
        <v>-554985.33883999998</v>
      </c>
      <c r="J11" s="100">
        <f t="shared" ref="J11:J35" si="5">IFERROR(F11/D11,"")</f>
        <v>0.29184000923822301</v>
      </c>
      <c r="K11" s="92">
        <f>K12+K13</f>
        <v>0</v>
      </c>
      <c r="L11" s="92">
        <f>L12+L13</f>
        <v>0</v>
      </c>
      <c r="M11" s="92">
        <f>L11-K11</f>
        <v>0</v>
      </c>
      <c r="N11" s="100" t="str">
        <f t="shared" ref="N11:N36" si="6">IFERROR(L11/K11,"")</f>
        <v/>
      </c>
      <c r="O11" s="92">
        <f t="shared" si="2"/>
        <v>783700.5</v>
      </c>
      <c r="P11" s="92">
        <f t="shared" si="3"/>
        <v>228715.16115999999</v>
      </c>
      <c r="Q11" s="94">
        <f t="shared" si="4"/>
        <v>-554985.33883999998</v>
      </c>
      <c r="R11" s="100">
        <f t="shared" ref="R11:R35" si="7">IFERROR(P11/O11,"")</f>
        <v>0.29184000923822301</v>
      </c>
    </row>
    <row r="12" spans="1:33" s="119" customFormat="1" ht="23.25" customHeight="1" x14ac:dyDescent="0.35">
      <c r="A12" s="129">
        <v>11010000</v>
      </c>
      <c r="B12" s="17" t="s">
        <v>172</v>
      </c>
      <c r="C12" s="13">
        <v>106199</v>
      </c>
      <c r="D12" s="130">
        <v>728220.5</v>
      </c>
      <c r="E12" s="130">
        <v>205746.8</v>
      </c>
      <c r="F12" s="130">
        <v>204051.30572999999</v>
      </c>
      <c r="G12" s="130">
        <f t="shared" si="0"/>
        <v>-1695.4942699999956</v>
      </c>
      <c r="H12" s="117">
        <f>IFERROR(F12/E12,"")</f>
        <v>0.99175931645109427</v>
      </c>
      <c r="I12" s="131">
        <f t="shared" si="1"/>
        <v>-524169.19426999998</v>
      </c>
      <c r="J12" s="117">
        <f t="shared" si="5"/>
        <v>0.2802053852232943</v>
      </c>
      <c r="K12" s="116">
        <v>0</v>
      </c>
      <c r="L12" s="116">
        <v>0</v>
      </c>
      <c r="M12" s="116">
        <v>0</v>
      </c>
      <c r="N12" s="117" t="str">
        <f t="shared" si="6"/>
        <v/>
      </c>
      <c r="O12" s="116">
        <f t="shared" si="2"/>
        <v>728220.5</v>
      </c>
      <c r="P12" s="131">
        <f t="shared" si="3"/>
        <v>204051.30572999999</v>
      </c>
      <c r="Q12" s="132">
        <f t="shared" si="4"/>
        <v>-524169.19426999998</v>
      </c>
      <c r="R12" s="117">
        <f t="shared" si="7"/>
        <v>0.2802053852232943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1:33" s="119" customFormat="1" ht="24" customHeight="1" x14ac:dyDescent="0.35">
      <c r="A13" s="129">
        <v>11020000</v>
      </c>
      <c r="B13" s="17" t="s">
        <v>39</v>
      </c>
      <c r="C13" s="13">
        <v>1298.5</v>
      </c>
      <c r="D13" s="130">
        <v>55480</v>
      </c>
      <c r="E13" s="130">
        <v>24191.599999999999</v>
      </c>
      <c r="F13" s="130">
        <v>24663.85543</v>
      </c>
      <c r="G13" s="130">
        <f t="shared" si="0"/>
        <v>472.25543000000107</v>
      </c>
      <c r="H13" s="117">
        <f>IFERROR(F13/E13,"")</f>
        <v>1.0195214632351726</v>
      </c>
      <c r="I13" s="131">
        <f t="shared" si="1"/>
        <v>-30816.14457</v>
      </c>
      <c r="J13" s="117">
        <f t="shared" si="5"/>
        <v>0.44455399116798844</v>
      </c>
      <c r="K13" s="116">
        <v>0</v>
      </c>
      <c r="L13" s="116">
        <v>0</v>
      </c>
      <c r="M13" s="116">
        <v>0</v>
      </c>
      <c r="N13" s="117" t="str">
        <f t="shared" si="6"/>
        <v/>
      </c>
      <c r="O13" s="116">
        <f t="shared" si="2"/>
        <v>55480</v>
      </c>
      <c r="P13" s="131">
        <f t="shared" si="3"/>
        <v>24663.85543</v>
      </c>
      <c r="Q13" s="132">
        <f t="shared" si="4"/>
        <v>-30816.14457</v>
      </c>
      <c r="R13" s="117">
        <f t="shared" si="7"/>
        <v>0.44455399116798844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</row>
    <row r="14" spans="1:33" ht="17.399999999999999" hidden="1" x14ac:dyDescent="0.3">
      <c r="A14" s="70">
        <v>12000000</v>
      </c>
      <c r="B14" s="14" t="s">
        <v>29</v>
      </c>
      <c r="C14" s="16">
        <f>C15</f>
        <v>0</v>
      </c>
      <c r="D14" s="91">
        <f>D15</f>
        <v>0</v>
      </c>
      <c r="E14" s="91"/>
      <c r="F14" s="91">
        <f>F15</f>
        <v>0</v>
      </c>
      <c r="G14" s="91">
        <f t="shared" si="0"/>
        <v>0</v>
      </c>
      <c r="H14" s="100" t="str">
        <f t="shared" ref="H14:H35" si="8">IFERROR(F14/E14,"")</f>
        <v/>
      </c>
      <c r="I14" s="92">
        <f t="shared" si="1"/>
        <v>0</v>
      </c>
      <c r="J14" s="100" t="str">
        <f t="shared" si="5"/>
        <v/>
      </c>
      <c r="K14" s="93">
        <f>K15</f>
        <v>0</v>
      </c>
      <c r="L14" s="93">
        <f>L15</f>
        <v>0</v>
      </c>
      <c r="M14" s="93">
        <f>M15</f>
        <v>0</v>
      </c>
      <c r="N14" s="100" t="str">
        <f t="shared" si="6"/>
        <v/>
      </c>
      <c r="O14" s="92">
        <f t="shared" si="2"/>
        <v>0</v>
      </c>
      <c r="P14" s="92">
        <f t="shared" si="3"/>
        <v>0</v>
      </c>
      <c r="Q14" s="94">
        <f t="shared" si="4"/>
        <v>0</v>
      </c>
      <c r="R14" s="100" t="str">
        <f t="shared" si="7"/>
        <v/>
      </c>
    </row>
    <row r="15" spans="1:33" ht="37.5" hidden="1" customHeight="1" x14ac:dyDescent="0.35">
      <c r="A15" s="68">
        <v>12020000</v>
      </c>
      <c r="B15" s="107" t="s">
        <v>149</v>
      </c>
      <c r="C15" s="18"/>
      <c r="D15" s="150">
        <v>0</v>
      </c>
      <c r="E15" s="150"/>
      <c r="F15" s="150">
        <v>0</v>
      </c>
      <c r="G15" s="150">
        <f t="shared" si="0"/>
        <v>0</v>
      </c>
      <c r="H15" s="100" t="str">
        <f t="shared" si="8"/>
        <v/>
      </c>
      <c r="I15" s="109">
        <f t="shared" si="1"/>
        <v>0</v>
      </c>
      <c r="J15" s="100" t="str">
        <f t="shared" si="5"/>
        <v/>
      </c>
      <c r="K15" s="97">
        <v>0</v>
      </c>
      <c r="L15" s="97">
        <v>0</v>
      </c>
      <c r="M15" s="97">
        <f t="shared" ref="M15:M20" si="9">L15-K15</f>
        <v>0</v>
      </c>
      <c r="N15" s="100" t="str">
        <f t="shared" si="6"/>
        <v/>
      </c>
      <c r="O15" s="97">
        <f t="shared" si="2"/>
        <v>0</v>
      </c>
      <c r="P15" s="109">
        <f t="shared" si="3"/>
        <v>0</v>
      </c>
      <c r="Q15" s="110">
        <f t="shared" si="4"/>
        <v>0</v>
      </c>
      <c r="R15" s="100" t="str">
        <f t="shared" si="7"/>
        <v/>
      </c>
    </row>
    <row r="16" spans="1:33" ht="18" hidden="1" x14ac:dyDescent="0.35">
      <c r="A16" s="68">
        <v>12030000</v>
      </c>
      <c r="B16" s="107" t="s">
        <v>55</v>
      </c>
      <c r="C16" s="18"/>
      <c r="D16" s="150"/>
      <c r="E16" s="150"/>
      <c r="F16" s="150"/>
      <c r="G16" s="150">
        <f t="shared" si="0"/>
        <v>0</v>
      </c>
      <c r="H16" s="100" t="str">
        <f t="shared" si="8"/>
        <v/>
      </c>
      <c r="I16" s="109">
        <f t="shared" si="1"/>
        <v>0</v>
      </c>
      <c r="J16" s="100" t="str">
        <f t="shared" si="5"/>
        <v/>
      </c>
      <c r="K16" s="97"/>
      <c r="L16" s="97"/>
      <c r="M16" s="97">
        <f t="shared" si="9"/>
        <v>0</v>
      </c>
      <c r="N16" s="100" t="str">
        <f t="shared" si="6"/>
        <v/>
      </c>
      <c r="O16" s="97">
        <f t="shared" si="2"/>
        <v>0</v>
      </c>
      <c r="P16" s="109">
        <f t="shared" si="3"/>
        <v>0</v>
      </c>
      <c r="Q16" s="110">
        <f t="shared" si="4"/>
        <v>0</v>
      </c>
      <c r="R16" s="100" t="str">
        <f t="shared" si="7"/>
        <v/>
      </c>
    </row>
    <row r="17" spans="1:33" ht="23.25" customHeight="1" x14ac:dyDescent="0.3">
      <c r="A17" s="70">
        <v>13000000</v>
      </c>
      <c r="B17" s="14" t="s">
        <v>150</v>
      </c>
      <c r="C17" s="16" t="e">
        <f>C18+#REF!+#REF!+#REF!</f>
        <v>#REF!</v>
      </c>
      <c r="D17" s="91">
        <f>SUM(D18:D20)</f>
        <v>9464.2999999999993</v>
      </c>
      <c r="E17" s="91">
        <f>SUM(E18:E20)</f>
        <v>1831.1999999999998</v>
      </c>
      <c r="F17" s="91">
        <f>SUM(F18:F20)</f>
        <v>2361.8491100000001</v>
      </c>
      <c r="G17" s="91">
        <f t="shared" si="0"/>
        <v>530.64911000000029</v>
      </c>
      <c r="H17" s="100">
        <f t="shared" si="8"/>
        <v>1.2897821701616428</v>
      </c>
      <c r="I17" s="92">
        <f t="shared" si="1"/>
        <v>-7102.4508899999992</v>
      </c>
      <c r="J17" s="100">
        <f t="shared" si="5"/>
        <v>0.2495534915418996</v>
      </c>
      <c r="K17" s="92">
        <f>K18+K19+K20</f>
        <v>0</v>
      </c>
      <c r="L17" s="92">
        <f>L18+L19+L20</f>
        <v>0</v>
      </c>
      <c r="M17" s="92">
        <f t="shared" si="9"/>
        <v>0</v>
      </c>
      <c r="N17" s="100" t="str">
        <f t="shared" si="6"/>
        <v/>
      </c>
      <c r="O17" s="92">
        <f t="shared" si="2"/>
        <v>9464.2999999999993</v>
      </c>
      <c r="P17" s="92">
        <f t="shared" si="3"/>
        <v>2361.8491100000001</v>
      </c>
      <c r="Q17" s="94">
        <f t="shared" si="4"/>
        <v>-7102.4508899999992</v>
      </c>
      <c r="R17" s="100">
        <f t="shared" si="7"/>
        <v>0.2495534915418996</v>
      </c>
    </row>
    <row r="18" spans="1:33" s="119" customFormat="1" ht="18" hidden="1" x14ac:dyDescent="0.35">
      <c r="A18" s="129">
        <v>13010000</v>
      </c>
      <c r="B18" s="17" t="s">
        <v>151</v>
      </c>
      <c r="C18" s="13">
        <v>1</v>
      </c>
      <c r="D18" s="130">
        <v>0</v>
      </c>
      <c r="E18" s="115">
        <v>0</v>
      </c>
      <c r="F18" s="130">
        <v>0</v>
      </c>
      <c r="G18" s="130">
        <f t="shared" si="0"/>
        <v>0</v>
      </c>
      <c r="H18" s="133" t="str">
        <f t="shared" si="8"/>
        <v/>
      </c>
      <c r="I18" s="131">
        <f t="shared" si="1"/>
        <v>0</v>
      </c>
      <c r="J18" s="133" t="str">
        <f t="shared" si="5"/>
        <v/>
      </c>
      <c r="K18" s="116">
        <v>0</v>
      </c>
      <c r="L18" s="116">
        <v>0</v>
      </c>
      <c r="M18" s="116">
        <f t="shared" si="9"/>
        <v>0</v>
      </c>
      <c r="N18" s="133" t="str">
        <f t="shared" si="6"/>
        <v/>
      </c>
      <c r="O18" s="116">
        <f t="shared" si="2"/>
        <v>0</v>
      </c>
      <c r="P18" s="131">
        <f t="shared" si="3"/>
        <v>0</v>
      </c>
      <c r="Q18" s="132">
        <f t="shared" si="4"/>
        <v>0</v>
      </c>
      <c r="R18" s="133" t="str">
        <f t="shared" si="7"/>
        <v/>
      </c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s="119" customFormat="1" ht="24" customHeight="1" x14ac:dyDescent="0.35">
      <c r="A19" s="129">
        <v>13020000</v>
      </c>
      <c r="B19" s="17" t="s">
        <v>152</v>
      </c>
      <c r="C19" s="13"/>
      <c r="D19" s="130">
        <v>7600</v>
      </c>
      <c r="E19" s="130">
        <v>1386.3</v>
      </c>
      <c r="F19" s="130">
        <v>1826.2450100000001</v>
      </c>
      <c r="G19" s="130">
        <f t="shared" si="0"/>
        <v>439.94501000000014</v>
      </c>
      <c r="H19" s="117">
        <f t="shared" si="8"/>
        <v>1.3173519512371061</v>
      </c>
      <c r="I19" s="131">
        <f t="shared" si="1"/>
        <v>-5773.7549899999995</v>
      </c>
      <c r="J19" s="117">
        <f t="shared" si="5"/>
        <v>0.24029539605263159</v>
      </c>
      <c r="K19" s="116">
        <v>0</v>
      </c>
      <c r="L19" s="116">
        <v>0</v>
      </c>
      <c r="M19" s="116">
        <f t="shared" si="9"/>
        <v>0</v>
      </c>
      <c r="N19" s="117" t="str">
        <f t="shared" si="6"/>
        <v/>
      </c>
      <c r="O19" s="116">
        <f t="shared" si="2"/>
        <v>7600</v>
      </c>
      <c r="P19" s="131">
        <f t="shared" si="3"/>
        <v>1826.2450100000001</v>
      </c>
      <c r="Q19" s="132">
        <f t="shared" si="4"/>
        <v>-5773.7549899999995</v>
      </c>
      <c r="R19" s="117">
        <f t="shared" si="7"/>
        <v>0.24029539605263159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</row>
    <row r="20" spans="1:33" s="119" customFormat="1" ht="23.25" customHeight="1" x14ac:dyDescent="0.35">
      <c r="A20" s="129">
        <v>13030000</v>
      </c>
      <c r="B20" s="17" t="s">
        <v>153</v>
      </c>
      <c r="C20" s="13"/>
      <c r="D20" s="130">
        <v>1864.3</v>
      </c>
      <c r="E20" s="130">
        <v>444.9</v>
      </c>
      <c r="F20" s="130">
        <v>535.60410000000002</v>
      </c>
      <c r="G20" s="130">
        <f t="shared" si="0"/>
        <v>90.704100000000039</v>
      </c>
      <c r="H20" s="117">
        <f t="shared" si="8"/>
        <v>1.2038752528658125</v>
      </c>
      <c r="I20" s="131">
        <f t="shared" si="1"/>
        <v>-1328.6958999999999</v>
      </c>
      <c r="J20" s="117">
        <f t="shared" si="5"/>
        <v>0.28729501689642228</v>
      </c>
      <c r="K20" s="116">
        <v>0</v>
      </c>
      <c r="L20" s="116">
        <v>0</v>
      </c>
      <c r="M20" s="116">
        <f t="shared" si="9"/>
        <v>0</v>
      </c>
      <c r="N20" s="117" t="str">
        <f t="shared" si="6"/>
        <v/>
      </c>
      <c r="O20" s="116">
        <f t="shared" si="2"/>
        <v>1864.3</v>
      </c>
      <c r="P20" s="131">
        <f t="shared" si="3"/>
        <v>535.60410000000002</v>
      </c>
      <c r="Q20" s="132">
        <f t="shared" si="4"/>
        <v>-1328.6958999999999</v>
      </c>
      <c r="R20" s="117">
        <f t="shared" si="7"/>
        <v>0.28729501689642228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</row>
    <row r="21" spans="1:33" ht="23.25" customHeight="1" x14ac:dyDescent="0.3">
      <c r="A21" s="70">
        <v>19000000</v>
      </c>
      <c r="B21" s="1" t="s">
        <v>52</v>
      </c>
      <c r="C21" s="13"/>
      <c r="D21" s="91">
        <f>D22+D23</f>
        <v>0</v>
      </c>
      <c r="E21" s="91">
        <f>E22+E23</f>
        <v>0</v>
      </c>
      <c r="F21" s="91">
        <f>F22+F23</f>
        <v>0</v>
      </c>
      <c r="G21" s="91">
        <f t="shared" si="0"/>
        <v>0</v>
      </c>
      <c r="H21" s="100" t="str">
        <f t="shared" si="8"/>
        <v/>
      </c>
      <c r="I21" s="92">
        <f>F21-D21</f>
        <v>0</v>
      </c>
      <c r="J21" s="100" t="str">
        <f t="shared" si="5"/>
        <v/>
      </c>
      <c r="K21" s="92">
        <f>K22+K23</f>
        <v>3081.8</v>
      </c>
      <c r="L21" s="92">
        <f>L22+L23</f>
        <v>954.67025999999998</v>
      </c>
      <c r="M21" s="92">
        <f>L21-K21</f>
        <v>-2127.1297400000003</v>
      </c>
      <c r="N21" s="100">
        <f t="shared" si="6"/>
        <v>0.30977683821143487</v>
      </c>
      <c r="O21" s="92">
        <f t="shared" ref="O21:O54" si="10">D21+K21</f>
        <v>3081.8</v>
      </c>
      <c r="P21" s="92">
        <f>L21+F21</f>
        <v>954.67025999999998</v>
      </c>
      <c r="Q21" s="92">
        <f t="shared" ref="Q21:Q44" si="11">P21-O21</f>
        <v>-2127.1297400000003</v>
      </c>
      <c r="R21" s="100">
        <f t="shared" si="7"/>
        <v>0.30977683821143487</v>
      </c>
    </row>
    <row r="22" spans="1:33" s="119" customFormat="1" ht="21.75" customHeight="1" x14ac:dyDescent="0.35">
      <c r="A22" s="129">
        <v>19010000</v>
      </c>
      <c r="B22" s="17" t="s">
        <v>53</v>
      </c>
      <c r="C22" s="13"/>
      <c r="D22" s="130">
        <v>0</v>
      </c>
      <c r="E22" s="130">
        <v>0</v>
      </c>
      <c r="F22" s="130">
        <v>0</v>
      </c>
      <c r="G22" s="130">
        <f t="shared" si="0"/>
        <v>0</v>
      </c>
      <c r="H22" s="117" t="str">
        <f t="shared" si="8"/>
        <v/>
      </c>
      <c r="I22" s="131">
        <f>F22-D22</f>
        <v>0</v>
      </c>
      <c r="J22" s="117" t="str">
        <f t="shared" si="5"/>
        <v/>
      </c>
      <c r="K22" s="116">
        <v>3081.8</v>
      </c>
      <c r="L22" s="116">
        <v>954.67025999999998</v>
      </c>
      <c r="M22" s="116">
        <f>L22-K22</f>
        <v>-2127.1297400000003</v>
      </c>
      <c r="N22" s="117">
        <f t="shared" si="6"/>
        <v>0.30977683821143487</v>
      </c>
      <c r="O22" s="116">
        <f t="shared" si="10"/>
        <v>3081.8</v>
      </c>
      <c r="P22" s="131">
        <f>L22+F22</f>
        <v>954.67025999999998</v>
      </c>
      <c r="Q22" s="116">
        <f t="shared" si="11"/>
        <v>-2127.1297400000003</v>
      </c>
      <c r="R22" s="117">
        <f t="shared" si="7"/>
        <v>0.30977683821143487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</row>
    <row r="23" spans="1:33" ht="18.75" hidden="1" customHeight="1" x14ac:dyDescent="0.35">
      <c r="A23" s="68">
        <v>19050000</v>
      </c>
      <c r="B23" s="107" t="s">
        <v>54</v>
      </c>
      <c r="C23" s="13"/>
      <c r="D23" s="150">
        <v>0</v>
      </c>
      <c r="E23" s="150">
        <v>0</v>
      </c>
      <c r="F23" s="150">
        <v>0</v>
      </c>
      <c r="G23" s="150">
        <f t="shared" si="0"/>
        <v>0</v>
      </c>
      <c r="H23" s="100" t="str">
        <f t="shared" si="8"/>
        <v/>
      </c>
      <c r="I23" s="109">
        <f>F23-D23</f>
        <v>0</v>
      </c>
      <c r="J23" s="100" t="str">
        <f t="shared" si="5"/>
        <v/>
      </c>
      <c r="K23" s="97">
        <v>0</v>
      </c>
      <c r="L23" s="97">
        <v>0</v>
      </c>
      <c r="M23" s="97">
        <f>L23-K23</f>
        <v>0</v>
      </c>
      <c r="N23" s="100" t="str">
        <f t="shared" si="6"/>
        <v/>
      </c>
      <c r="O23" s="97">
        <f t="shared" si="10"/>
        <v>0</v>
      </c>
      <c r="P23" s="109">
        <f>L23+F23</f>
        <v>0</v>
      </c>
      <c r="Q23" s="97">
        <f t="shared" si="11"/>
        <v>0</v>
      </c>
      <c r="R23" s="100" t="str">
        <f t="shared" si="7"/>
        <v/>
      </c>
    </row>
    <row r="24" spans="1:33" ht="24" customHeight="1" x14ac:dyDescent="0.3">
      <c r="A24" s="70">
        <v>20000000</v>
      </c>
      <c r="B24" s="1" t="s">
        <v>16</v>
      </c>
      <c r="C24" s="16">
        <v>5750.4</v>
      </c>
      <c r="D24" s="91">
        <f>D25+D26+D30</f>
        <v>25035.200000000001</v>
      </c>
      <c r="E24" s="91">
        <f>E25+E26+E30</f>
        <v>7497.6</v>
      </c>
      <c r="F24" s="91">
        <f>F25+F26+F30</f>
        <v>8784.3734299999996</v>
      </c>
      <c r="G24" s="91">
        <f>G25+G26+G30</f>
        <v>1286.7734299999997</v>
      </c>
      <c r="H24" s="100">
        <f t="shared" si="8"/>
        <v>1.1716247105740503</v>
      </c>
      <c r="I24" s="91">
        <f>I25+I26+I30</f>
        <v>-16250.826570000001</v>
      </c>
      <c r="J24" s="100">
        <f t="shared" si="5"/>
        <v>0.35088089689716878</v>
      </c>
      <c r="K24" s="92">
        <f>K25+K26+K30+K34</f>
        <v>123358.69236</v>
      </c>
      <c r="L24" s="92">
        <f>L25+L26+L30+L34</f>
        <v>57293.769189999999</v>
      </c>
      <c r="M24" s="92">
        <f>L24-K24</f>
        <v>-66064.923169999995</v>
      </c>
      <c r="N24" s="100">
        <f t="shared" si="6"/>
        <v>0.46444857750922414</v>
      </c>
      <c r="O24" s="92">
        <f t="shared" si="10"/>
        <v>148393.89236</v>
      </c>
      <c r="P24" s="106">
        <f>L24+F24</f>
        <v>66078.142619999999</v>
      </c>
      <c r="Q24" s="92">
        <f t="shared" si="11"/>
        <v>-82315.749739999999</v>
      </c>
      <c r="R24" s="100">
        <f t="shared" si="7"/>
        <v>0.44528882940610537</v>
      </c>
      <c r="S24" s="20"/>
    </row>
    <row r="25" spans="1:33" ht="39" customHeight="1" x14ac:dyDescent="0.3">
      <c r="A25" s="70">
        <v>21000000</v>
      </c>
      <c r="B25" s="14" t="s">
        <v>40</v>
      </c>
      <c r="C25" s="16">
        <v>1</v>
      </c>
      <c r="D25" s="160">
        <v>13</v>
      </c>
      <c r="E25" s="160">
        <v>3.3</v>
      </c>
      <c r="F25" s="160">
        <v>1.6443800000000002</v>
      </c>
      <c r="G25" s="91">
        <f>F25-E25</f>
        <v>-1.6556199999999996</v>
      </c>
      <c r="H25" s="100">
        <f t="shared" si="8"/>
        <v>0.49829696969696979</v>
      </c>
      <c r="I25" s="92">
        <f>F25-D25</f>
        <v>-11.35562</v>
      </c>
      <c r="J25" s="100">
        <f t="shared" si="5"/>
        <v>0.12649076923076924</v>
      </c>
      <c r="K25" s="92">
        <v>0</v>
      </c>
      <c r="L25" s="92">
        <v>35</v>
      </c>
      <c r="M25" s="92">
        <f t="shared" ref="M25:M30" si="12">L25-K25</f>
        <v>35</v>
      </c>
      <c r="N25" s="100" t="str">
        <f t="shared" si="6"/>
        <v/>
      </c>
      <c r="O25" s="92">
        <f t="shared" si="10"/>
        <v>13</v>
      </c>
      <c r="P25" s="92">
        <f t="shared" ref="P25:P64" si="13">L25+F25</f>
        <v>36.644379999999998</v>
      </c>
      <c r="Q25" s="92">
        <f t="shared" si="11"/>
        <v>23.644379999999998</v>
      </c>
      <c r="R25" s="100">
        <f t="shared" si="7"/>
        <v>2.8187984615384614</v>
      </c>
    </row>
    <row r="26" spans="1:33" ht="30.75" customHeight="1" x14ac:dyDescent="0.3">
      <c r="A26" s="70">
        <v>22000000</v>
      </c>
      <c r="B26" s="14" t="s">
        <v>154</v>
      </c>
      <c r="C26" s="16">
        <v>4948.8</v>
      </c>
      <c r="D26" s="91">
        <f>SUM(D28:D28)+D29+D27</f>
        <v>24022.2</v>
      </c>
      <c r="E26" s="91">
        <f>SUM(E28:E28)+E29+E27</f>
        <v>6494.3</v>
      </c>
      <c r="F26" s="91">
        <f>SUM(F28:F28)+F29+F27</f>
        <v>7660.8081899999997</v>
      </c>
      <c r="G26" s="91">
        <f t="shared" si="0"/>
        <v>1166.5081899999996</v>
      </c>
      <c r="H26" s="100">
        <f t="shared" si="8"/>
        <v>1.1796203116579154</v>
      </c>
      <c r="I26" s="91">
        <f>F26-D26</f>
        <v>-16361.391810000001</v>
      </c>
      <c r="J26" s="100">
        <f t="shared" si="5"/>
        <v>0.31890535379773705</v>
      </c>
      <c r="K26" s="92">
        <f>SUM(K28:K28)+K29+K27</f>
        <v>0</v>
      </c>
      <c r="L26" s="92">
        <f>SUM(L28:L28)+L29+L27</f>
        <v>0</v>
      </c>
      <c r="M26" s="92">
        <f t="shared" si="12"/>
        <v>0</v>
      </c>
      <c r="N26" s="100" t="str">
        <f t="shared" si="6"/>
        <v/>
      </c>
      <c r="O26" s="92">
        <f t="shared" si="10"/>
        <v>24022.2</v>
      </c>
      <c r="P26" s="92">
        <f t="shared" si="13"/>
        <v>7660.8081899999997</v>
      </c>
      <c r="Q26" s="92">
        <f t="shared" si="11"/>
        <v>-16361.391810000001</v>
      </c>
      <c r="R26" s="100">
        <f t="shared" si="7"/>
        <v>0.31890535379773705</v>
      </c>
    </row>
    <row r="27" spans="1:33" s="119" customFormat="1" ht="21.75" customHeight="1" x14ac:dyDescent="0.35">
      <c r="A27" s="129">
        <v>22010000</v>
      </c>
      <c r="B27" s="17" t="s">
        <v>69</v>
      </c>
      <c r="C27" s="19"/>
      <c r="D27" s="130">
        <v>18522.2</v>
      </c>
      <c r="E27" s="130">
        <v>4694.3</v>
      </c>
      <c r="F27" s="130">
        <v>5737.9299199999996</v>
      </c>
      <c r="G27" s="130">
        <f t="shared" si="0"/>
        <v>1043.6299199999994</v>
      </c>
      <c r="H27" s="117">
        <f t="shared" si="8"/>
        <v>1.2223185395053575</v>
      </c>
      <c r="I27" s="130">
        <f>F27-D27</f>
        <v>-12784.270080000002</v>
      </c>
      <c r="J27" s="117">
        <f t="shared" si="5"/>
        <v>0.3097866300979365</v>
      </c>
      <c r="K27" s="131">
        <v>0</v>
      </c>
      <c r="L27" s="131">
        <v>0</v>
      </c>
      <c r="M27" s="131">
        <f t="shared" si="12"/>
        <v>0</v>
      </c>
      <c r="N27" s="117" t="str">
        <f t="shared" si="6"/>
        <v/>
      </c>
      <c r="O27" s="116">
        <f t="shared" si="10"/>
        <v>18522.2</v>
      </c>
      <c r="P27" s="131">
        <f t="shared" si="13"/>
        <v>5737.9299199999996</v>
      </c>
      <c r="Q27" s="116">
        <f t="shared" si="11"/>
        <v>-12784.270080000002</v>
      </c>
      <c r="R27" s="117">
        <f t="shared" si="7"/>
        <v>0.3097866300979365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</row>
    <row r="28" spans="1:33" s="119" customFormat="1" ht="31.2" x14ac:dyDescent="0.35">
      <c r="A28" s="129">
        <v>22080000</v>
      </c>
      <c r="B28" s="17" t="s">
        <v>155</v>
      </c>
      <c r="C28" s="13">
        <v>259.60000000000002</v>
      </c>
      <c r="D28" s="130">
        <v>5500</v>
      </c>
      <c r="E28" s="130">
        <v>1800</v>
      </c>
      <c r="F28" s="130">
        <v>1921.31077</v>
      </c>
      <c r="G28" s="130">
        <f t="shared" ref="G28:G34" si="14">F28-E28</f>
        <v>121.31077000000005</v>
      </c>
      <c r="H28" s="117">
        <f t="shared" si="8"/>
        <v>1.0673948722222222</v>
      </c>
      <c r="I28" s="130">
        <f t="shared" ref="I28:I35" si="15">F28-D28</f>
        <v>-3578.68923</v>
      </c>
      <c r="J28" s="117">
        <f t="shared" si="5"/>
        <v>0.3493292309090909</v>
      </c>
      <c r="K28" s="131">
        <v>0</v>
      </c>
      <c r="L28" s="131">
        <v>0</v>
      </c>
      <c r="M28" s="131">
        <f t="shared" si="12"/>
        <v>0</v>
      </c>
      <c r="N28" s="117" t="str">
        <f t="shared" si="6"/>
        <v/>
      </c>
      <c r="O28" s="116">
        <f t="shared" si="10"/>
        <v>5500</v>
      </c>
      <c r="P28" s="131">
        <f t="shared" si="13"/>
        <v>1921.31077</v>
      </c>
      <c r="Q28" s="116">
        <f t="shared" si="11"/>
        <v>-3578.68923</v>
      </c>
      <c r="R28" s="117">
        <f t="shared" si="7"/>
        <v>0.3493292309090909</v>
      </c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</row>
    <row r="29" spans="1:33" s="119" customFormat="1" ht="49.5" customHeight="1" x14ac:dyDescent="0.35">
      <c r="A29" s="129">
        <v>22130000</v>
      </c>
      <c r="B29" s="17" t="s">
        <v>156</v>
      </c>
      <c r="C29" s="13"/>
      <c r="D29" s="130">
        <v>0</v>
      </c>
      <c r="E29" s="130">
        <v>0</v>
      </c>
      <c r="F29" s="130">
        <v>1.5674999999999999</v>
      </c>
      <c r="G29" s="130">
        <f t="shared" si="14"/>
        <v>1.5674999999999999</v>
      </c>
      <c r="H29" s="117" t="str">
        <f t="shared" si="8"/>
        <v/>
      </c>
      <c r="I29" s="130">
        <f t="shared" si="15"/>
        <v>1.5674999999999999</v>
      </c>
      <c r="J29" s="117" t="str">
        <f t="shared" si="5"/>
        <v/>
      </c>
      <c r="K29" s="131">
        <v>0</v>
      </c>
      <c r="L29" s="131">
        <v>0</v>
      </c>
      <c r="M29" s="131">
        <f t="shared" si="12"/>
        <v>0</v>
      </c>
      <c r="N29" s="117" t="str">
        <f t="shared" si="6"/>
        <v/>
      </c>
      <c r="O29" s="116">
        <f t="shared" si="10"/>
        <v>0</v>
      </c>
      <c r="P29" s="131">
        <f t="shared" si="13"/>
        <v>1.5674999999999999</v>
      </c>
      <c r="Q29" s="116">
        <f t="shared" si="11"/>
        <v>1.5674999999999999</v>
      </c>
      <c r="R29" s="117" t="str">
        <f t="shared" si="7"/>
        <v/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  <row r="30" spans="1:33" ht="20.25" customHeight="1" x14ac:dyDescent="0.3">
      <c r="A30" s="70">
        <v>24000000</v>
      </c>
      <c r="B30" s="14" t="s">
        <v>30</v>
      </c>
      <c r="C30" s="16">
        <f>C31+C34</f>
        <v>0</v>
      </c>
      <c r="D30" s="91">
        <f>SUM(D31:D32)</f>
        <v>1000</v>
      </c>
      <c r="E30" s="91">
        <f>SUM(E31:E32)</f>
        <v>1000</v>
      </c>
      <c r="F30" s="91">
        <f>SUM(F31:F32)</f>
        <v>1121.9208600000002</v>
      </c>
      <c r="G30" s="151">
        <f t="shared" si="14"/>
        <v>121.92086000000018</v>
      </c>
      <c r="H30" s="100">
        <f t="shared" si="8"/>
        <v>1.1219208600000001</v>
      </c>
      <c r="I30" s="151">
        <f t="shared" si="15"/>
        <v>121.92086000000018</v>
      </c>
      <c r="J30" s="100">
        <f t="shared" si="5"/>
        <v>1.1219208600000001</v>
      </c>
      <c r="K30" s="106">
        <f>SUM(K31:K33)</f>
        <v>350</v>
      </c>
      <c r="L30" s="106">
        <f>SUM(L31:L33)</f>
        <v>913.54671999999994</v>
      </c>
      <c r="M30" s="106">
        <f t="shared" si="12"/>
        <v>563.54671999999994</v>
      </c>
      <c r="N30" s="100">
        <f t="shared" si="6"/>
        <v>2.6101334857142855</v>
      </c>
      <c r="O30" s="92">
        <f t="shared" si="10"/>
        <v>1350</v>
      </c>
      <c r="P30" s="106">
        <f t="shared" si="13"/>
        <v>2035.46758</v>
      </c>
      <c r="Q30" s="92">
        <f t="shared" si="11"/>
        <v>685.46758</v>
      </c>
      <c r="R30" s="100">
        <f t="shared" si="7"/>
        <v>1.5077537629629629</v>
      </c>
    </row>
    <row r="31" spans="1:33" s="119" customFormat="1" ht="20.25" customHeight="1" x14ac:dyDescent="0.35">
      <c r="A31" s="129">
        <v>24060000</v>
      </c>
      <c r="B31" s="17" t="s">
        <v>17</v>
      </c>
      <c r="C31" s="13">
        <v>0</v>
      </c>
      <c r="D31" s="130">
        <v>1000</v>
      </c>
      <c r="E31" s="130">
        <v>1000</v>
      </c>
      <c r="F31" s="130">
        <v>1121.9208600000002</v>
      </c>
      <c r="G31" s="130">
        <f t="shared" si="14"/>
        <v>121.92086000000018</v>
      </c>
      <c r="H31" s="117">
        <f t="shared" si="8"/>
        <v>1.1219208600000001</v>
      </c>
      <c r="I31" s="130">
        <f t="shared" si="15"/>
        <v>121.92086000000018</v>
      </c>
      <c r="J31" s="117">
        <f t="shared" si="5"/>
        <v>1.1219208600000001</v>
      </c>
      <c r="K31" s="116">
        <v>350</v>
      </c>
      <c r="L31" s="116">
        <v>913.54671999999994</v>
      </c>
      <c r="M31" s="116">
        <f t="shared" ref="M31:M40" si="16">L31-K31</f>
        <v>563.54671999999994</v>
      </c>
      <c r="N31" s="117">
        <f t="shared" si="6"/>
        <v>2.6101334857142855</v>
      </c>
      <c r="O31" s="116">
        <f t="shared" si="10"/>
        <v>1350</v>
      </c>
      <c r="P31" s="131">
        <f t="shared" si="13"/>
        <v>2035.46758</v>
      </c>
      <c r="Q31" s="116">
        <f t="shared" si="11"/>
        <v>685.46758</v>
      </c>
      <c r="R31" s="117">
        <f t="shared" si="7"/>
        <v>1.5077537629629629</v>
      </c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1:33" ht="21.75" hidden="1" customHeight="1" x14ac:dyDescent="0.35">
      <c r="A32" s="68">
        <v>24110000</v>
      </c>
      <c r="B32" s="107" t="s">
        <v>49</v>
      </c>
      <c r="C32" s="13"/>
      <c r="D32" s="150">
        <v>0</v>
      </c>
      <c r="E32" s="150">
        <v>0</v>
      </c>
      <c r="F32" s="150">
        <v>0</v>
      </c>
      <c r="G32" s="150">
        <v>0</v>
      </c>
      <c r="H32" s="100" t="str">
        <f t="shared" si="8"/>
        <v/>
      </c>
      <c r="I32" s="150">
        <f t="shared" si="15"/>
        <v>0</v>
      </c>
      <c r="J32" s="100" t="str">
        <f t="shared" si="5"/>
        <v/>
      </c>
      <c r="K32" s="97">
        <v>0</v>
      </c>
      <c r="L32" s="97">
        <v>0</v>
      </c>
      <c r="M32" s="97">
        <f t="shared" si="16"/>
        <v>0</v>
      </c>
      <c r="N32" s="100" t="str">
        <f t="shared" si="6"/>
        <v/>
      </c>
      <c r="O32" s="97">
        <f t="shared" si="10"/>
        <v>0</v>
      </c>
      <c r="P32" s="109">
        <f t="shared" si="13"/>
        <v>0</v>
      </c>
      <c r="Q32" s="97">
        <f t="shared" si="11"/>
        <v>0</v>
      </c>
      <c r="R32" s="100" t="str">
        <f t="shared" si="7"/>
        <v/>
      </c>
    </row>
    <row r="33" spans="1:33" ht="35.25" hidden="1" customHeight="1" x14ac:dyDescent="0.35">
      <c r="A33" s="68" t="s">
        <v>177</v>
      </c>
      <c r="B33" s="107" t="s">
        <v>178</v>
      </c>
      <c r="C33" s="13"/>
      <c r="D33" s="150">
        <v>0</v>
      </c>
      <c r="E33" s="150">
        <v>0</v>
      </c>
      <c r="F33" s="150">
        <v>0</v>
      </c>
      <c r="G33" s="150">
        <f t="shared" si="14"/>
        <v>0</v>
      </c>
      <c r="H33" s="100" t="str">
        <f t="shared" si="8"/>
        <v/>
      </c>
      <c r="I33" s="150">
        <f t="shared" si="15"/>
        <v>0</v>
      </c>
      <c r="J33" s="100" t="str">
        <f t="shared" si="5"/>
        <v/>
      </c>
      <c r="K33" s="97">
        <v>0</v>
      </c>
      <c r="L33" s="97">
        <v>0</v>
      </c>
      <c r="M33" s="97">
        <f t="shared" si="16"/>
        <v>0</v>
      </c>
      <c r="N33" s="100" t="str">
        <f t="shared" si="6"/>
        <v/>
      </c>
      <c r="O33" s="97">
        <f t="shared" si="10"/>
        <v>0</v>
      </c>
      <c r="P33" s="109">
        <f t="shared" si="13"/>
        <v>0</v>
      </c>
      <c r="Q33" s="97">
        <f t="shared" si="11"/>
        <v>0</v>
      </c>
      <c r="R33" s="100" t="str">
        <f t="shared" si="7"/>
        <v/>
      </c>
    </row>
    <row r="34" spans="1:33" ht="22.2" customHeight="1" x14ac:dyDescent="0.3">
      <c r="A34" s="70">
        <v>25000000</v>
      </c>
      <c r="B34" s="14" t="s">
        <v>25</v>
      </c>
      <c r="C34" s="16"/>
      <c r="D34" s="91">
        <v>0</v>
      </c>
      <c r="E34" s="91">
        <v>0</v>
      </c>
      <c r="F34" s="91">
        <v>0</v>
      </c>
      <c r="G34" s="91">
        <f t="shared" si="14"/>
        <v>0</v>
      </c>
      <c r="H34" s="100" t="str">
        <f t="shared" si="8"/>
        <v/>
      </c>
      <c r="I34" s="91">
        <f t="shared" si="15"/>
        <v>0</v>
      </c>
      <c r="J34" s="100" t="str">
        <f t="shared" si="5"/>
        <v/>
      </c>
      <c r="K34" s="92">
        <v>123008.69236</v>
      </c>
      <c r="L34" s="92">
        <v>56345.222470000001</v>
      </c>
      <c r="M34" s="92">
        <f t="shared" si="16"/>
        <v>-66663.469890000008</v>
      </c>
      <c r="N34" s="100">
        <f t="shared" si="6"/>
        <v>0.45805886875944352</v>
      </c>
      <c r="O34" s="92">
        <f t="shared" si="10"/>
        <v>123008.69236</v>
      </c>
      <c r="P34" s="92">
        <f t="shared" si="13"/>
        <v>56345.222470000001</v>
      </c>
      <c r="Q34" s="92">
        <f t="shared" si="11"/>
        <v>-66663.469890000008</v>
      </c>
      <c r="R34" s="100">
        <f t="shared" si="7"/>
        <v>0.45805886875944352</v>
      </c>
    </row>
    <row r="35" spans="1:33" ht="17.399999999999999" hidden="1" x14ac:dyDescent="0.3">
      <c r="A35" s="70">
        <v>30000000</v>
      </c>
      <c r="B35" s="1" t="s">
        <v>38</v>
      </c>
      <c r="C35" s="19"/>
      <c r="D35" s="91">
        <v>0</v>
      </c>
      <c r="E35" s="91">
        <v>0</v>
      </c>
      <c r="F35" s="91">
        <v>0</v>
      </c>
      <c r="G35" s="91">
        <f t="shared" ref="G35:G51" si="17">F35-E35</f>
        <v>0</v>
      </c>
      <c r="H35" s="100" t="str">
        <f t="shared" si="8"/>
        <v/>
      </c>
      <c r="I35" s="92">
        <f t="shared" si="15"/>
        <v>0</v>
      </c>
      <c r="J35" s="100" t="str">
        <f t="shared" si="5"/>
        <v/>
      </c>
      <c r="K35" s="92">
        <v>0</v>
      </c>
      <c r="L35" s="92">
        <v>0</v>
      </c>
      <c r="M35" s="92">
        <f t="shared" si="16"/>
        <v>0</v>
      </c>
      <c r="N35" s="100" t="str">
        <f t="shared" si="6"/>
        <v/>
      </c>
      <c r="O35" s="92">
        <f t="shared" si="10"/>
        <v>0</v>
      </c>
      <c r="P35" s="92">
        <f t="shared" si="13"/>
        <v>0</v>
      </c>
      <c r="Q35" s="92">
        <f t="shared" si="11"/>
        <v>0</v>
      </c>
      <c r="R35" s="100" t="str">
        <f t="shared" si="7"/>
        <v/>
      </c>
      <c r="S35" s="20"/>
      <c r="T35" s="20"/>
      <c r="U35" s="20"/>
      <c r="V35" s="20"/>
      <c r="W35" s="21"/>
    </row>
    <row r="36" spans="1:33" ht="34.799999999999997" x14ac:dyDescent="0.3">
      <c r="A36" s="70" t="s">
        <v>210</v>
      </c>
      <c r="B36" s="1" t="s">
        <v>211</v>
      </c>
      <c r="C36" s="1"/>
      <c r="D36" s="91"/>
      <c r="E36" s="91"/>
      <c r="F36" s="91"/>
      <c r="G36" s="91"/>
      <c r="H36" s="100"/>
      <c r="I36" s="92"/>
      <c r="J36" s="100"/>
      <c r="K36" s="92">
        <v>2253.9960000000001</v>
      </c>
      <c r="L36" s="92">
        <v>2613.2739999999999</v>
      </c>
      <c r="M36" s="92">
        <f>L36-K36</f>
        <v>359.27799999999979</v>
      </c>
      <c r="N36" s="206">
        <f t="shared" si="6"/>
        <v>1.1593960237728904</v>
      </c>
      <c r="O36" s="92">
        <f>D36+K36</f>
        <v>2253.9960000000001</v>
      </c>
      <c r="P36" s="92">
        <f>L36+F36</f>
        <v>2613.2739999999999</v>
      </c>
      <c r="Q36" s="92">
        <f>P36-O36</f>
        <v>359.27799999999979</v>
      </c>
      <c r="R36" s="100">
        <f>IFERROR(P36/O36,"")</f>
        <v>1.1593960237728904</v>
      </c>
      <c r="S36" s="20"/>
      <c r="T36" s="20"/>
      <c r="U36" s="20"/>
      <c r="V36" s="20"/>
      <c r="W36" s="21"/>
    </row>
    <row r="37" spans="1:33" ht="18" hidden="1" x14ac:dyDescent="0.35">
      <c r="A37" s="70">
        <v>50000000</v>
      </c>
      <c r="B37" s="1" t="s">
        <v>18</v>
      </c>
      <c r="C37" s="16">
        <f>C38+C39</f>
        <v>0</v>
      </c>
      <c r="D37" s="91"/>
      <c r="E37" s="161"/>
      <c r="F37" s="91">
        <f>F38+F39</f>
        <v>0</v>
      </c>
      <c r="G37" s="91">
        <f t="shared" si="17"/>
        <v>0</v>
      </c>
      <c r="H37" s="150" t="e">
        <f>F37/E37*100</f>
        <v>#DIV/0!</v>
      </c>
      <c r="I37" s="92"/>
      <c r="J37" s="92"/>
      <c r="K37" s="92">
        <f>K38+K39</f>
        <v>0</v>
      </c>
      <c r="L37" s="92">
        <f>L38+L39</f>
        <v>0</v>
      </c>
      <c r="M37" s="92">
        <f t="shared" si="16"/>
        <v>0</v>
      </c>
      <c r="N37" s="92"/>
      <c r="O37" s="92">
        <f t="shared" si="10"/>
        <v>0</v>
      </c>
      <c r="P37" s="92">
        <f t="shared" si="13"/>
        <v>0</v>
      </c>
      <c r="Q37" s="92">
        <f t="shared" si="11"/>
        <v>0</v>
      </c>
      <c r="R37" s="92"/>
    </row>
    <row r="38" spans="1:33" ht="18" hidden="1" x14ac:dyDescent="0.35">
      <c r="A38" s="68">
        <v>50080000</v>
      </c>
      <c r="B38" s="107" t="s">
        <v>19</v>
      </c>
      <c r="C38" s="13"/>
      <c r="D38" s="150"/>
      <c r="E38" s="162"/>
      <c r="F38" s="150"/>
      <c r="G38" s="150">
        <f t="shared" si="17"/>
        <v>0</v>
      </c>
      <c r="H38" s="150" t="e">
        <f>F38/E38*100</f>
        <v>#DIV/0!</v>
      </c>
      <c r="I38" s="109"/>
      <c r="J38" s="109"/>
      <c r="K38" s="97"/>
      <c r="L38" s="97"/>
      <c r="M38" s="97">
        <f t="shared" si="16"/>
        <v>0</v>
      </c>
      <c r="N38" s="109"/>
      <c r="O38" s="97">
        <f t="shared" si="10"/>
        <v>0</v>
      </c>
      <c r="P38" s="109">
        <f t="shared" si="13"/>
        <v>0</v>
      </c>
      <c r="Q38" s="97">
        <f t="shared" si="11"/>
        <v>0</v>
      </c>
      <c r="R38" s="97"/>
    </row>
    <row r="39" spans="1:33" ht="18" hidden="1" x14ac:dyDescent="0.35">
      <c r="A39" s="68">
        <v>50110000</v>
      </c>
      <c r="B39" s="107" t="s">
        <v>20</v>
      </c>
      <c r="C39" s="13"/>
      <c r="D39" s="150"/>
      <c r="E39" s="162"/>
      <c r="F39" s="150"/>
      <c r="G39" s="150">
        <f t="shared" si="17"/>
        <v>0</v>
      </c>
      <c r="H39" s="150" t="e">
        <f>F39/E39*100</f>
        <v>#DIV/0!</v>
      </c>
      <c r="I39" s="109"/>
      <c r="J39" s="109"/>
      <c r="K39" s="97"/>
      <c r="L39" s="97"/>
      <c r="M39" s="97">
        <f t="shared" si="16"/>
        <v>0</v>
      </c>
      <c r="N39" s="109"/>
      <c r="O39" s="97">
        <f t="shared" si="10"/>
        <v>0</v>
      </c>
      <c r="P39" s="109">
        <f t="shared" si="13"/>
        <v>0</v>
      </c>
      <c r="Q39" s="97">
        <f t="shared" si="11"/>
        <v>0</v>
      </c>
      <c r="R39" s="97"/>
    </row>
    <row r="40" spans="1:33" s="61" customFormat="1" ht="21.75" customHeight="1" x14ac:dyDescent="0.3">
      <c r="A40" s="79">
        <v>90010100</v>
      </c>
      <c r="B40" s="80" t="s">
        <v>176</v>
      </c>
      <c r="C40" s="81" t="e">
        <f>C10+C24+C37+C38</f>
        <v>#REF!</v>
      </c>
      <c r="D40" s="163">
        <f>D10+D24+D37+D35</f>
        <v>818200</v>
      </c>
      <c r="E40" s="163">
        <f>E10+E24+E37+E35</f>
        <v>239267.20000000001</v>
      </c>
      <c r="F40" s="95">
        <f>F10+F24+F37+F35</f>
        <v>239861.38370000001</v>
      </c>
      <c r="G40" s="95">
        <f t="shared" si="17"/>
        <v>594.18369999999413</v>
      </c>
      <c r="H40" s="103">
        <f>IFERROR(F40/E40,"")</f>
        <v>1.002483347905605</v>
      </c>
      <c r="I40" s="95">
        <f t="shared" ref="I40:I51" si="18">F40-D40</f>
        <v>-578338.61629999999</v>
      </c>
      <c r="J40" s="103">
        <f>IFERROR(F40/D40,"")</f>
        <v>0.29315739880224884</v>
      </c>
      <c r="K40" s="95">
        <f>K10+K24+K35+K37+K36</f>
        <v>128694.48836</v>
      </c>
      <c r="L40" s="95">
        <f>L10+L24+L35+L37+L36</f>
        <v>60861.713449999996</v>
      </c>
      <c r="M40" s="95">
        <f t="shared" si="16"/>
        <v>-67832.774910000007</v>
      </c>
      <c r="N40" s="103">
        <f>IFERROR(L40/K40,"")</f>
        <v>0.4729162392700933</v>
      </c>
      <c r="O40" s="95">
        <f t="shared" si="10"/>
        <v>946894.48835999996</v>
      </c>
      <c r="P40" s="95">
        <f t="shared" si="13"/>
        <v>300723.09714999999</v>
      </c>
      <c r="Q40" s="95">
        <f t="shared" si="11"/>
        <v>-646171.39121000003</v>
      </c>
      <c r="R40" s="104">
        <f>IFERROR(P40/O40,"")</f>
        <v>0.31758881358666019</v>
      </c>
    </row>
    <row r="41" spans="1:33" ht="28.5" customHeight="1" x14ac:dyDescent="0.3">
      <c r="A41" s="72">
        <v>40000000</v>
      </c>
      <c r="B41" s="1" t="s">
        <v>26</v>
      </c>
      <c r="C41" s="12" t="e">
        <f>C42+#REF!</f>
        <v>#REF!</v>
      </c>
      <c r="D41" s="91">
        <f>D42</f>
        <v>647487.20699999994</v>
      </c>
      <c r="E41" s="91">
        <f>E42</f>
        <v>216966.40700000001</v>
      </c>
      <c r="F41" s="91">
        <f>F42</f>
        <v>216966.40700000001</v>
      </c>
      <c r="G41" s="91">
        <f t="shared" si="17"/>
        <v>0</v>
      </c>
      <c r="H41" s="100">
        <f>IFERROR(F41/E41,"")</f>
        <v>1</v>
      </c>
      <c r="I41" s="92">
        <f t="shared" si="18"/>
        <v>-430520.79999999993</v>
      </c>
      <c r="J41" s="100">
        <f>IFERROR(F41/D41,"")</f>
        <v>0.33508987460195494</v>
      </c>
      <c r="K41" s="91">
        <f>K42</f>
        <v>0</v>
      </c>
      <c r="L41" s="91">
        <f>L42</f>
        <v>0</v>
      </c>
      <c r="M41" s="92">
        <f t="shared" ref="M41:M46" si="19">L41-K41</f>
        <v>0</v>
      </c>
      <c r="N41" s="100" t="str">
        <f>IFERROR(L41/K41,"")</f>
        <v/>
      </c>
      <c r="O41" s="92">
        <f t="shared" si="10"/>
        <v>647487.20699999994</v>
      </c>
      <c r="P41" s="92">
        <f t="shared" si="13"/>
        <v>216966.40700000001</v>
      </c>
      <c r="Q41" s="92">
        <f t="shared" si="11"/>
        <v>-430520.79999999993</v>
      </c>
      <c r="R41" s="100">
        <f>IFERROR(P41/O41,"")</f>
        <v>0.33508987460195494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28.5" customHeight="1" x14ac:dyDescent="0.3">
      <c r="A42" s="72">
        <v>41000000</v>
      </c>
      <c r="B42" s="1" t="s">
        <v>27</v>
      </c>
      <c r="C42" s="12" t="e">
        <f>C43+C47</f>
        <v>#REF!</v>
      </c>
      <c r="D42" s="91">
        <f>D43+D47</f>
        <v>647487.20699999994</v>
      </c>
      <c r="E42" s="91">
        <f>E43+E47</f>
        <v>216966.40700000001</v>
      </c>
      <c r="F42" s="91">
        <f>F43+F47</f>
        <v>216966.40700000001</v>
      </c>
      <c r="G42" s="91">
        <f t="shared" si="17"/>
        <v>0</v>
      </c>
      <c r="H42" s="100">
        <f t="shared" ref="H42:H67" si="20">IFERROR(F42/E42,"")</f>
        <v>1</v>
      </c>
      <c r="I42" s="92">
        <f t="shared" si="18"/>
        <v>-430520.79999999993</v>
      </c>
      <c r="J42" s="100">
        <f t="shared" ref="J42:J64" si="21">IFERROR(F42/D42,"")</f>
        <v>0.33508987460195494</v>
      </c>
      <c r="K42" s="91">
        <f>K43+K47</f>
        <v>0</v>
      </c>
      <c r="L42" s="91">
        <f>L43+L47</f>
        <v>0</v>
      </c>
      <c r="M42" s="92">
        <f t="shared" si="19"/>
        <v>0</v>
      </c>
      <c r="N42" s="100" t="str">
        <f t="shared" ref="N42:N64" si="22">IFERROR(L42/K42,"")</f>
        <v/>
      </c>
      <c r="O42" s="92">
        <f t="shared" si="10"/>
        <v>647487.20699999994</v>
      </c>
      <c r="P42" s="92">
        <f t="shared" si="13"/>
        <v>216966.40700000001</v>
      </c>
      <c r="Q42" s="92">
        <f t="shared" si="11"/>
        <v>-430520.79999999993</v>
      </c>
      <c r="R42" s="100">
        <f t="shared" ref="R42:R64" si="23">IFERROR(P42/O42,"")</f>
        <v>0.33508987460195494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76" customFormat="1" ht="28.5" customHeight="1" x14ac:dyDescent="0.3">
      <c r="A43" s="70">
        <v>41020000</v>
      </c>
      <c r="B43" s="1" t="s">
        <v>173</v>
      </c>
      <c r="C43" s="75">
        <f>SUM(C44:C44)</f>
        <v>226954.7</v>
      </c>
      <c r="D43" s="160">
        <f>D44+D45+D46</f>
        <v>411370.70699999999</v>
      </c>
      <c r="E43" s="160">
        <f>E44+E45+E46</f>
        <v>140960.50700000001</v>
      </c>
      <c r="F43" s="160">
        <f>F44+F45+F46</f>
        <v>140960.50700000001</v>
      </c>
      <c r="G43" s="151">
        <f t="shared" si="17"/>
        <v>0</v>
      </c>
      <c r="H43" s="100">
        <f t="shared" si="20"/>
        <v>1</v>
      </c>
      <c r="I43" s="106">
        <f t="shared" si="18"/>
        <v>-270410.19999999995</v>
      </c>
      <c r="J43" s="100">
        <f t="shared" si="21"/>
        <v>0.34266053610861508</v>
      </c>
      <c r="K43" s="160">
        <f>K44+K45</f>
        <v>0</v>
      </c>
      <c r="L43" s="92">
        <f>L44+L45</f>
        <v>0</v>
      </c>
      <c r="M43" s="106">
        <f t="shared" si="19"/>
        <v>0</v>
      </c>
      <c r="N43" s="100" t="str">
        <f t="shared" si="22"/>
        <v/>
      </c>
      <c r="O43" s="106">
        <f t="shared" si="10"/>
        <v>411370.70699999999</v>
      </c>
      <c r="P43" s="106">
        <f t="shared" si="13"/>
        <v>140960.50700000001</v>
      </c>
      <c r="Q43" s="106">
        <f t="shared" si="11"/>
        <v>-270410.19999999995</v>
      </c>
      <c r="R43" s="100">
        <f t="shared" si="23"/>
        <v>0.34266053610861508</v>
      </c>
    </row>
    <row r="44" spans="1:33" s="119" customFormat="1" ht="28.5" customHeight="1" x14ac:dyDescent="0.35">
      <c r="A44" s="129">
        <v>41020100</v>
      </c>
      <c r="B44" s="17" t="s">
        <v>58</v>
      </c>
      <c r="C44" s="22">
        <v>226954.7</v>
      </c>
      <c r="D44" s="130">
        <v>291863.8</v>
      </c>
      <c r="E44" s="130">
        <v>97288</v>
      </c>
      <c r="F44" s="130">
        <v>97288</v>
      </c>
      <c r="G44" s="130">
        <f t="shared" si="17"/>
        <v>0</v>
      </c>
      <c r="H44" s="117">
        <f t="shared" si="20"/>
        <v>1</v>
      </c>
      <c r="I44" s="131">
        <f t="shared" si="18"/>
        <v>-194575.8</v>
      </c>
      <c r="J44" s="117">
        <f t="shared" si="21"/>
        <v>0.33333356175037809</v>
      </c>
      <c r="K44" s="130"/>
      <c r="L44" s="116"/>
      <c r="M44" s="131">
        <f t="shared" si="19"/>
        <v>0</v>
      </c>
      <c r="N44" s="117" t="str">
        <f t="shared" si="22"/>
        <v/>
      </c>
      <c r="O44" s="131">
        <f t="shared" si="10"/>
        <v>291863.8</v>
      </c>
      <c r="P44" s="131">
        <f t="shared" si="13"/>
        <v>97288</v>
      </c>
      <c r="Q44" s="131">
        <f t="shared" si="11"/>
        <v>-194575.8</v>
      </c>
      <c r="R44" s="117">
        <f t="shared" si="23"/>
        <v>0.33333356175037809</v>
      </c>
    </row>
    <row r="45" spans="1:33" s="119" customFormat="1" ht="46.8" x14ac:dyDescent="0.35">
      <c r="A45" s="129">
        <v>41020200</v>
      </c>
      <c r="B45" s="17" t="s">
        <v>101</v>
      </c>
      <c r="C45" s="22"/>
      <c r="D45" s="130">
        <v>113751.6</v>
      </c>
      <c r="E45" s="130">
        <v>37917.199999999997</v>
      </c>
      <c r="F45" s="130">
        <v>37917.199999999997</v>
      </c>
      <c r="G45" s="130">
        <f t="shared" si="17"/>
        <v>0</v>
      </c>
      <c r="H45" s="117">
        <f t="shared" si="20"/>
        <v>1</v>
      </c>
      <c r="I45" s="131">
        <f t="shared" si="18"/>
        <v>-75834.400000000009</v>
      </c>
      <c r="J45" s="117">
        <f t="shared" si="21"/>
        <v>0.33333333333333331</v>
      </c>
      <c r="K45" s="130"/>
      <c r="L45" s="116"/>
      <c r="M45" s="131">
        <f t="shared" si="19"/>
        <v>0</v>
      </c>
      <c r="N45" s="117" t="str">
        <f t="shared" si="22"/>
        <v/>
      </c>
      <c r="O45" s="131">
        <f>D45+K45</f>
        <v>113751.6</v>
      </c>
      <c r="P45" s="131">
        <f>L45+F45</f>
        <v>37917.199999999997</v>
      </c>
      <c r="Q45" s="131">
        <f>P45-O45</f>
        <v>-75834.400000000009</v>
      </c>
      <c r="R45" s="117">
        <f t="shared" si="23"/>
        <v>0.33333333333333331</v>
      </c>
    </row>
    <row r="46" spans="1:33" ht="78" customHeight="1" x14ac:dyDescent="0.35">
      <c r="A46" s="129" t="s">
        <v>212</v>
      </c>
      <c r="B46" s="17" t="s">
        <v>213</v>
      </c>
      <c r="C46" s="22"/>
      <c r="D46" s="130">
        <v>5755.3069999999998</v>
      </c>
      <c r="E46" s="130">
        <v>5755.3069999999998</v>
      </c>
      <c r="F46" s="130">
        <v>5755.3069999999998</v>
      </c>
      <c r="G46" s="130">
        <f>F46-E46</f>
        <v>0</v>
      </c>
      <c r="H46" s="130">
        <f>IFERROR(F46/E46,"")</f>
        <v>1</v>
      </c>
      <c r="I46" s="130">
        <f>F46-D46</f>
        <v>0</v>
      </c>
      <c r="J46" s="117">
        <f t="shared" si="21"/>
        <v>1</v>
      </c>
      <c r="K46" s="150"/>
      <c r="L46" s="97"/>
      <c r="M46" s="109">
        <f t="shared" si="19"/>
        <v>0</v>
      </c>
      <c r="N46" s="101" t="str">
        <f>IFERROR(L46/K46,"")</f>
        <v/>
      </c>
      <c r="O46" s="130">
        <f>D46+K46</f>
        <v>5755.3069999999998</v>
      </c>
      <c r="P46" s="130">
        <f>L46+F46</f>
        <v>5755.3069999999998</v>
      </c>
      <c r="Q46" s="130">
        <f>P46-O46</f>
        <v>0</v>
      </c>
      <c r="R46" s="117">
        <f t="shared" si="23"/>
        <v>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5.5" customHeight="1" x14ac:dyDescent="0.3">
      <c r="A47" s="70">
        <v>41030000</v>
      </c>
      <c r="B47" s="1" t="s">
        <v>157</v>
      </c>
      <c r="C47" s="16" t="e">
        <f>#REF!</f>
        <v>#REF!</v>
      </c>
      <c r="D47" s="91">
        <f>SUM(D48:D65)</f>
        <v>236116.5</v>
      </c>
      <c r="E47" s="91">
        <f>SUM(E48:E65)</f>
        <v>76005.899999999994</v>
      </c>
      <c r="F47" s="91">
        <f>SUM(F48:F65)</f>
        <v>76005.899999999994</v>
      </c>
      <c r="G47" s="91">
        <f>SUM(G48:G64)</f>
        <v>0</v>
      </c>
      <c r="H47" s="100">
        <f t="shared" si="20"/>
        <v>1</v>
      </c>
      <c r="I47" s="106">
        <f t="shared" si="18"/>
        <v>-160110.6</v>
      </c>
      <c r="J47" s="100">
        <f t="shared" si="21"/>
        <v>0.32189999428248339</v>
      </c>
      <c r="K47" s="91">
        <f>SUM(K48:K65)</f>
        <v>0</v>
      </c>
      <c r="L47" s="92">
        <f>SUM(L48:L65)</f>
        <v>0</v>
      </c>
      <c r="M47" s="91">
        <f>SUM(M48:M64)</f>
        <v>0</v>
      </c>
      <c r="N47" s="100" t="str">
        <f t="shared" si="22"/>
        <v/>
      </c>
      <c r="O47" s="91">
        <f>SUM(O48:O64)</f>
        <v>236116.5</v>
      </c>
      <c r="P47" s="91">
        <f>SUM(P48:P64)</f>
        <v>76005.899999999994</v>
      </c>
      <c r="Q47" s="91">
        <f>SUM(Q48:Q64)</f>
        <v>-160110.6</v>
      </c>
      <c r="R47" s="100">
        <f t="shared" si="23"/>
        <v>0.32189999428248339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30.75" hidden="1" customHeight="1" x14ac:dyDescent="0.35">
      <c r="A48" s="68">
        <v>41030500</v>
      </c>
      <c r="B48" s="107" t="s">
        <v>179</v>
      </c>
      <c r="C48" s="16"/>
      <c r="D48" s="150"/>
      <c r="E48" s="96"/>
      <c r="F48" s="150"/>
      <c r="G48" s="150">
        <f t="shared" si="17"/>
        <v>0</v>
      </c>
      <c r="H48" s="100" t="str">
        <f t="shared" si="20"/>
        <v/>
      </c>
      <c r="I48" s="109">
        <f t="shared" si="18"/>
        <v>0</v>
      </c>
      <c r="J48" s="100" t="str">
        <f t="shared" si="21"/>
        <v/>
      </c>
      <c r="K48" s="150">
        <v>0</v>
      </c>
      <c r="L48" s="97">
        <v>0</v>
      </c>
      <c r="M48" s="109">
        <f t="shared" ref="M48:M63" si="24">L48-K48</f>
        <v>0</v>
      </c>
      <c r="N48" s="100" t="str">
        <f t="shared" si="22"/>
        <v/>
      </c>
      <c r="O48" s="109">
        <f t="shared" si="10"/>
        <v>0</v>
      </c>
      <c r="P48" s="109">
        <f t="shared" si="13"/>
        <v>0</v>
      </c>
      <c r="Q48" s="109">
        <f t="shared" ref="Q48:Q69" si="25">P48-O48</f>
        <v>0</v>
      </c>
      <c r="R48" s="100" t="str">
        <f t="shared" si="23"/>
        <v/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31.2" hidden="1" x14ac:dyDescent="0.35">
      <c r="A49" s="68">
        <v>41032300</v>
      </c>
      <c r="B49" s="107" t="s">
        <v>187</v>
      </c>
      <c r="C49" s="16"/>
      <c r="D49" s="150"/>
      <c r="E49" s="96"/>
      <c r="F49" s="150"/>
      <c r="G49" s="150">
        <f>F49-E49</f>
        <v>0</v>
      </c>
      <c r="H49" s="100" t="str">
        <f t="shared" si="20"/>
        <v/>
      </c>
      <c r="I49" s="109">
        <f t="shared" si="18"/>
        <v>0</v>
      </c>
      <c r="J49" s="100" t="str">
        <f t="shared" si="21"/>
        <v/>
      </c>
      <c r="K49" s="150"/>
      <c r="L49" s="97">
        <v>0</v>
      </c>
      <c r="M49" s="109">
        <f>L49-K49</f>
        <v>0</v>
      </c>
      <c r="N49" s="100" t="str">
        <f t="shared" si="22"/>
        <v/>
      </c>
      <c r="O49" s="109">
        <f>D49+K49</f>
        <v>0</v>
      </c>
      <c r="P49" s="109">
        <f>L49+F49</f>
        <v>0</v>
      </c>
      <c r="Q49" s="109">
        <f t="shared" si="25"/>
        <v>0</v>
      </c>
      <c r="R49" s="100" t="str">
        <f t="shared" si="23"/>
        <v/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31.2" x14ac:dyDescent="0.35">
      <c r="A50" s="129" t="s">
        <v>214</v>
      </c>
      <c r="B50" s="17" t="s">
        <v>215</v>
      </c>
      <c r="C50" s="19"/>
      <c r="D50" s="130">
        <v>457.4</v>
      </c>
      <c r="E50" s="130">
        <v>83.2</v>
      </c>
      <c r="F50" s="130">
        <v>83.2</v>
      </c>
      <c r="G50" s="130">
        <f>F50-E50</f>
        <v>0</v>
      </c>
      <c r="H50" s="130">
        <f>IFERROR(F50/E50,"")</f>
        <v>1</v>
      </c>
      <c r="I50" s="130">
        <f>F50-D50</f>
        <v>-374.2</v>
      </c>
      <c r="J50" s="130">
        <f>IFERROR(F50/D50,"")</f>
        <v>0.18189768255356364</v>
      </c>
      <c r="K50" s="150"/>
      <c r="L50" s="97"/>
      <c r="M50" s="109"/>
      <c r="N50" s="100"/>
      <c r="O50" s="131">
        <f>D50+K50</f>
        <v>457.4</v>
      </c>
      <c r="P50" s="131">
        <f>L50+F50</f>
        <v>83.2</v>
      </c>
      <c r="Q50" s="131">
        <f>P50-O50</f>
        <v>-374.2</v>
      </c>
      <c r="R50" s="131">
        <f>IFERROR(P50/O50,"")</f>
        <v>0.18189768255356364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s="119" customFormat="1" ht="31.2" x14ac:dyDescent="0.35">
      <c r="A51" s="129">
        <v>41033000</v>
      </c>
      <c r="B51" s="17" t="s">
        <v>201</v>
      </c>
      <c r="C51" s="19"/>
      <c r="D51" s="130">
        <v>46623.199999999997</v>
      </c>
      <c r="E51" s="130">
        <v>15540.8</v>
      </c>
      <c r="F51" s="130">
        <v>15540.8</v>
      </c>
      <c r="G51" s="130">
        <f t="shared" si="17"/>
        <v>0</v>
      </c>
      <c r="H51" s="117">
        <f t="shared" si="20"/>
        <v>1</v>
      </c>
      <c r="I51" s="131">
        <f t="shared" si="18"/>
        <v>-31082.399999999998</v>
      </c>
      <c r="J51" s="117">
        <f t="shared" si="21"/>
        <v>0.33332761372020797</v>
      </c>
      <c r="K51" s="130"/>
      <c r="L51" s="179"/>
      <c r="M51" s="131">
        <f t="shared" si="24"/>
        <v>0</v>
      </c>
      <c r="N51" s="117" t="str">
        <f t="shared" si="22"/>
        <v/>
      </c>
      <c r="O51" s="131">
        <f>D51+K51</f>
        <v>46623.199999999997</v>
      </c>
      <c r="P51" s="131">
        <f>L51+F51</f>
        <v>15540.8</v>
      </c>
      <c r="Q51" s="131">
        <f t="shared" si="25"/>
        <v>-31082.399999999998</v>
      </c>
      <c r="R51" s="117">
        <f t="shared" si="23"/>
        <v>0.33332761372020797</v>
      </c>
    </row>
    <row r="52" spans="1:33" s="119" customFormat="1" ht="31.2" hidden="1" x14ac:dyDescent="0.35">
      <c r="A52" s="129">
        <v>41033800</v>
      </c>
      <c r="B52" s="17" t="s">
        <v>192</v>
      </c>
      <c r="C52" s="19"/>
      <c r="D52" s="130"/>
      <c r="E52" s="130"/>
      <c r="F52" s="130"/>
      <c r="G52" s="130"/>
      <c r="H52" s="117"/>
      <c r="I52" s="131"/>
      <c r="J52" s="117"/>
      <c r="K52" s="130"/>
      <c r="L52" s="179"/>
      <c r="M52" s="131">
        <f t="shared" si="24"/>
        <v>0</v>
      </c>
      <c r="N52" s="117"/>
      <c r="O52" s="131"/>
      <c r="P52" s="131"/>
      <c r="Q52" s="131"/>
      <c r="R52" s="117"/>
    </row>
    <row r="53" spans="1:33" s="119" customFormat="1" ht="29.25" customHeight="1" x14ac:dyDescent="0.35">
      <c r="A53" s="129" t="s">
        <v>102</v>
      </c>
      <c r="B53" s="17" t="s">
        <v>106</v>
      </c>
      <c r="C53" s="19"/>
      <c r="D53" s="130">
        <v>180590.8</v>
      </c>
      <c r="E53" s="130">
        <v>56159.5</v>
      </c>
      <c r="F53" s="130">
        <v>56159.5</v>
      </c>
      <c r="G53" s="130">
        <f t="shared" ref="G53:G69" si="26">F53-E53</f>
        <v>0</v>
      </c>
      <c r="H53" s="117">
        <f t="shared" si="20"/>
        <v>1</v>
      </c>
      <c r="I53" s="131">
        <f t="shared" ref="I53:I69" si="27">F53-D53</f>
        <v>-124431.29999999999</v>
      </c>
      <c r="J53" s="117">
        <f t="shared" si="21"/>
        <v>0.31097652815093574</v>
      </c>
      <c r="K53" s="130"/>
      <c r="L53" s="179"/>
      <c r="M53" s="131">
        <f t="shared" si="24"/>
        <v>0</v>
      </c>
      <c r="N53" s="117" t="str">
        <f t="shared" si="22"/>
        <v/>
      </c>
      <c r="O53" s="131">
        <f t="shared" si="10"/>
        <v>180590.8</v>
      </c>
      <c r="P53" s="131">
        <f t="shared" si="13"/>
        <v>56159.5</v>
      </c>
      <c r="Q53" s="131">
        <f t="shared" si="25"/>
        <v>-124431.29999999999</v>
      </c>
      <c r="R53" s="117">
        <f t="shared" si="23"/>
        <v>0.31097652815093574</v>
      </c>
    </row>
    <row r="54" spans="1:33" ht="67.5" hidden="1" customHeight="1" x14ac:dyDescent="0.35">
      <c r="A54" s="68" t="s">
        <v>103</v>
      </c>
      <c r="B54" s="107" t="s">
        <v>107</v>
      </c>
      <c r="C54" s="16"/>
      <c r="D54" s="130"/>
      <c r="E54" s="130"/>
      <c r="F54" s="130"/>
      <c r="G54" s="150">
        <f t="shared" si="26"/>
        <v>0</v>
      </c>
      <c r="H54" s="101" t="str">
        <f t="shared" si="20"/>
        <v/>
      </c>
      <c r="I54" s="109">
        <f t="shared" si="27"/>
        <v>0</v>
      </c>
      <c r="J54" s="101" t="str">
        <f t="shared" si="21"/>
        <v/>
      </c>
      <c r="K54" s="150"/>
      <c r="L54" s="109"/>
      <c r="M54" s="109">
        <f t="shared" si="24"/>
        <v>0</v>
      </c>
      <c r="N54" s="101" t="str">
        <f t="shared" si="22"/>
        <v/>
      </c>
      <c r="O54" s="109">
        <f t="shared" si="10"/>
        <v>0</v>
      </c>
      <c r="P54" s="109">
        <f t="shared" si="13"/>
        <v>0</v>
      </c>
      <c r="Q54" s="109">
        <f t="shared" si="25"/>
        <v>0</v>
      </c>
      <c r="R54" s="101" t="str">
        <f t="shared" si="23"/>
        <v/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49.5" hidden="1" customHeight="1" x14ac:dyDescent="0.35">
      <c r="A55" s="68">
        <v>41034500</v>
      </c>
      <c r="B55" s="107" t="s">
        <v>186</v>
      </c>
      <c r="C55" s="16"/>
      <c r="D55" s="130">
        <v>0</v>
      </c>
      <c r="E55" s="130">
        <v>0</v>
      </c>
      <c r="F55" s="130">
        <v>0</v>
      </c>
      <c r="G55" s="150">
        <f>F55-E55</f>
        <v>0</v>
      </c>
      <c r="H55" s="101" t="str">
        <f>IFERROR(F55/E55,"")</f>
        <v/>
      </c>
      <c r="I55" s="109">
        <f>F55-D55</f>
        <v>0</v>
      </c>
      <c r="J55" s="101" t="str">
        <f>IFERROR(F55/D55,"")</f>
        <v/>
      </c>
      <c r="K55" s="150"/>
      <c r="L55" s="109"/>
      <c r="M55" s="109">
        <f>L55-K55</f>
        <v>0</v>
      </c>
      <c r="N55" s="101" t="str">
        <f>IFERROR(L55/K55,"")</f>
        <v/>
      </c>
      <c r="O55" s="109">
        <f t="shared" ref="O55:O64" si="28">D55+K55</f>
        <v>0</v>
      </c>
      <c r="P55" s="109">
        <f t="shared" ref="P55:P63" si="29">L55+F55</f>
        <v>0</v>
      </c>
      <c r="Q55" s="109">
        <f>P55-O55</f>
        <v>0</v>
      </c>
      <c r="R55" s="101" t="str">
        <f>IFERROR(P55/O55,"")</f>
        <v/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49.5" hidden="1" customHeight="1" x14ac:dyDescent="0.35">
      <c r="A56" s="68">
        <v>41035300</v>
      </c>
      <c r="B56" s="107" t="s">
        <v>193</v>
      </c>
      <c r="C56" s="16"/>
      <c r="D56" s="130">
        <v>0</v>
      </c>
      <c r="E56" s="130">
        <v>0</v>
      </c>
      <c r="F56" s="130">
        <v>0</v>
      </c>
      <c r="G56" s="150">
        <f>F56-E56</f>
        <v>0</v>
      </c>
      <c r="H56" s="101" t="str">
        <f>IFERROR(F56/E56,"")</f>
        <v/>
      </c>
      <c r="I56" s="109">
        <f>F56-D56</f>
        <v>0</v>
      </c>
      <c r="J56" s="101" t="str">
        <f>IFERROR(F56/D56,"")</f>
        <v/>
      </c>
      <c r="K56" s="150">
        <v>0</v>
      </c>
      <c r="L56" s="109">
        <v>0</v>
      </c>
      <c r="M56" s="109">
        <f>L56-K56</f>
        <v>0</v>
      </c>
      <c r="N56" s="101"/>
      <c r="O56" s="109">
        <f t="shared" si="28"/>
        <v>0</v>
      </c>
      <c r="P56" s="109">
        <f t="shared" si="29"/>
        <v>0</v>
      </c>
      <c r="Q56" s="109">
        <f>P56-O56</f>
        <v>0</v>
      </c>
      <c r="R56" s="101" t="str">
        <f>IFERROR(P56/O56,"")</f>
        <v/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40.5" customHeight="1" x14ac:dyDescent="0.35">
      <c r="A57" s="68" t="s">
        <v>104</v>
      </c>
      <c r="B57" s="107" t="s">
        <v>94</v>
      </c>
      <c r="C57" s="16"/>
      <c r="D57" s="130">
        <v>8445.1</v>
      </c>
      <c r="E57" s="130">
        <v>4222.3999999999996</v>
      </c>
      <c r="F57" s="130">
        <v>4222.3999999999996</v>
      </c>
      <c r="G57" s="150">
        <f t="shared" si="26"/>
        <v>0</v>
      </c>
      <c r="H57" s="101">
        <f t="shared" si="20"/>
        <v>1</v>
      </c>
      <c r="I57" s="109">
        <f t="shared" si="27"/>
        <v>-4222.7000000000007</v>
      </c>
      <c r="J57" s="101">
        <f t="shared" si="21"/>
        <v>0.49998223822098015</v>
      </c>
      <c r="K57" s="150"/>
      <c r="L57" s="106"/>
      <c r="M57" s="109">
        <f t="shared" si="24"/>
        <v>0</v>
      </c>
      <c r="N57" s="101" t="str">
        <f t="shared" si="22"/>
        <v/>
      </c>
      <c r="O57" s="109">
        <f t="shared" si="28"/>
        <v>8445.1</v>
      </c>
      <c r="P57" s="109">
        <f t="shared" si="29"/>
        <v>4222.3999999999996</v>
      </c>
      <c r="Q57" s="109">
        <f t="shared" si="25"/>
        <v>-4222.7000000000007</v>
      </c>
      <c r="R57" s="101">
        <f t="shared" si="23"/>
        <v>0.49998223822098015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64.5" hidden="1" customHeight="1" x14ac:dyDescent="0.35">
      <c r="A58" s="68">
        <v>41035600</v>
      </c>
      <c r="B58" s="107" t="s">
        <v>191</v>
      </c>
      <c r="C58" s="16"/>
      <c r="D58" s="150"/>
      <c r="E58" s="96"/>
      <c r="F58" s="150"/>
      <c r="G58" s="150">
        <f t="shared" si="26"/>
        <v>0</v>
      </c>
      <c r="H58" s="101" t="str">
        <f t="shared" si="20"/>
        <v/>
      </c>
      <c r="I58" s="109">
        <f t="shared" si="27"/>
        <v>0</v>
      </c>
      <c r="J58" s="101" t="str">
        <f t="shared" si="21"/>
        <v/>
      </c>
      <c r="K58" s="150"/>
      <c r="L58" s="97"/>
      <c r="M58" s="109">
        <f t="shared" si="24"/>
        <v>0</v>
      </c>
      <c r="N58" s="101"/>
      <c r="O58" s="109">
        <f t="shared" si="28"/>
        <v>0</v>
      </c>
      <c r="P58" s="109">
        <f t="shared" si="29"/>
        <v>0</v>
      </c>
      <c r="Q58" s="109">
        <f t="shared" ref="Q58:Q63" si="30">P58-O58</f>
        <v>0</v>
      </c>
      <c r="R58" s="101" t="str">
        <f t="shared" ref="R58:R63" si="31">IFERROR(P58/O58,"")</f>
        <v/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66" hidden="1" customHeight="1" x14ac:dyDescent="0.35">
      <c r="A59" s="68">
        <v>41035900</v>
      </c>
      <c r="B59" s="107" t="s">
        <v>185</v>
      </c>
      <c r="C59" s="16"/>
      <c r="D59" s="150"/>
      <c r="E59" s="96"/>
      <c r="F59" s="150"/>
      <c r="G59" s="150">
        <f t="shared" si="26"/>
        <v>0</v>
      </c>
      <c r="H59" s="101" t="str">
        <f>IFERROR(F59/E59,"")</f>
        <v/>
      </c>
      <c r="I59" s="109">
        <f>F59-D59</f>
        <v>0</v>
      </c>
      <c r="J59" s="101" t="str">
        <f t="shared" si="21"/>
        <v/>
      </c>
      <c r="K59" s="150"/>
      <c r="L59" s="97"/>
      <c r="M59" s="109">
        <f t="shared" si="24"/>
        <v>0</v>
      </c>
      <c r="N59" s="101" t="str">
        <f>IFERROR(L59/K59,"")</f>
        <v/>
      </c>
      <c r="O59" s="109">
        <f t="shared" si="28"/>
        <v>0</v>
      </c>
      <c r="P59" s="109">
        <f t="shared" si="29"/>
        <v>0</v>
      </c>
      <c r="Q59" s="109">
        <f t="shared" si="30"/>
        <v>0</v>
      </c>
      <c r="R59" s="101" t="str">
        <f t="shared" si="31"/>
        <v/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97.25" hidden="1" customHeight="1" x14ac:dyDescent="0.35">
      <c r="A60" s="68">
        <v>41036100</v>
      </c>
      <c r="B60" s="107" t="s">
        <v>188</v>
      </c>
      <c r="C60" s="16"/>
      <c r="D60" s="150"/>
      <c r="E60" s="96"/>
      <c r="F60" s="150"/>
      <c r="G60" s="150">
        <f t="shared" si="26"/>
        <v>0</v>
      </c>
      <c r="H60" s="101" t="str">
        <f>IFERROR(F60/E60,"")</f>
        <v/>
      </c>
      <c r="I60" s="109">
        <f>F60-D60</f>
        <v>0</v>
      </c>
      <c r="J60" s="101" t="str">
        <f>IFERROR(F60/D60,"")</f>
        <v/>
      </c>
      <c r="K60" s="150"/>
      <c r="L60" s="97"/>
      <c r="M60" s="109">
        <f t="shared" si="24"/>
        <v>0</v>
      </c>
      <c r="N60" s="101"/>
      <c r="O60" s="109">
        <f t="shared" si="28"/>
        <v>0</v>
      </c>
      <c r="P60" s="109">
        <f t="shared" si="29"/>
        <v>0</v>
      </c>
      <c r="Q60" s="109">
        <f t="shared" si="30"/>
        <v>0</v>
      </c>
      <c r="R60" s="101" t="str">
        <f t="shared" si="31"/>
        <v/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6" hidden="1" customHeight="1" x14ac:dyDescent="0.35">
      <c r="A61" s="68">
        <v>41036400</v>
      </c>
      <c r="B61" s="107" t="s">
        <v>189</v>
      </c>
      <c r="C61" s="16"/>
      <c r="D61" s="150"/>
      <c r="E61" s="96"/>
      <c r="F61" s="150"/>
      <c r="G61" s="150">
        <f t="shared" si="26"/>
        <v>0</v>
      </c>
      <c r="H61" s="101" t="str">
        <f>IFERROR(F61/E61,"")</f>
        <v/>
      </c>
      <c r="I61" s="109">
        <f>F61-D61</f>
        <v>0</v>
      </c>
      <c r="J61" s="101" t="str">
        <f>IFERROR(F61/D61,"")</f>
        <v/>
      </c>
      <c r="K61" s="150"/>
      <c r="L61" s="92"/>
      <c r="M61" s="109">
        <f t="shared" si="24"/>
        <v>0</v>
      </c>
      <c r="N61" s="101"/>
      <c r="O61" s="109">
        <f t="shared" si="28"/>
        <v>0</v>
      </c>
      <c r="P61" s="109">
        <f t="shared" si="29"/>
        <v>0</v>
      </c>
      <c r="Q61" s="109">
        <f t="shared" si="30"/>
        <v>0</v>
      </c>
      <c r="R61" s="101" t="str">
        <f t="shared" si="31"/>
        <v/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54.75" hidden="1" customHeight="1" x14ac:dyDescent="0.35">
      <c r="A62" s="68">
        <v>41037000</v>
      </c>
      <c r="B62" s="107" t="s">
        <v>194</v>
      </c>
      <c r="C62" s="16"/>
      <c r="D62" s="150"/>
      <c r="E62" s="96"/>
      <c r="F62" s="150"/>
      <c r="G62" s="150">
        <f t="shared" si="26"/>
        <v>0</v>
      </c>
      <c r="H62" s="101" t="str">
        <f>IFERROR(F62/E62,"")</f>
        <v/>
      </c>
      <c r="I62" s="109">
        <f>F62-D62</f>
        <v>0</v>
      </c>
      <c r="J62" s="101" t="str">
        <f>IFERROR(F62/D62,"")</f>
        <v/>
      </c>
      <c r="K62" s="150"/>
      <c r="L62" s="92"/>
      <c r="M62" s="109">
        <f t="shared" si="24"/>
        <v>0</v>
      </c>
      <c r="N62" s="101"/>
      <c r="O62" s="109">
        <f t="shared" si="28"/>
        <v>0</v>
      </c>
      <c r="P62" s="109">
        <f t="shared" si="29"/>
        <v>0</v>
      </c>
      <c r="Q62" s="109">
        <f t="shared" si="30"/>
        <v>0</v>
      </c>
      <c r="R62" s="101" t="str">
        <f t="shared" si="31"/>
        <v/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58.5" hidden="1" customHeight="1" x14ac:dyDescent="0.35">
      <c r="A63" s="68">
        <v>41037200</v>
      </c>
      <c r="B63" s="107" t="s">
        <v>190</v>
      </c>
      <c r="C63" s="16"/>
      <c r="D63" s="150"/>
      <c r="E63" s="96"/>
      <c r="F63" s="150"/>
      <c r="G63" s="150">
        <f t="shared" si="26"/>
        <v>0</v>
      </c>
      <c r="H63" s="101" t="str">
        <f>IFERROR(F63/E63,"")</f>
        <v/>
      </c>
      <c r="I63" s="109">
        <f>F63-D63</f>
        <v>0</v>
      </c>
      <c r="J63" s="101" t="str">
        <f>IFERROR(F63/D63,"")</f>
        <v/>
      </c>
      <c r="K63" s="150"/>
      <c r="L63" s="92"/>
      <c r="M63" s="109">
        <f t="shared" si="24"/>
        <v>0</v>
      </c>
      <c r="N63" s="101"/>
      <c r="O63" s="109">
        <f t="shared" si="28"/>
        <v>0</v>
      </c>
      <c r="P63" s="109">
        <f t="shared" si="29"/>
        <v>0</v>
      </c>
      <c r="Q63" s="109">
        <f t="shared" si="30"/>
        <v>0</v>
      </c>
      <c r="R63" s="101" t="str">
        <f t="shared" si="31"/>
        <v/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72.75" hidden="1" customHeight="1" x14ac:dyDescent="0.35">
      <c r="A64" s="68" t="s">
        <v>105</v>
      </c>
      <c r="B64" s="107" t="s">
        <v>108</v>
      </c>
      <c r="C64" s="16"/>
      <c r="D64" s="150"/>
      <c r="E64" s="96"/>
      <c r="F64" s="150"/>
      <c r="G64" s="150">
        <f t="shared" si="26"/>
        <v>0</v>
      </c>
      <c r="H64" s="101" t="str">
        <f t="shared" si="20"/>
        <v/>
      </c>
      <c r="I64" s="109">
        <f t="shared" si="27"/>
        <v>0</v>
      </c>
      <c r="J64" s="101" t="str">
        <f t="shared" si="21"/>
        <v/>
      </c>
      <c r="K64" s="150"/>
      <c r="L64" s="150"/>
      <c r="M64" s="109">
        <f t="shared" ref="M64:M69" si="32">L64-K64</f>
        <v>0</v>
      </c>
      <c r="N64" s="101" t="str">
        <f t="shared" si="22"/>
        <v/>
      </c>
      <c r="O64" s="109">
        <f t="shared" si="28"/>
        <v>0</v>
      </c>
      <c r="P64" s="109">
        <f t="shared" si="13"/>
        <v>0</v>
      </c>
      <c r="Q64" s="109">
        <f t="shared" si="25"/>
        <v>0</v>
      </c>
      <c r="R64" s="101" t="str">
        <f t="shared" si="23"/>
        <v/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8" ht="60.75" hidden="1" customHeight="1" x14ac:dyDescent="0.35">
      <c r="A65" s="68" t="s">
        <v>199</v>
      </c>
      <c r="B65" s="107" t="s">
        <v>200</v>
      </c>
      <c r="C65" s="16"/>
      <c r="D65" s="150"/>
      <c r="E65" s="96"/>
      <c r="F65" s="150"/>
      <c r="G65" s="150">
        <f>F65-E65</f>
        <v>0</v>
      </c>
      <c r="H65" s="101" t="str">
        <f>IFERROR(F65/E65,"")</f>
        <v/>
      </c>
      <c r="I65" s="109">
        <f>F65-D65</f>
        <v>0</v>
      </c>
      <c r="J65" s="101" t="str">
        <f>IFERROR(F65/D65,"")</f>
        <v/>
      </c>
      <c r="K65" s="150"/>
      <c r="L65" s="150"/>
      <c r="M65" s="109">
        <f>L65-K65</f>
        <v>0</v>
      </c>
      <c r="N65" s="101" t="str">
        <f>IFERROR(L65/K65,"")</f>
        <v/>
      </c>
      <c r="O65" s="109">
        <f>D65+K65</f>
        <v>0</v>
      </c>
      <c r="P65" s="109">
        <f>L65+F65</f>
        <v>0</v>
      </c>
      <c r="Q65" s="109">
        <f>P65-O65</f>
        <v>0</v>
      </c>
      <c r="R65" s="101" t="str">
        <f>IFERROR(P65/O65,"")</f>
        <v/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8" s="61" customFormat="1" ht="34.799999999999997" x14ac:dyDescent="0.3">
      <c r="A66" s="79">
        <v>900102</v>
      </c>
      <c r="B66" s="80" t="s">
        <v>174</v>
      </c>
      <c r="C66" s="81"/>
      <c r="D66" s="95">
        <f>D40+D41</f>
        <v>1465687.2069999999</v>
      </c>
      <c r="E66" s="95">
        <f>E40+E41</f>
        <v>456233.60700000002</v>
      </c>
      <c r="F66" s="95">
        <f>F40+F41</f>
        <v>456827.79070000001</v>
      </c>
      <c r="G66" s="95">
        <f t="shared" si="26"/>
        <v>594.18369999999413</v>
      </c>
      <c r="H66" s="103">
        <f>IFERROR(F66/E66,"")</f>
        <v>1.0013023672322323</v>
      </c>
      <c r="I66" s="95">
        <f t="shared" si="27"/>
        <v>-1008859.4162999999</v>
      </c>
      <c r="J66" s="103">
        <f>IFERROR(F66/D66,"")</f>
        <v>0.31168163883687361</v>
      </c>
      <c r="K66" s="95">
        <f>K41+K40</f>
        <v>128694.48836</v>
      </c>
      <c r="L66" s="95">
        <f>L41+L40</f>
        <v>60861.713449999996</v>
      </c>
      <c r="M66" s="95">
        <f t="shared" si="32"/>
        <v>-67832.774910000007</v>
      </c>
      <c r="N66" s="103">
        <f>IFERROR(L66/K66,"")</f>
        <v>0.4729162392700933</v>
      </c>
      <c r="O66" s="95">
        <f>O41+O40</f>
        <v>1594381.6953599998</v>
      </c>
      <c r="P66" s="95">
        <f>P41+P40</f>
        <v>517689.50414999999</v>
      </c>
      <c r="Q66" s="95">
        <f t="shared" si="25"/>
        <v>-1076692.1912099998</v>
      </c>
      <c r="R66" s="103">
        <f>IFERROR(P66/O66,"")</f>
        <v>0.32469609106564001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s="119" customFormat="1" ht="24" customHeight="1" x14ac:dyDescent="0.35">
      <c r="A67" s="129">
        <v>41050000</v>
      </c>
      <c r="B67" s="17" t="s">
        <v>160</v>
      </c>
      <c r="C67" s="13"/>
      <c r="D67" s="130">
        <v>4050</v>
      </c>
      <c r="E67" s="130">
        <v>4050</v>
      </c>
      <c r="F67" s="130">
        <v>2600</v>
      </c>
      <c r="G67" s="130">
        <f t="shared" si="26"/>
        <v>-1450</v>
      </c>
      <c r="H67" s="118">
        <f t="shared" si="20"/>
        <v>0.64197530864197527</v>
      </c>
      <c r="I67" s="131">
        <f t="shared" si="27"/>
        <v>-1450</v>
      </c>
      <c r="J67" s="134">
        <f>IFERROR(F67/D67,"")</f>
        <v>0.64197530864197527</v>
      </c>
      <c r="K67" s="130"/>
      <c r="L67" s="130"/>
      <c r="M67" s="131">
        <f t="shared" si="32"/>
        <v>0</v>
      </c>
      <c r="N67" s="134" t="str">
        <f>IFERROR(L67/K67,"")</f>
        <v/>
      </c>
      <c r="O67" s="131">
        <f>D67+K67</f>
        <v>4050</v>
      </c>
      <c r="P67" s="131">
        <f>L67+F67</f>
        <v>2600</v>
      </c>
      <c r="Q67" s="131">
        <f t="shared" si="25"/>
        <v>-1450</v>
      </c>
      <c r="R67" s="134">
        <f>IFERROR(P67/O67,"")</f>
        <v>0.64197530864197527</v>
      </c>
    </row>
    <row r="68" spans="1:38" ht="46.8" hidden="1" x14ac:dyDescent="0.35">
      <c r="A68" s="71" t="s">
        <v>167</v>
      </c>
      <c r="B68" s="17" t="s">
        <v>168</v>
      </c>
      <c r="C68" s="13"/>
      <c r="D68" s="150">
        <v>0</v>
      </c>
      <c r="E68" s="162">
        <v>0</v>
      </c>
      <c r="F68" s="150">
        <v>0</v>
      </c>
      <c r="G68" s="150">
        <f t="shared" si="26"/>
        <v>0</v>
      </c>
      <c r="H68" s="109"/>
      <c r="I68" s="109">
        <f t="shared" si="27"/>
        <v>0</v>
      </c>
      <c r="J68" s="109"/>
      <c r="K68" s="150">
        <v>5000</v>
      </c>
      <c r="L68" s="150">
        <v>5000</v>
      </c>
      <c r="M68" s="109">
        <f t="shared" si="32"/>
        <v>0</v>
      </c>
      <c r="N68" s="109">
        <f>L68/K68*100</f>
        <v>100</v>
      </c>
      <c r="O68" s="109">
        <f>D68+K68</f>
        <v>5000</v>
      </c>
      <c r="P68" s="109">
        <f>L68+F68</f>
        <v>5000</v>
      </c>
      <c r="Q68" s="109">
        <f t="shared" si="25"/>
        <v>0</v>
      </c>
      <c r="R68" s="108">
        <f>P68/O68*100</f>
        <v>100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8" ht="21.75" customHeight="1" x14ac:dyDescent="0.3">
      <c r="A69" s="79">
        <v>900103</v>
      </c>
      <c r="B69" s="80" t="s">
        <v>175</v>
      </c>
      <c r="C69" s="81" t="e">
        <f>C40+C41</f>
        <v>#REF!</v>
      </c>
      <c r="D69" s="95">
        <f>D66+D67</f>
        <v>1469737.2069999999</v>
      </c>
      <c r="E69" s="163">
        <f>E66+E67</f>
        <v>460283.60700000002</v>
      </c>
      <c r="F69" s="95">
        <f>F66+F67</f>
        <v>459427.79070000001</v>
      </c>
      <c r="G69" s="95">
        <f t="shared" si="26"/>
        <v>-855.81630000000587</v>
      </c>
      <c r="H69" s="103">
        <f>IFERROR(F69/E69,"")</f>
        <v>0.99814067612449209</v>
      </c>
      <c r="I69" s="95">
        <f t="shared" si="27"/>
        <v>-1010309.4162999999</v>
      </c>
      <c r="J69" s="103">
        <f>IFERROR(F69/D69,"")</f>
        <v>0.31259179430979733</v>
      </c>
      <c r="K69" s="95">
        <f>K66+K67</f>
        <v>128694.48836</v>
      </c>
      <c r="L69" s="95">
        <f>L66+L67</f>
        <v>60861.713449999996</v>
      </c>
      <c r="M69" s="95">
        <f t="shared" si="32"/>
        <v>-67832.774910000007</v>
      </c>
      <c r="N69" s="103">
        <f>IFERROR(L69/K69,"")</f>
        <v>0.4729162392700933</v>
      </c>
      <c r="O69" s="95">
        <f>D69+K69</f>
        <v>1598431.69536</v>
      </c>
      <c r="P69" s="95">
        <f>L69+F69</f>
        <v>520289.50414999999</v>
      </c>
      <c r="Q69" s="95">
        <f t="shared" si="25"/>
        <v>-1078142.1912100001</v>
      </c>
      <c r="R69" s="104">
        <f>IFERROR(P69/O69,"")</f>
        <v>0.32549999206116842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8" x14ac:dyDescent="0.3">
      <c r="B70" s="90"/>
      <c r="C70" s="9"/>
      <c r="D70" s="153"/>
      <c r="E70" s="164"/>
      <c r="F70" s="152"/>
      <c r="G70" s="152"/>
      <c r="H70" s="136"/>
      <c r="I70" s="145"/>
      <c r="J70" s="145"/>
      <c r="K70" s="180"/>
    </row>
    <row r="71" spans="1:38" x14ac:dyDescent="0.3">
      <c r="B71" s="29"/>
      <c r="C71" s="10"/>
      <c r="D71" s="153"/>
      <c r="E71" s="165"/>
      <c r="F71" s="153"/>
      <c r="G71" s="153"/>
      <c r="H71" s="154"/>
      <c r="K71" s="180"/>
      <c r="L71" s="180"/>
    </row>
    <row r="72" spans="1:38" x14ac:dyDescent="0.3">
      <c r="C72" s="10"/>
      <c r="E72" s="165"/>
      <c r="F72" s="167"/>
      <c r="G72" s="152"/>
      <c r="H72" s="136"/>
      <c r="I72" s="136"/>
      <c r="J72" s="136"/>
      <c r="L72" s="180"/>
    </row>
    <row r="73" spans="1:38" hidden="1" x14ac:dyDescent="0.3">
      <c r="B73" s="47" t="s">
        <v>99</v>
      </c>
      <c r="C73" s="48"/>
      <c r="D73" s="168"/>
      <c r="E73" s="169"/>
      <c r="F73" s="170"/>
      <c r="K73" s="152"/>
      <c r="L73" s="152"/>
    </row>
    <row r="74" spans="1:38" hidden="1" x14ac:dyDescent="0.3">
      <c r="B74" s="47" t="s">
        <v>97</v>
      </c>
      <c r="C74" s="47"/>
      <c r="D74" s="171"/>
      <c r="E74" s="172"/>
      <c r="F74" s="173"/>
      <c r="G74" s="152"/>
      <c r="H74" s="136"/>
    </row>
    <row r="75" spans="1:38" hidden="1" x14ac:dyDescent="0.3">
      <c r="B75" s="47" t="s">
        <v>98</v>
      </c>
      <c r="C75" s="47"/>
      <c r="D75" s="171"/>
      <c r="E75" s="172"/>
      <c r="F75" s="173"/>
    </row>
    <row r="76" spans="1:38" hidden="1" x14ac:dyDescent="0.3">
      <c r="B76" s="47"/>
      <c r="C76" s="47"/>
      <c r="D76" s="174"/>
      <c r="E76" s="175"/>
    </row>
    <row r="77" spans="1:38" hidden="1" x14ac:dyDescent="0.3">
      <c r="B77" s="47"/>
      <c r="C77" s="47"/>
      <c r="D77" s="174"/>
      <c r="E77" s="175"/>
    </row>
    <row r="78" spans="1:38" hidden="1" x14ac:dyDescent="0.3">
      <c r="B78" s="47" t="s">
        <v>100</v>
      </c>
      <c r="C78" s="47"/>
      <c r="D78" s="168"/>
      <c r="E78" s="169"/>
      <c r="F78" s="170"/>
    </row>
    <row r="79" spans="1:38" hidden="1" x14ac:dyDescent="0.3">
      <c r="B79" s="47" t="s">
        <v>97</v>
      </c>
      <c r="D79" s="171"/>
      <c r="E79" s="172"/>
      <c r="F79" s="173"/>
    </row>
    <row r="80" spans="1:38" hidden="1" x14ac:dyDescent="0.3">
      <c r="B80" s="47" t="s">
        <v>98</v>
      </c>
      <c r="D80" s="173"/>
      <c r="F80" s="173"/>
    </row>
    <row r="82" spans="5:7" x14ac:dyDescent="0.3">
      <c r="F82" s="173"/>
    </row>
    <row r="83" spans="5:7" x14ac:dyDescent="0.3">
      <c r="G83" s="155"/>
    </row>
    <row r="84" spans="5:7" x14ac:dyDescent="0.3">
      <c r="E84" s="177"/>
    </row>
    <row r="122" spans="1:13" x14ac:dyDescent="0.3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</row>
  </sheetData>
  <sheetProtection password="C4FF" sheet="1"/>
  <mergeCells count="12">
    <mergeCell ref="K7:N7"/>
    <mergeCell ref="O7:R7"/>
    <mergeCell ref="A1:R1"/>
    <mergeCell ref="A2:R2"/>
    <mergeCell ref="A3:R3"/>
    <mergeCell ref="A4:R4"/>
    <mergeCell ref="A122:M122"/>
    <mergeCell ref="A5:R5"/>
    <mergeCell ref="Q6:R6"/>
    <mergeCell ref="A7:A8"/>
    <mergeCell ref="B7:B8"/>
    <mergeCell ref="C7:J7"/>
  </mergeCells>
  <phoneticPr fontId="16" type="noConversion"/>
  <conditionalFormatting sqref="F72">
    <cfRule type="expression" dxfId="0" priority="1" stopIfTrue="1">
      <formula>A72=1</formula>
    </cfRule>
  </conditionalFormatting>
  <pageMargins left="0.19685039370078741" right="0.19685039370078741" top="0.98425196850393704" bottom="0.39370078740157483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6"/>
  <sheetViews>
    <sheetView view="pageBreakPreview" zoomScale="75" zoomScaleNormal="75" zoomScaleSheetLayoutView="75" workbookViewId="0">
      <pane xSplit="2" ySplit="5" topLeftCell="D6" activePane="bottomRight" state="frozen"/>
      <selection pane="topRight" activeCell="D1" sqref="D1"/>
      <selection pane="bottomLeft" activeCell="A6" sqref="A6"/>
      <selection pane="bottomRight" activeCell="J37" sqref="J37:K37"/>
    </sheetView>
  </sheetViews>
  <sheetFormatPr defaultColWidth="7.5546875" defaultRowHeight="15.6" x14ac:dyDescent="0.3"/>
  <cols>
    <col min="1" max="1" width="16" style="59" customWidth="1"/>
    <col min="2" max="2" width="65.33203125" style="60" customWidth="1"/>
    <col min="3" max="3" width="21" style="198" customWidth="1"/>
    <col min="4" max="4" width="20.44140625" style="67" customWidth="1"/>
    <col min="5" max="5" width="20.33203125" style="176" customWidth="1"/>
    <col min="6" max="6" width="21.5546875" style="2" customWidth="1"/>
    <col min="7" max="7" width="15.33203125" style="2" customWidth="1"/>
    <col min="8" max="8" width="20" style="2" customWidth="1"/>
    <col min="9" max="9" width="16" style="2" customWidth="1"/>
    <col min="10" max="10" width="21.5546875" style="176" customWidth="1"/>
    <col min="11" max="11" width="20.6640625" style="176" customWidth="1"/>
    <col min="12" max="12" width="18.6640625" style="7" customWidth="1"/>
    <col min="13" max="13" width="14.33203125" style="7" customWidth="1"/>
    <col min="14" max="14" width="19.109375" style="2" customWidth="1"/>
    <col min="15" max="15" width="19.44140625" style="2" customWidth="1"/>
    <col min="16" max="16" width="21.5546875" style="2" customWidth="1"/>
    <col min="17" max="17" width="11.88671875" style="2" customWidth="1"/>
    <col min="18" max="19" width="7.5546875" style="7" customWidth="1"/>
    <col min="20" max="16384" width="7.5546875" style="2"/>
  </cols>
  <sheetData>
    <row r="1" spans="1:19" ht="23.25" customHeight="1" x14ac:dyDescent="0.35">
      <c r="A1" s="220" t="s">
        <v>95</v>
      </c>
      <c r="B1" s="220"/>
      <c r="C1" s="220"/>
      <c r="D1" s="220"/>
      <c r="E1" s="181"/>
      <c r="F1" s="135"/>
      <c r="G1" s="135"/>
      <c r="H1" s="136"/>
      <c r="I1" s="136"/>
      <c r="J1" s="166" t="s">
        <v>21</v>
      </c>
      <c r="K1" s="166"/>
      <c r="L1" s="84"/>
      <c r="M1" s="84"/>
    </row>
    <row r="2" spans="1:19" ht="21.75" customHeight="1" x14ac:dyDescent="0.35">
      <c r="A2" s="11"/>
      <c r="B2" s="11" t="s">
        <v>21</v>
      </c>
      <c r="C2" s="182"/>
      <c r="D2" s="199"/>
      <c r="E2" s="183"/>
      <c r="F2" s="78"/>
      <c r="G2" s="137"/>
      <c r="H2" s="138"/>
      <c r="I2" s="78"/>
      <c r="J2" s="173"/>
      <c r="K2" s="152"/>
      <c r="L2" s="85"/>
      <c r="M2" s="84"/>
      <c r="P2" s="212" t="s">
        <v>182</v>
      </c>
      <c r="Q2" s="212"/>
    </row>
    <row r="3" spans="1:19" s="7" customFormat="1" ht="20.399999999999999" x14ac:dyDescent="0.3">
      <c r="A3" s="221" t="s">
        <v>90</v>
      </c>
      <c r="B3" s="214" t="s">
        <v>22</v>
      </c>
      <c r="C3" s="215" t="s">
        <v>46</v>
      </c>
      <c r="D3" s="215"/>
      <c r="E3" s="215"/>
      <c r="F3" s="215"/>
      <c r="G3" s="215"/>
      <c r="H3" s="215"/>
      <c r="I3" s="215"/>
      <c r="J3" s="222" t="s">
        <v>47</v>
      </c>
      <c r="K3" s="222"/>
      <c r="L3" s="222"/>
      <c r="M3" s="222"/>
      <c r="N3" s="215" t="s">
        <v>181</v>
      </c>
      <c r="O3" s="215"/>
      <c r="P3" s="215"/>
      <c r="Q3" s="215"/>
    </row>
    <row r="4" spans="1:19" s="7" customFormat="1" ht="92.25" customHeight="1" x14ac:dyDescent="0.3">
      <c r="A4" s="221"/>
      <c r="B4" s="214"/>
      <c r="C4" s="184" t="s">
        <v>207</v>
      </c>
      <c r="D4" s="159" t="s">
        <v>217</v>
      </c>
      <c r="E4" s="83" t="s">
        <v>51</v>
      </c>
      <c r="F4" s="139" t="s">
        <v>218</v>
      </c>
      <c r="G4" s="140" t="s">
        <v>219</v>
      </c>
      <c r="H4" s="141" t="s">
        <v>68</v>
      </c>
      <c r="I4" s="141" t="s">
        <v>205</v>
      </c>
      <c r="J4" s="200" t="s">
        <v>208</v>
      </c>
      <c r="K4" s="201" t="s">
        <v>51</v>
      </c>
      <c r="L4" s="88" t="s">
        <v>170</v>
      </c>
      <c r="M4" s="83" t="s">
        <v>7</v>
      </c>
      <c r="N4" s="32" t="s">
        <v>209</v>
      </c>
      <c r="O4" s="31" t="s">
        <v>51</v>
      </c>
      <c r="P4" s="31" t="s">
        <v>171</v>
      </c>
      <c r="Q4" s="31" t="s">
        <v>7</v>
      </c>
    </row>
    <row r="5" spans="1:19" s="50" customFormat="1" ht="13.8" x14ac:dyDescent="0.25">
      <c r="A5" s="43">
        <v>1</v>
      </c>
      <c r="B5" s="43">
        <v>2</v>
      </c>
      <c r="C5" s="82" t="s">
        <v>42</v>
      </c>
      <c r="D5" s="82" t="s">
        <v>8</v>
      </c>
      <c r="E5" s="82" t="s">
        <v>9</v>
      </c>
      <c r="F5" s="30" t="s">
        <v>59</v>
      </c>
      <c r="G5" s="30" t="s">
        <v>60</v>
      </c>
      <c r="H5" s="30" t="s">
        <v>43</v>
      </c>
      <c r="I5" s="30" t="s">
        <v>10</v>
      </c>
      <c r="J5" s="202" t="s">
        <v>11</v>
      </c>
      <c r="K5" s="202" t="s">
        <v>12</v>
      </c>
      <c r="L5" s="82" t="s">
        <v>13</v>
      </c>
      <c r="M5" s="82" t="s">
        <v>44</v>
      </c>
      <c r="N5" s="30" t="s">
        <v>14</v>
      </c>
      <c r="O5" s="30" t="s">
        <v>41</v>
      </c>
      <c r="P5" s="30" t="s">
        <v>56</v>
      </c>
      <c r="Q5" s="30" t="s">
        <v>57</v>
      </c>
      <c r="R5" s="49"/>
      <c r="S5" s="49"/>
    </row>
    <row r="6" spans="1:19" ht="22.5" customHeight="1" x14ac:dyDescent="0.3">
      <c r="A6" s="35" t="s">
        <v>70</v>
      </c>
      <c r="B6" s="25" t="s">
        <v>31</v>
      </c>
      <c r="C6" s="91">
        <f>C7+C8</f>
        <v>38200</v>
      </c>
      <c r="D6" s="91">
        <f>D7+D8</f>
        <v>15378.6</v>
      </c>
      <c r="E6" s="91">
        <f>E7+E8</f>
        <v>10624.242010000002</v>
      </c>
      <c r="F6" s="92">
        <f>E6-D6</f>
        <v>-4754.3579899999986</v>
      </c>
      <c r="G6" s="100">
        <f>IFERROR(E6/D6,"")</f>
        <v>0.6908458513778889</v>
      </c>
      <c r="H6" s="92">
        <f>E6-C6</f>
        <v>-27575.757989999998</v>
      </c>
      <c r="I6" s="100">
        <f>IFERROR(E6/C6,"")</f>
        <v>0.27812151858638751</v>
      </c>
      <c r="J6" s="91">
        <f>J7+J8</f>
        <v>500</v>
      </c>
      <c r="K6" s="91">
        <f>K7+K8</f>
        <v>212.45</v>
      </c>
      <c r="L6" s="91">
        <f>K6-J6</f>
        <v>-287.55</v>
      </c>
      <c r="M6" s="102">
        <f>IFERROR(K6/J6,"")</f>
        <v>0.4249</v>
      </c>
      <c r="N6" s="92">
        <f>C6+J6</f>
        <v>38700</v>
      </c>
      <c r="O6" s="92">
        <f>E6+K6</f>
        <v>10836.692010000002</v>
      </c>
      <c r="P6" s="92">
        <f>O6-N6</f>
        <v>-27863.307989999998</v>
      </c>
      <c r="Q6" s="100">
        <f>IFERROR(O6/N6,"")</f>
        <v>0.28001788139534889</v>
      </c>
    </row>
    <row r="7" spans="1:19" s="119" customFormat="1" ht="62.4" x14ac:dyDescent="0.35">
      <c r="A7" s="113" t="s">
        <v>109</v>
      </c>
      <c r="B7" s="114" t="s">
        <v>110</v>
      </c>
      <c r="C7" s="116">
        <v>22235</v>
      </c>
      <c r="D7" s="116">
        <v>7720.6</v>
      </c>
      <c r="E7" s="116">
        <v>6452.4466100000009</v>
      </c>
      <c r="F7" s="116">
        <f t="shared" ref="F7:F51" si="0">E7-D7</f>
        <v>-1268.1533899999995</v>
      </c>
      <c r="G7" s="117">
        <f t="shared" ref="G7:G39" si="1">IFERROR(E7/D7,"")</f>
        <v>0.83574419216123108</v>
      </c>
      <c r="H7" s="116">
        <f t="shared" ref="H7:H51" si="2">E7-C7</f>
        <v>-15782.553389999999</v>
      </c>
      <c r="I7" s="117">
        <f t="shared" ref="I7:I39" si="3">IFERROR(E7/C7,"")</f>
        <v>0.29019323633910504</v>
      </c>
      <c r="J7" s="115">
        <v>0</v>
      </c>
      <c r="K7" s="115">
        <v>0</v>
      </c>
      <c r="L7" s="115">
        <f t="shared" ref="L7:L39" si="4">K7-J7</f>
        <v>0</v>
      </c>
      <c r="M7" s="118" t="str">
        <f t="shared" ref="M7:M39" si="5">IFERROR(K7/J7,"")</f>
        <v/>
      </c>
      <c r="N7" s="116">
        <f t="shared" ref="N7:N43" si="6">C7+J7</f>
        <v>22235</v>
      </c>
      <c r="O7" s="116">
        <f t="shared" ref="O7:O43" si="7">E7+K7</f>
        <v>6452.4466100000009</v>
      </c>
      <c r="P7" s="116">
        <f t="shared" ref="P7:P43" si="8">O7-N7</f>
        <v>-15782.553389999999</v>
      </c>
      <c r="Q7" s="117">
        <f t="shared" ref="Q7:Q39" si="9">IFERROR(O7/N7,"")</f>
        <v>0.29019323633910504</v>
      </c>
      <c r="R7" s="53"/>
      <c r="S7" s="53"/>
    </row>
    <row r="8" spans="1:19" s="121" customFormat="1" ht="18" x14ac:dyDescent="0.35">
      <c r="A8" s="113" t="s">
        <v>71</v>
      </c>
      <c r="B8" s="114" t="s">
        <v>111</v>
      </c>
      <c r="C8" s="116">
        <v>15965</v>
      </c>
      <c r="D8" s="116">
        <v>7658</v>
      </c>
      <c r="E8" s="116">
        <v>4171.7954</v>
      </c>
      <c r="F8" s="116">
        <f t="shared" si="0"/>
        <v>-3486.2046</v>
      </c>
      <c r="G8" s="117">
        <f t="shared" si="1"/>
        <v>0.54476304518150953</v>
      </c>
      <c r="H8" s="116">
        <f t="shared" si="2"/>
        <v>-11793.204600000001</v>
      </c>
      <c r="I8" s="117">
        <f t="shared" si="3"/>
        <v>0.26130882555590351</v>
      </c>
      <c r="J8" s="115">
        <v>500</v>
      </c>
      <c r="K8" s="115">
        <v>212.45</v>
      </c>
      <c r="L8" s="115">
        <f t="shared" si="4"/>
        <v>-287.55</v>
      </c>
      <c r="M8" s="118">
        <f t="shared" si="5"/>
        <v>0.4249</v>
      </c>
      <c r="N8" s="116">
        <f t="shared" si="6"/>
        <v>16465</v>
      </c>
      <c r="O8" s="116">
        <f t="shared" si="7"/>
        <v>4384.2453999999998</v>
      </c>
      <c r="P8" s="116">
        <f t="shared" si="8"/>
        <v>-12080.7546</v>
      </c>
      <c r="Q8" s="117">
        <f t="shared" si="9"/>
        <v>0.26627667172790764</v>
      </c>
      <c r="R8" s="120"/>
      <c r="S8" s="120"/>
    </row>
    <row r="9" spans="1:19" ht="18" customHeight="1" x14ac:dyDescent="0.3">
      <c r="A9" s="35" t="s">
        <v>72</v>
      </c>
      <c r="B9" s="25" t="s">
        <v>32</v>
      </c>
      <c r="C9" s="91">
        <v>635093.44545999996</v>
      </c>
      <c r="D9" s="91">
        <v>199811.64645999999</v>
      </c>
      <c r="E9" s="91">
        <v>176257.99382000003</v>
      </c>
      <c r="F9" s="92">
        <f t="shared" si="0"/>
        <v>-23553.652639999957</v>
      </c>
      <c r="G9" s="100">
        <f t="shared" si="1"/>
        <v>0.88212072190338953</v>
      </c>
      <c r="H9" s="92">
        <f t="shared" si="2"/>
        <v>-458835.45163999993</v>
      </c>
      <c r="I9" s="100">
        <f t="shared" si="3"/>
        <v>0.27753080287631671</v>
      </c>
      <c r="J9" s="91">
        <v>88222.10248999999</v>
      </c>
      <c r="K9" s="91">
        <v>29142.056399999998</v>
      </c>
      <c r="L9" s="91">
        <f t="shared" si="4"/>
        <v>-59080.046089999989</v>
      </c>
      <c r="M9" s="102">
        <f t="shared" si="5"/>
        <v>0.33032602462974925</v>
      </c>
      <c r="N9" s="92">
        <f>C9+J9</f>
        <v>723315.54794999992</v>
      </c>
      <c r="O9" s="92">
        <f>E9+K9</f>
        <v>205400.05022000003</v>
      </c>
      <c r="P9" s="92">
        <f t="shared" si="8"/>
        <v>-517915.49772999989</v>
      </c>
      <c r="Q9" s="100">
        <f t="shared" si="9"/>
        <v>0.28397018535290569</v>
      </c>
    </row>
    <row r="10" spans="1:19" ht="20.25" customHeight="1" x14ac:dyDescent="0.3">
      <c r="A10" s="35" t="s">
        <v>61</v>
      </c>
      <c r="B10" s="26" t="s">
        <v>164</v>
      </c>
      <c r="C10" s="91">
        <v>186523.19999999998</v>
      </c>
      <c r="D10" s="91">
        <v>82639.05</v>
      </c>
      <c r="E10" s="91">
        <v>57476.682999999997</v>
      </c>
      <c r="F10" s="92">
        <f t="shared" si="0"/>
        <v>-25162.367000000006</v>
      </c>
      <c r="G10" s="100">
        <f t="shared" si="1"/>
        <v>0.69551480807197075</v>
      </c>
      <c r="H10" s="92">
        <f t="shared" si="2"/>
        <v>-129046.51699999999</v>
      </c>
      <c r="I10" s="100">
        <f t="shared" si="3"/>
        <v>0.30814763525395233</v>
      </c>
      <c r="J10" s="91">
        <v>85.556169999999995</v>
      </c>
      <c r="K10" s="91">
        <v>69.962159999999997</v>
      </c>
      <c r="L10" s="91">
        <f t="shared" si="4"/>
        <v>-15.594009999999997</v>
      </c>
      <c r="M10" s="102">
        <f t="shared" si="5"/>
        <v>0.81773365965306766</v>
      </c>
      <c r="N10" s="92">
        <f>C10+J10</f>
        <v>186608.75616999998</v>
      </c>
      <c r="O10" s="92">
        <f>E10+K10</f>
        <v>57546.64516</v>
      </c>
      <c r="P10" s="92">
        <f t="shared" si="8"/>
        <v>-129062.11100999998</v>
      </c>
      <c r="Q10" s="100">
        <f t="shared" si="9"/>
        <v>0.30838126967405105</v>
      </c>
    </row>
    <row r="11" spans="1:19" ht="17.399999999999999" x14ac:dyDescent="0.3">
      <c r="A11" s="35" t="s">
        <v>62</v>
      </c>
      <c r="B11" s="1" t="s">
        <v>33</v>
      </c>
      <c r="C11" s="91">
        <f>SUM(C13:C24)+C12</f>
        <v>207732.37600000002</v>
      </c>
      <c r="D11" s="91">
        <f>SUM(D13:D24)+D12</f>
        <v>68123.766000000003</v>
      </c>
      <c r="E11" s="91">
        <f>SUM(E13:E24)+E12</f>
        <v>50746.743600000016</v>
      </c>
      <c r="F11" s="92">
        <f t="shared" si="0"/>
        <v>-17377.022399999987</v>
      </c>
      <c r="G11" s="100">
        <f t="shared" si="1"/>
        <v>0.74491982137335178</v>
      </c>
      <c r="H11" s="92">
        <f t="shared" si="2"/>
        <v>-156985.6324</v>
      </c>
      <c r="I11" s="100">
        <f t="shared" si="3"/>
        <v>0.24428904428455586</v>
      </c>
      <c r="J11" s="91">
        <f>SUM(J13:J24)</f>
        <v>74128.637310000006</v>
      </c>
      <c r="K11" s="91">
        <f>SUM(K13:K24)</f>
        <v>14818.42044</v>
      </c>
      <c r="L11" s="91">
        <f t="shared" si="4"/>
        <v>-59310.216870000004</v>
      </c>
      <c r="M11" s="102">
        <f t="shared" si="5"/>
        <v>0.19990142781163717</v>
      </c>
      <c r="N11" s="92">
        <f t="shared" si="6"/>
        <v>281861.01331000001</v>
      </c>
      <c r="O11" s="92">
        <f t="shared" si="7"/>
        <v>65565.164040000018</v>
      </c>
      <c r="P11" s="92">
        <f t="shared" si="8"/>
        <v>-216295.84927000001</v>
      </c>
      <c r="Q11" s="100">
        <f t="shared" si="9"/>
        <v>0.23261522858391662</v>
      </c>
    </row>
    <row r="12" spans="1:19" ht="31.5" hidden="1" customHeight="1" x14ac:dyDescent="0.35">
      <c r="A12" s="36" t="s">
        <v>161</v>
      </c>
      <c r="B12" s="107" t="s">
        <v>162</v>
      </c>
      <c r="C12" s="96">
        <v>0</v>
      </c>
      <c r="D12" s="96">
        <v>0</v>
      </c>
      <c r="E12" s="96">
        <v>0</v>
      </c>
      <c r="F12" s="97">
        <f>E12-D12</f>
        <v>0</v>
      </c>
      <c r="G12" s="101" t="str">
        <f t="shared" si="1"/>
        <v/>
      </c>
      <c r="H12" s="97">
        <f>E12-C12</f>
        <v>0</v>
      </c>
      <c r="I12" s="101" t="str">
        <f t="shared" si="3"/>
        <v/>
      </c>
      <c r="J12" s="96">
        <v>0</v>
      </c>
      <c r="K12" s="96">
        <v>0</v>
      </c>
      <c r="L12" s="96">
        <f t="shared" si="4"/>
        <v>0</v>
      </c>
      <c r="M12" s="105" t="str">
        <f t="shared" si="5"/>
        <v/>
      </c>
      <c r="N12" s="97">
        <f>C12+J12</f>
        <v>0</v>
      </c>
      <c r="O12" s="97">
        <f>E12+K12</f>
        <v>0</v>
      </c>
      <c r="P12" s="97">
        <f>O12-N12</f>
        <v>0</v>
      </c>
      <c r="Q12" s="101" t="str">
        <f t="shared" si="9"/>
        <v/>
      </c>
    </row>
    <row r="13" spans="1:19" s="121" customFormat="1" ht="36" customHeight="1" x14ac:dyDescent="0.35">
      <c r="A13" s="122" t="s">
        <v>75</v>
      </c>
      <c r="B13" s="17" t="s">
        <v>114</v>
      </c>
      <c r="C13" s="116">
        <v>1000</v>
      </c>
      <c r="D13" s="116">
        <v>400</v>
      </c>
      <c r="E13" s="116">
        <v>175.65321</v>
      </c>
      <c r="F13" s="116">
        <f t="shared" si="0"/>
        <v>-224.34679</v>
      </c>
      <c r="G13" s="117">
        <f t="shared" si="1"/>
        <v>0.43913302500000001</v>
      </c>
      <c r="H13" s="116">
        <f t="shared" ref="H13:H24" si="10">E13-C13</f>
        <v>-824.34679000000006</v>
      </c>
      <c r="I13" s="117">
        <f t="shared" si="3"/>
        <v>0.17565321</v>
      </c>
      <c r="J13" s="115">
        <v>0</v>
      </c>
      <c r="K13" s="115">
        <v>0</v>
      </c>
      <c r="L13" s="115">
        <f t="shared" si="4"/>
        <v>0</v>
      </c>
      <c r="M13" s="118" t="str">
        <f t="shared" si="5"/>
        <v/>
      </c>
      <c r="N13" s="116">
        <f t="shared" si="6"/>
        <v>1000</v>
      </c>
      <c r="O13" s="116">
        <f t="shared" si="7"/>
        <v>175.65321</v>
      </c>
      <c r="P13" s="116">
        <f t="shared" si="8"/>
        <v>-824.34679000000006</v>
      </c>
      <c r="Q13" s="117">
        <f t="shared" si="9"/>
        <v>0.17565321</v>
      </c>
      <c r="R13" s="120"/>
      <c r="S13" s="120"/>
    </row>
    <row r="14" spans="1:19" s="121" customFormat="1" ht="33" customHeight="1" x14ac:dyDescent="0.35">
      <c r="A14" s="122" t="s">
        <v>74</v>
      </c>
      <c r="B14" s="17" t="s">
        <v>115</v>
      </c>
      <c r="C14" s="116">
        <v>300</v>
      </c>
      <c r="D14" s="116">
        <v>113.4</v>
      </c>
      <c r="E14" s="116">
        <v>48.44332</v>
      </c>
      <c r="F14" s="116">
        <f t="shared" si="0"/>
        <v>-64.956680000000006</v>
      </c>
      <c r="G14" s="117">
        <f t="shared" si="1"/>
        <v>0.42718977072310405</v>
      </c>
      <c r="H14" s="116">
        <f t="shared" si="10"/>
        <v>-251.55668</v>
      </c>
      <c r="I14" s="117">
        <f t="shared" si="3"/>
        <v>0.16147773333333335</v>
      </c>
      <c r="J14" s="115">
        <v>0</v>
      </c>
      <c r="K14" s="115">
        <v>0</v>
      </c>
      <c r="L14" s="115">
        <f t="shared" si="4"/>
        <v>0</v>
      </c>
      <c r="M14" s="118" t="str">
        <f t="shared" si="5"/>
        <v/>
      </c>
      <c r="N14" s="116">
        <f t="shared" si="6"/>
        <v>300</v>
      </c>
      <c r="O14" s="116">
        <f t="shared" si="7"/>
        <v>48.44332</v>
      </c>
      <c r="P14" s="116">
        <f t="shared" si="8"/>
        <v>-251.55668</v>
      </c>
      <c r="Q14" s="117">
        <f t="shared" si="9"/>
        <v>0.16147773333333335</v>
      </c>
      <c r="R14" s="120"/>
      <c r="S14" s="120"/>
    </row>
    <row r="15" spans="1:19" s="121" customFormat="1" ht="53.25" customHeight="1" x14ac:dyDescent="0.35">
      <c r="A15" s="122" t="s">
        <v>63</v>
      </c>
      <c r="B15" s="17" t="s">
        <v>116</v>
      </c>
      <c r="C15" s="116">
        <v>144427.6</v>
      </c>
      <c r="D15" s="116">
        <v>49236.86</v>
      </c>
      <c r="E15" s="116">
        <v>39532.846820000006</v>
      </c>
      <c r="F15" s="116">
        <f t="shared" si="0"/>
        <v>-9704.0131799999945</v>
      </c>
      <c r="G15" s="117">
        <f t="shared" si="1"/>
        <v>0.80291161580978165</v>
      </c>
      <c r="H15" s="116">
        <f t="shared" si="10"/>
        <v>-104894.75318</v>
      </c>
      <c r="I15" s="117">
        <f t="shared" si="3"/>
        <v>0.27372085958639486</v>
      </c>
      <c r="J15" s="115">
        <v>64112.446739999999</v>
      </c>
      <c r="K15" s="115">
        <v>14432.262919999999</v>
      </c>
      <c r="L15" s="115">
        <f t="shared" si="4"/>
        <v>-49680.183819999998</v>
      </c>
      <c r="M15" s="118">
        <f t="shared" si="5"/>
        <v>0.22510859675233164</v>
      </c>
      <c r="N15" s="116">
        <f t="shared" si="6"/>
        <v>208540.04674000002</v>
      </c>
      <c r="O15" s="116">
        <f t="shared" si="7"/>
        <v>53965.109740000007</v>
      </c>
      <c r="P15" s="116">
        <f t="shared" si="8"/>
        <v>-154574.93700000001</v>
      </c>
      <c r="Q15" s="117">
        <f t="shared" si="9"/>
        <v>0.25877576313810702</v>
      </c>
      <c r="R15" s="120"/>
      <c r="S15" s="120"/>
    </row>
    <row r="16" spans="1:19" s="121" customFormat="1" ht="23.25" customHeight="1" x14ac:dyDescent="0.35">
      <c r="A16" s="122" t="s">
        <v>64</v>
      </c>
      <c r="B16" s="17" t="s">
        <v>117</v>
      </c>
      <c r="C16" s="116">
        <v>7600</v>
      </c>
      <c r="D16" s="116">
        <v>2260.9</v>
      </c>
      <c r="E16" s="116">
        <v>2055.2528700000003</v>
      </c>
      <c r="F16" s="116">
        <f t="shared" si="0"/>
        <v>-205.64712999999983</v>
      </c>
      <c r="G16" s="117">
        <f t="shared" si="1"/>
        <v>0.90904191693573366</v>
      </c>
      <c r="H16" s="116">
        <f t="shared" si="10"/>
        <v>-5544.7471299999997</v>
      </c>
      <c r="I16" s="117">
        <f t="shared" si="3"/>
        <v>0.27042800921052634</v>
      </c>
      <c r="J16" s="115">
        <v>214.54242000000002</v>
      </c>
      <c r="K16" s="115">
        <v>214.54242000000002</v>
      </c>
      <c r="L16" s="115">
        <f t="shared" si="4"/>
        <v>0</v>
      </c>
      <c r="M16" s="118">
        <f t="shared" si="5"/>
        <v>1</v>
      </c>
      <c r="N16" s="116">
        <f t="shared" si="6"/>
        <v>7814.5424199999998</v>
      </c>
      <c r="O16" s="116">
        <f t="shared" si="7"/>
        <v>2269.7952900000005</v>
      </c>
      <c r="P16" s="116">
        <f t="shared" si="8"/>
        <v>-5544.7471299999997</v>
      </c>
      <c r="Q16" s="117">
        <f t="shared" si="9"/>
        <v>0.29045786279064062</v>
      </c>
      <c r="R16" s="120"/>
      <c r="S16" s="120"/>
    </row>
    <row r="17" spans="1:19" s="121" customFormat="1" ht="40.5" customHeight="1" x14ac:dyDescent="0.35">
      <c r="A17" s="122" t="s">
        <v>112</v>
      </c>
      <c r="B17" s="17" t="s">
        <v>118</v>
      </c>
      <c r="C17" s="116">
        <v>3248</v>
      </c>
      <c r="D17" s="116">
        <v>951.30000000000007</v>
      </c>
      <c r="E17" s="116">
        <v>781.40788999999995</v>
      </c>
      <c r="F17" s="116">
        <f t="shared" si="0"/>
        <v>-169.89211000000012</v>
      </c>
      <c r="G17" s="117">
        <f t="shared" si="1"/>
        <v>0.82141058551455892</v>
      </c>
      <c r="H17" s="116">
        <f t="shared" si="10"/>
        <v>-2466.59211</v>
      </c>
      <c r="I17" s="117">
        <f t="shared" si="3"/>
        <v>0.24058124692118224</v>
      </c>
      <c r="J17" s="115">
        <v>24.713099999999997</v>
      </c>
      <c r="K17" s="115">
        <v>24.713099999999997</v>
      </c>
      <c r="L17" s="115">
        <f t="shared" si="4"/>
        <v>0</v>
      </c>
      <c r="M17" s="118">
        <f t="shared" si="5"/>
        <v>1</v>
      </c>
      <c r="N17" s="116">
        <f t="shared" si="6"/>
        <v>3272.7130999999999</v>
      </c>
      <c r="O17" s="116">
        <f t="shared" si="7"/>
        <v>806.12098999999989</v>
      </c>
      <c r="P17" s="116">
        <f t="shared" si="8"/>
        <v>-2466.59211</v>
      </c>
      <c r="Q17" s="117">
        <f t="shared" si="9"/>
        <v>0.24631581362875954</v>
      </c>
      <c r="R17" s="120"/>
      <c r="S17" s="120"/>
    </row>
    <row r="18" spans="1:19" s="121" customFormat="1" ht="34.5" customHeight="1" x14ac:dyDescent="0.35">
      <c r="A18" s="122" t="s">
        <v>65</v>
      </c>
      <c r="B18" s="17" t="s">
        <v>77</v>
      </c>
      <c r="C18" s="116">
        <v>420</v>
      </c>
      <c r="D18" s="116">
        <v>24</v>
      </c>
      <c r="E18" s="116">
        <v>9.2984000000000009</v>
      </c>
      <c r="F18" s="116">
        <f t="shared" si="0"/>
        <v>-14.701599999999999</v>
      </c>
      <c r="G18" s="117">
        <f t="shared" si="1"/>
        <v>0.38743333333333335</v>
      </c>
      <c r="H18" s="116">
        <f t="shared" si="10"/>
        <v>-410.70159999999998</v>
      </c>
      <c r="I18" s="117">
        <f t="shared" si="3"/>
        <v>2.2139047619047621E-2</v>
      </c>
      <c r="J18" s="115">
        <v>0</v>
      </c>
      <c r="K18" s="115">
        <v>0</v>
      </c>
      <c r="L18" s="115">
        <f t="shared" si="4"/>
        <v>0</v>
      </c>
      <c r="M18" s="118" t="str">
        <f t="shared" si="5"/>
        <v/>
      </c>
      <c r="N18" s="116">
        <f t="shared" si="6"/>
        <v>420</v>
      </c>
      <c r="O18" s="116">
        <f t="shared" si="7"/>
        <v>9.2984000000000009</v>
      </c>
      <c r="P18" s="116">
        <f t="shared" si="8"/>
        <v>-410.70159999999998</v>
      </c>
      <c r="Q18" s="117">
        <f t="shared" si="9"/>
        <v>2.2139047619047621E-2</v>
      </c>
      <c r="R18" s="120"/>
      <c r="S18" s="120"/>
    </row>
    <row r="19" spans="1:19" s="121" customFormat="1" ht="68.25" customHeight="1" x14ac:dyDescent="0.35">
      <c r="A19" s="122" t="s">
        <v>66</v>
      </c>
      <c r="B19" s="17" t="s">
        <v>119</v>
      </c>
      <c r="C19" s="116"/>
      <c r="D19" s="116"/>
      <c r="E19" s="116"/>
      <c r="F19" s="116">
        <f t="shared" si="0"/>
        <v>0</v>
      </c>
      <c r="G19" s="117" t="str">
        <f t="shared" si="1"/>
        <v/>
      </c>
      <c r="H19" s="116">
        <f t="shared" si="10"/>
        <v>0</v>
      </c>
      <c r="I19" s="117" t="str">
        <f t="shared" si="3"/>
        <v/>
      </c>
      <c r="J19" s="115">
        <v>52.210050000000003</v>
      </c>
      <c r="K19" s="115">
        <v>0</v>
      </c>
      <c r="L19" s="115">
        <f t="shared" si="4"/>
        <v>-52.210050000000003</v>
      </c>
      <c r="M19" s="118">
        <f t="shared" si="5"/>
        <v>0</v>
      </c>
      <c r="N19" s="116">
        <f t="shared" si="6"/>
        <v>52.210050000000003</v>
      </c>
      <c r="O19" s="116">
        <f t="shared" si="7"/>
        <v>0</v>
      </c>
      <c r="P19" s="116">
        <f t="shared" si="8"/>
        <v>-52.210050000000003</v>
      </c>
      <c r="Q19" s="117">
        <f t="shared" si="9"/>
        <v>0</v>
      </c>
      <c r="R19" s="120"/>
      <c r="S19" s="120"/>
    </row>
    <row r="20" spans="1:19" s="121" customFormat="1" ht="36" customHeight="1" x14ac:dyDescent="0.35">
      <c r="A20" s="122" t="s">
        <v>113</v>
      </c>
      <c r="B20" s="17" t="s">
        <v>120</v>
      </c>
      <c r="C20" s="116">
        <v>500.2</v>
      </c>
      <c r="D20" s="116">
        <v>300.10000000000002</v>
      </c>
      <c r="E20" s="116">
        <v>232.37356</v>
      </c>
      <c r="F20" s="116">
        <f t="shared" si="0"/>
        <v>-67.726440000000025</v>
      </c>
      <c r="G20" s="117">
        <f t="shared" si="1"/>
        <v>0.77432042652449173</v>
      </c>
      <c r="H20" s="116">
        <f t="shared" si="10"/>
        <v>-267.82643999999999</v>
      </c>
      <c r="I20" s="117">
        <f t="shared" si="3"/>
        <v>0.4645612954818073</v>
      </c>
      <c r="J20" s="115">
        <v>0</v>
      </c>
      <c r="K20" s="115">
        <v>0</v>
      </c>
      <c r="L20" s="115">
        <f t="shared" si="4"/>
        <v>0</v>
      </c>
      <c r="M20" s="118" t="str">
        <f t="shared" si="5"/>
        <v/>
      </c>
      <c r="N20" s="116">
        <f t="shared" si="6"/>
        <v>500.2</v>
      </c>
      <c r="O20" s="116">
        <f t="shared" si="7"/>
        <v>232.37356</v>
      </c>
      <c r="P20" s="116">
        <f t="shared" si="8"/>
        <v>-267.82643999999999</v>
      </c>
      <c r="Q20" s="117">
        <f t="shared" si="9"/>
        <v>0.4645612954818073</v>
      </c>
      <c r="R20" s="120"/>
      <c r="S20" s="120"/>
    </row>
    <row r="21" spans="1:19" s="121" customFormat="1" ht="23.25" customHeight="1" x14ac:dyDescent="0.35">
      <c r="A21" s="122" t="s">
        <v>76</v>
      </c>
      <c r="B21" s="17" t="s">
        <v>73</v>
      </c>
      <c r="C21" s="116">
        <v>700</v>
      </c>
      <c r="D21" s="116">
        <v>400</v>
      </c>
      <c r="E21" s="116">
        <v>35.89658</v>
      </c>
      <c r="F21" s="116">
        <f t="shared" si="0"/>
        <v>-364.10342000000003</v>
      </c>
      <c r="G21" s="117">
        <f t="shared" si="1"/>
        <v>8.974145E-2</v>
      </c>
      <c r="H21" s="116">
        <f t="shared" si="10"/>
        <v>-664.10342000000003</v>
      </c>
      <c r="I21" s="117">
        <f t="shared" si="3"/>
        <v>5.1280828571428572E-2</v>
      </c>
      <c r="J21" s="115">
        <v>0</v>
      </c>
      <c r="K21" s="115">
        <v>0</v>
      </c>
      <c r="L21" s="115">
        <f t="shared" si="4"/>
        <v>0</v>
      </c>
      <c r="M21" s="118" t="str">
        <f t="shared" si="5"/>
        <v/>
      </c>
      <c r="N21" s="116">
        <f t="shared" si="6"/>
        <v>700</v>
      </c>
      <c r="O21" s="116">
        <f t="shared" si="7"/>
        <v>35.89658</v>
      </c>
      <c r="P21" s="116">
        <f t="shared" si="8"/>
        <v>-664.10342000000003</v>
      </c>
      <c r="Q21" s="117">
        <f t="shared" si="9"/>
        <v>5.1280828571428572E-2</v>
      </c>
      <c r="R21" s="120"/>
      <c r="S21" s="120"/>
    </row>
    <row r="22" spans="1:19" s="121" customFormat="1" ht="40.5" customHeight="1" x14ac:dyDescent="0.35">
      <c r="A22" s="122" t="s">
        <v>67</v>
      </c>
      <c r="B22" s="17" t="s">
        <v>121</v>
      </c>
      <c r="C22" s="116">
        <v>10782.5</v>
      </c>
      <c r="D22" s="116">
        <v>3761.7000000000003</v>
      </c>
      <c r="E22" s="116">
        <v>2948.7627200000002</v>
      </c>
      <c r="F22" s="116">
        <f t="shared" si="0"/>
        <v>-812.9372800000001</v>
      </c>
      <c r="G22" s="117">
        <f t="shared" si="1"/>
        <v>0.78389098545870217</v>
      </c>
      <c r="H22" s="116">
        <f t="shared" si="10"/>
        <v>-7833.7372799999994</v>
      </c>
      <c r="I22" s="117">
        <f t="shared" si="3"/>
        <v>0.27347671875724555</v>
      </c>
      <c r="J22" s="115">
        <v>402.90199999999999</v>
      </c>
      <c r="K22" s="115">
        <v>128.90199999999999</v>
      </c>
      <c r="L22" s="115">
        <f t="shared" si="4"/>
        <v>-274</v>
      </c>
      <c r="M22" s="118">
        <f t="shared" si="5"/>
        <v>0.3199338797027565</v>
      </c>
      <c r="N22" s="116">
        <f t="shared" si="6"/>
        <v>11185.402</v>
      </c>
      <c r="O22" s="116">
        <f t="shared" si="7"/>
        <v>3077.6647200000002</v>
      </c>
      <c r="P22" s="116">
        <f t="shared" si="8"/>
        <v>-8107.7372799999994</v>
      </c>
      <c r="Q22" s="117">
        <f t="shared" si="9"/>
        <v>0.27515012156022645</v>
      </c>
      <c r="R22" s="120"/>
      <c r="S22" s="120"/>
    </row>
    <row r="23" spans="1:19" s="121" customFormat="1" ht="49.5" customHeight="1" x14ac:dyDescent="0.35">
      <c r="A23" s="122">
        <v>3230</v>
      </c>
      <c r="B23" s="17" t="s">
        <v>203</v>
      </c>
      <c r="C23" s="116">
        <v>12396.48</v>
      </c>
      <c r="D23" s="116">
        <v>519.16999999999996</v>
      </c>
      <c r="E23" s="116">
        <v>98</v>
      </c>
      <c r="F23" s="116">
        <f t="shared" si="0"/>
        <v>-421.16999999999996</v>
      </c>
      <c r="G23" s="117">
        <f t="shared" si="1"/>
        <v>0.18876283298341584</v>
      </c>
      <c r="H23" s="116">
        <f t="shared" si="10"/>
        <v>-12298.48</v>
      </c>
      <c r="I23" s="117">
        <f t="shared" si="3"/>
        <v>7.9054699398538944E-3</v>
      </c>
      <c r="J23" s="115">
        <v>8515.3230000000003</v>
      </c>
      <c r="K23" s="115">
        <v>0</v>
      </c>
      <c r="L23" s="115">
        <f t="shared" si="4"/>
        <v>-8515.3230000000003</v>
      </c>
      <c r="M23" s="118">
        <f t="shared" si="5"/>
        <v>0</v>
      </c>
      <c r="N23" s="116">
        <f>C23+J23</f>
        <v>20911.803</v>
      </c>
      <c r="O23" s="116">
        <f>E23+K23</f>
        <v>98</v>
      </c>
      <c r="P23" s="116">
        <f t="shared" si="8"/>
        <v>-20813.803</v>
      </c>
      <c r="Q23" s="117">
        <f t="shared" si="9"/>
        <v>4.6863486615668672E-3</v>
      </c>
      <c r="R23" s="120"/>
      <c r="S23" s="120"/>
    </row>
    <row r="24" spans="1:19" s="121" customFormat="1" ht="23.25" customHeight="1" x14ac:dyDescent="0.35">
      <c r="A24" s="122" t="s">
        <v>78</v>
      </c>
      <c r="B24" s="17" t="s">
        <v>122</v>
      </c>
      <c r="C24" s="116">
        <v>26357.595999999998</v>
      </c>
      <c r="D24" s="116">
        <v>10156.335999999999</v>
      </c>
      <c r="E24" s="116">
        <v>4828.8082300000005</v>
      </c>
      <c r="F24" s="116">
        <f t="shared" si="0"/>
        <v>-5327.5277699999988</v>
      </c>
      <c r="G24" s="117">
        <f t="shared" si="1"/>
        <v>0.47544786131534056</v>
      </c>
      <c r="H24" s="116">
        <f t="shared" si="10"/>
        <v>-21528.787769999995</v>
      </c>
      <c r="I24" s="117">
        <f t="shared" si="3"/>
        <v>0.18320366660146095</v>
      </c>
      <c r="J24" s="115">
        <v>806.5</v>
      </c>
      <c r="K24" s="115">
        <v>18</v>
      </c>
      <c r="L24" s="115">
        <f t="shared" si="4"/>
        <v>-788.5</v>
      </c>
      <c r="M24" s="118">
        <f t="shared" si="5"/>
        <v>2.2318660880347178E-2</v>
      </c>
      <c r="N24" s="116">
        <f t="shared" si="6"/>
        <v>27164.095999999998</v>
      </c>
      <c r="O24" s="116">
        <f t="shared" si="7"/>
        <v>4846.8082300000005</v>
      </c>
      <c r="P24" s="116">
        <f t="shared" si="8"/>
        <v>-22317.287769999995</v>
      </c>
      <c r="Q24" s="117">
        <f t="shared" si="9"/>
        <v>0.1784270026876654</v>
      </c>
      <c r="R24" s="120"/>
      <c r="S24" s="120"/>
    </row>
    <row r="25" spans="1:19" s="24" customFormat="1" ht="17.399999999999999" x14ac:dyDescent="0.3">
      <c r="A25" s="37" t="s">
        <v>79</v>
      </c>
      <c r="B25" s="27" t="s">
        <v>35</v>
      </c>
      <c r="C25" s="91">
        <v>109280.10000000002</v>
      </c>
      <c r="D25" s="91">
        <v>35902.162000000004</v>
      </c>
      <c r="E25" s="91">
        <v>30918.230020000003</v>
      </c>
      <c r="F25" s="92">
        <f t="shared" si="0"/>
        <v>-4983.9319800000012</v>
      </c>
      <c r="G25" s="100">
        <f t="shared" si="1"/>
        <v>0.8611801712665661</v>
      </c>
      <c r="H25" s="92">
        <f t="shared" si="2"/>
        <v>-78361.869980000018</v>
      </c>
      <c r="I25" s="100">
        <f t="shared" si="3"/>
        <v>0.28292644333231759</v>
      </c>
      <c r="J25" s="91">
        <v>1657.92633</v>
      </c>
      <c r="K25" s="91">
        <v>453.98521999999997</v>
      </c>
      <c r="L25" s="91">
        <f t="shared" si="4"/>
        <v>-1203.94111</v>
      </c>
      <c r="M25" s="102">
        <f t="shared" si="5"/>
        <v>0.27382713681855814</v>
      </c>
      <c r="N25" s="92">
        <f t="shared" si="6"/>
        <v>110938.02633000002</v>
      </c>
      <c r="O25" s="92">
        <f t="shared" si="7"/>
        <v>31372.215240000001</v>
      </c>
      <c r="P25" s="92">
        <f t="shared" si="8"/>
        <v>-79565.811090000017</v>
      </c>
      <c r="Q25" s="100">
        <f t="shared" si="9"/>
        <v>0.28279045768021099</v>
      </c>
      <c r="R25" s="23"/>
      <c r="S25" s="23"/>
    </row>
    <row r="26" spans="1:19" s="24" customFormat="1" ht="32.25" customHeight="1" x14ac:dyDescent="0.3">
      <c r="A26" s="38" t="s">
        <v>80</v>
      </c>
      <c r="B26" s="27" t="s">
        <v>37</v>
      </c>
      <c r="C26" s="91">
        <v>56383.8</v>
      </c>
      <c r="D26" s="91">
        <v>16897.13</v>
      </c>
      <c r="E26" s="91">
        <v>15090.222159999999</v>
      </c>
      <c r="F26" s="92">
        <f t="shared" si="0"/>
        <v>-1806.9078400000017</v>
      </c>
      <c r="G26" s="100">
        <f t="shared" si="1"/>
        <v>0.89306421623080356</v>
      </c>
      <c r="H26" s="92">
        <f t="shared" si="2"/>
        <v>-41293.577840000005</v>
      </c>
      <c r="I26" s="100">
        <f t="shared" si="3"/>
        <v>0.26763400409337429</v>
      </c>
      <c r="J26" s="91">
        <v>836.10205000000008</v>
      </c>
      <c r="K26" s="91">
        <v>150.02360000000002</v>
      </c>
      <c r="L26" s="91">
        <f t="shared" si="4"/>
        <v>-686.07845000000009</v>
      </c>
      <c r="M26" s="102">
        <f t="shared" si="5"/>
        <v>0.1794321638130178</v>
      </c>
      <c r="N26" s="92">
        <f t="shared" si="6"/>
        <v>57219.902050000004</v>
      </c>
      <c r="O26" s="92">
        <f t="shared" si="7"/>
        <v>15240.24576</v>
      </c>
      <c r="P26" s="92">
        <f t="shared" si="8"/>
        <v>-41979.656290000006</v>
      </c>
      <c r="Q26" s="100">
        <f t="shared" si="9"/>
        <v>0.26634519134064122</v>
      </c>
      <c r="R26" s="23"/>
      <c r="S26" s="23"/>
    </row>
    <row r="27" spans="1:19" s="24" customFormat="1" ht="24" customHeight="1" x14ac:dyDescent="0.3">
      <c r="A27" s="38" t="s">
        <v>81</v>
      </c>
      <c r="B27" s="27" t="s">
        <v>34</v>
      </c>
      <c r="C27" s="91">
        <v>2800</v>
      </c>
      <c r="D27" s="91">
        <v>1172</v>
      </c>
      <c r="E27" s="91">
        <v>741.09729000000004</v>
      </c>
      <c r="F27" s="92">
        <f t="shared" si="0"/>
        <v>-430.90270999999996</v>
      </c>
      <c r="G27" s="100">
        <f t="shared" si="1"/>
        <v>0.63233557167235499</v>
      </c>
      <c r="H27" s="92">
        <f t="shared" si="2"/>
        <v>-2058.9027099999998</v>
      </c>
      <c r="I27" s="100">
        <f t="shared" si="3"/>
        <v>0.26467760357142861</v>
      </c>
      <c r="J27" s="91">
        <v>0</v>
      </c>
      <c r="K27" s="91">
        <v>0</v>
      </c>
      <c r="L27" s="91">
        <f t="shared" si="4"/>
        <v>0</v>
      </c>
      <c r="M27" s="102" t="str">
        <f t="shared" si="5"/>
        <v/>
      </c>
      <c r="N27" s="92">
        <f t="shared" ref="N27:N39" si="11">C27+J27</f>
        <v>2800</v>
      </c>
      <c r="O27" s="92">
        <f t="shared" ref="O27:O39" si="12">E27+K27</f>
        <v>741.09729000000004</v>
      </c>
      <c r="P27" s="92">
        <f t="shared" ref="P27:P39" si="13">O27-N27</f>
        <v>-2058.9027099999998</v>
      </c>
      <c r="Q27" s="100">
        <f t="shared" si="9"/>
        <v>0.26467760357142861</v>
      </c>
      <c r="R27" s="23"/>
      <c r="S27" s="23"/>
    </row>
    <row r="28" spans="1:19" s="24" customFormat="1" ht="24" customHeight="1" x14ac:dyDescent="0.3">
      <c r="A28" s="38" t="s">
        <v>82</v>
      </c>
      <c r="B28" s="27" t="s">
        <v>127</v>
      </c>
      <c r="C28" s="91">
        <f>C29+C30+C31+C32+C33</f>
        <v>109110</v>
      </c>
      <c r="D28" s="91">
        <f>D29+D30+D31+D32+D33</f>
        <v>35463.300000000003</v>
      </c>
      <c r="E28" s="91">
        <f>E29+E30+E31+E32+E33</f>
        <v>19076.792030000001</v>
      </c>
      <c r="F28" s="92">
        <f t="shared" si="0"/>
        <v>-16386.507970000002</v>
      </c>
      <c r="G28" s="100">
        <f t="shared" si="1"/>
        <v>0.53793053748523123</v>
      </c>
      <c r="H28" s="92">
        <f t="shared" si="2"/>
        <v>-90033.207970000003</v>
      </c>
      <c r="I28" s="100">
        <f t="shared" si="3"/>
        <v>0.17483999660892677</v>
      </c>
      <c r="J28" s="91">
        <f>J29+J30+J31+J32+J33</f>
        <v>63745.074000000001</v>
      </c>
      <c r="K28" s="91">
        <f>K29+K30+K31+K32+K33</f>
        <v>3411.5276000000003</v>
      </c>
      <c r="L28" s="91">
        <f t="shared" si="4"/>
        <v>-60333.546399999999</v>
      </c>
      <c r="M28" s="102">
        <f t="shared" si="5"/>
        <v>5.3518293821417484E-2</v>
      </c>
      <c r="N28" s="92">
        <f t="shared" si="11"/>
        <v>172855.07399999999</v>
      </c>
      <c r="O28" s="92">
        <f t="shared" si="12"/>
        <v>22488.319630000002</v>
      </c>
      <c r="P28" s="92">
        <f t="shared" si="13"/>
        <v>-150366.75436999998</v>
      </c>
      <c r="Q28" s="100">
        <f t="shared" si="9"/>
        <v>0.13009927397329396</v>
      </c>
      <c r="R28" s="23"/>
      <c r="S28" s="23"/>
    </row>
    <row r="29" spans="1:19" s="121" customFormat="1" ht="39" customHeight="1" x14ac:dyDescent="0.35">
      <c r="A29" s="123" t="s">
        <v>123</v>
      </c>
      <c r="B29" s="124" t="s">
        <v>128</v>
      </c>
      <c r="C29" s="116">
        <v>2000</v>
      </c>
      <c r="D29" s="116">
        <v>653.30000000000007</v>
      </c>
      <c r="E29" s="116">
        <v>323.51671999999996</v>
      </c>
      <c r="F29" s="116">
        <f t="shared" si="0"/>
        <v>-329.7832800000001</v>
      </c>
      <c r="G29" s="117">
        <f t="shared" si="1"/>
        <v>0.49520391856727375</v>
      </c>
      <c r="H29" s="116">
        <f t="shared" si="2"/>
        <v>-1676.4832799999999</v>
      </c>
      <c r="I29" s="117">
        <f t="shared" si="3"/>
        <v>0.16175835999999999</v>
      </c>
      <c r="J29" s="116"/>
      <c r="K29" s="116">
        <v>0</v>
      </c>
      <c r="L29" s="116">
        <f t="shared" si="4"/>
        <v>0</v>
      </c>
      <c r="M29" s="118" t="str">
        <f t="shared" si="5"/>
        <v/>
      </c>
      <c r="N29" s="116">
        <f t="shared" si="11"/>
        <v>2000</v>
      </c>
      <c r="O29" s="116">
        <f t="shared" si="12"/>
        <v>323.51671999999996</v>
      </c>
      <c r="P29" s="116">
        <f t="shared" si="13"/>
        <v>-1676.4832799999999</v>
      </c>
      <c r="Q29" s="117">
        <f t="shared" si="9"/>
        <v>0.16175835999999999</v>
      </c>
      <c r="R29" s="120"/>
      <c r="S29" s="120"/>
    </row>
    <row r="30" spans="1:19" s="121" customFormat="1" ht="18" x14ac:dyDescent="0.35">
      <c r="A30" s="123" t="s">
        <v>86</v>
      </c>
      <c r="B30" s="124" t="s">
        <v>129</v>
      </c>
      <c r="C30" s="116">
        <v>200</v>
      </c>
      <c r="D30" s="116">
        <v>50</v>
      </c>
      <c r="E30" s="116">
        <v>0</v>
      </c>
      <c r="F30" s="116">
        <f t="shared" si="0"/>
        <v>-50</v>
      </c>
      <c r="G30" s="117">
        <f t="shared" si="1"/>
        <v>0</v>
      </c>
      <c r="H30" s="116">
        <f t="shared" si="2"/>
        <v>-200</v>
      </c>
      <c r="I30" s="117">
        <f t="shared" si="3"/>
        <v>0</v>
      </c>
      <c r="J30" s="116">
        <v>63415.074000000001</v>
      </c>
      <c r="K30" s="116">
        <v>3281.5376000000001</v>
      </c>
      <c r="L30" s="116">
        <f t="shared" si="4"/>
        <v>-60133.536399999997</v>
      </c>
      <c r="M30" s="118">
        <f t="shared" si="5"/>
        <v>5.1746964767398998E-2</v>
      </c>
      <c r="N30" s="116">
        <f t="shared" si="11"/>
        <v>63615.074000000001</v>
      </c>
      <c r="O30" s="116">
        <f t="shared" si="12"/>
        <v>3281.5376000000001</v>
      </c>
      <c r="P30" s="116">
        <f t="shared" si="13"/>
        <v>-60333.536399999997</v>
      </c>
      <c r="Q30" s="117">
        <f t="shared" si="9"/>
        <v>5.1584277022141009E-2</v>
      </c>
      <c r="R30" s="28"/>
      <c r="S30" s="120"/>
    </row>
    <row r="31" spans="1:19" s="121" customFormat="1" ht="36" x14ac:dyDescent="0.35">
      <c r="A31" s="123" t="s">
        <v>87</v>
      </c>
      <c r="B31" s="124" t="s">
        <v>130</v>
      </c>
      <c r="C31" s="116">
        <v>100800</v>
      </c>
      <c r="D31" s="116">
        <v>32800</v>
      </c>
      <c r="E31" s="116">
        <v>17693.800660000001</v>
      </c>
      <c r="F31" s="116">
        <f t="shared" si="0"/>
        <v>-15106.199339999999</v>
      </c>
      <c r="G31" s="117">
        <f t="shared" si="1"/>
        <v>0.53944514207317074</v>
      </c>
      <c r="H31" s="116">
        <f t="shared" si="2"/>
        <v>-83106.199339999992</v>
      </c>
      <c r="I31" s="117">
        <f t="shared" si="3"/>
        <v>0.17553373670634922</v>
      </c>
      <c r="J31" s="116">
        <v>200</v>
      </c>
      <c r="K31" s="116">
        <v>0</v>
      </c>
      <c r="L31" s="116">
        <f t="shared" si="4"/>
        <v>-200</v>
      </c>
      <c r="M31" s="118">
        <f t="shared" si="5"/>
        <v>0</v>
      </c>
      <c r="N31" s="116">
        <f t="shared" si="11"/>
        <v>101000</v>
      </c>
      <c r="O31" s="116">
        <f t="shared" si="12"/>
        <v>17693.800660000001</v>
      </c>
      <c r="P31" s="116">
        <f t="shared" si="13"/>
        <v>-83306.199339999992</v>
      </c>
      <c r="Q31" s="117">
        <f t="shared" si="9"/>
        <v>0.17518614514851485</v>
      </c>
      <c r="R31" s="28"/>
      <c r="S31" s="120"/>
    </row>
    <row r="32" spans="1:19" s="121" customFormat="1" ht="36" x14ac:dyDescent="0.35">
      <c r="A32" s="123" t="s">
        <v>85</v>
      </c>
      <c r="B32" s="124" t="s">
        <v>131</v>
      </c>
      <c r="C32" s="116">
        <v>6110</v>
      </c>
      <c r="D32" s="116">
        <v>1960</v>
      </c>
      <c r="E32" s="116">
        <v>1059.4746500000001</v>
      </c>
      <c r="F32" s="116">
        <f t="shared" si="0"/>
        <v>-900.52534999999989</v>
      </c>
      <c r="G32" s="117">
        <f t="shared" si="1"/>
        <v>0.5405482908163266</v>
      </c>
      <c r="H32" s="116">
        <f t="shared" si="2"/>
        <v>-5050.5253499999999</v>
      </c>
      <c r="I32" s="117">
        <f t="shared" si="3"/>
        <v>0.17340010638297873</v>
      </c>
      <c r="J32" s="116">
        <v>130</v>
      </c>
      <c r="K32" s="116">
        <v>129.99</v>
      </c>
      <c r="L32" s="116">
        <f t="shared" si="4"/>
        <v>-9.9999999999909051E-3</v>
      </c>
      <c r="M32" s="118">
        <f t="shared" si="5"/>
        <v>0.99992307692307703</v>
      </c>
      <c r="N32" s="116">
        <f t="shared" si="11"/>
        <v>6240</v>
      </c>
      <c r="O32" s="116">
        <f t="shared" si="12"/>
        <v>1189.4646500000001</v>
      </c>
      <c r="P32" s="116">
        <f t="shared" si="13"/>
        <v>-5050.5353500000001</v>
      </c>
      <c r="Q32" s="117">
        <f t="shared" si="9"/>
        <v>0.19061933493589744</v>
      </c>
      <c r="R32" s="28"/>
      <c r="S32" s="120"/>
    </row>
    <row r="33" spans="1:19" s="24" customFormat="1" ht="54" hidden="1" x14ac:dyDescent="0.35">
      <c r="A33" s="86" t="s">
        <v>165</v>
      </c>
      <c r="B33" s="87" t="s">
        <v>166</v>
      </c>
      <c r="C33" s="96">
        <v>0</v>
      </c>
      <c r="D33" s="96">
        <v>0</v>
      </c>
      <c r="E33" s="96">
        <v>0</v>
      </c>
      <c r="F33" s="97">
        <f t="shared" si="0"/>
        <v>0</v>
      </c>
      <c r="G33" s="101" t="str">
        <f t="shared" si="1"/>
        <v/>
      </c>
      <c r="H33" s="97">
        <f t="shared" si="2"/>
        <v>0</v>
      </c>
      <c r="I33" s="101" t="str">
        <f t="shared" si="3"/>
        <v/>
      </c>
      <c r="J33" s="97">
        <v>0</v>
      </c>
      <c r="K33" s="97">
        <v>0</v>
      </c>
      <c r="L33" s="97">
        <f t="shared" si="4"/>
        <v>0</v>
      </c>
      <c r="M33" s="105" t="str">
        <f t="shared" si="5"/>
        <v/>
      </c>
      <c r="N33" s="97">
        <f>C33+J33</f>
        <v>0</v>
      </c>
      <c r="O33" s="97">
        <f>E33+K33</f>
        <v>0</v>
      </c>
      <c r="P33" s="97">
        <f>O33-N33</f>
        <v>0</v>
      </c>
      <c r="Q33" s="101" t="str">
        <f t="shared" si="9"/>
        <v/>
      </c>
      <c r="R33" s="28"/>
      <c r="S33" s="23"/>
    </row>
    <row r="34" spans="1:19" s="24" customFormat="1" ht="17.399999999999999" x14ac:dyDescent="0.3">
      <c r="A34" s="38" t="s">
        <v>83</v>
      </c>
      <c r="B34" s="27" t="s">
        <v>132</v>
      </c>
      <c r="C34" s="91">
        <f>C35+C37+C38+C39+C36</f>
        <v>36377.047000000006</v>
      </c>
      <c r="D34" s="91">
        <f>D35+D37+D38+D39+D36</f>
        <v>15496.647000000001</v>
      </c>
      <c r="E34" s="91">
        <f>E35+E37+E38+E39+E36</f>
        <v>5682.1257200000009</v>
      </c>
      <c r="F34" s="92">
        <f t="shared" si="0"/>
        <v>-9814.5212800000008</v>
      </c>
      <c r="G34" s="100">
        <f t="shared" si="1"/>
        <v>0.36666807471319446</v>
      </c>
      <c r="H34" s="92">
        <f t="shared" si="2"/>
        <v>-30694.921280000006</v>
      </c>
      <c r="I34" s="100">
        <f t="shared" si="3"/>
        <v>0.15620085159743724</v>
      </c>
      <c r="J34" s="91">
        <f>J35+J37+J38+J39+J36</f>
        <v>3431.8</v>
      </c>
      <c r="K34" s="91">
        <f>(K35+K37+K38+K39+K36)</f>
        <v>0</v>
      </c>
      <c r="L34" s="91">
        <f t="shared" si="4"/>
        <v>-3431.8</v>
      </c>
      <c r="M34" s="102">
        <f t="shared" si="5"/>
        <v>0</v>
      </c>
      <c r="N34" s="92">
        <f t="shared" si="11"/>
        <v>39808.847000000009</v>
      </c>
      <c r="O34" s="92">
        <f t="shared" si="12"/>
        <v>5682.1257200000009</v>
      </c>
      <c r="P34" s="92">
        <f t="shared" si="13"/>
        <v>-34126.721280000005</v>
      </c>
      <c r="Q34" s="100">
        <f t="shared" si="9"/>
        <v>0.14273524978003005</v>
      </c>
      <c r="R34" s="28"/>
      <c r="S34" s="23"/>
    </row>
    <row r="35" spans="1:19" s="121" customFormat="1" ht="36" x14ac:dyDescent="0.35">
      <c r="A35" s="123" t="s">
        <v>84</v>
      </c>
      <c r="B35" s="124" t="s">
        <v>133</v>
      </c>
      <c r="C35" s="116">
        <v>900</v>
      </c>
      <c r="D35" s="116">
        <v>500</v>
      </c>
      <c r="E35" s="116">
        <v>73.92</v>
      </c>
      <c r="F35" s="116">
        <f t="shared" si="0"/>
        <v>-426.08</v>
      </c>
      <c r="G35" s="117">
        <f t="shared" si="1"/>
        <v>0.14784</v>
      </c>
      <c r="H35" s="116">
        <f t="shared" si="2"/>
        <v>-826.08</v>
      </c>
      <c r="I35" s="117">
        <f t="shared" si="3"/>
        <v>8.2133333333333336E-2</v>
      </c>
      <c r="J35" s="116"/>
      <c r="K35" s="116"/>
      <c r="L35" s="116">
        <f t="shared" si="4"/>
        <v>0</v>
      </c>
      <c r="M35" s="118" t="str">
        <f t="shared" si="5"/>
        <v/>
      </c>
      <c r="N35" s="116">
        <f t="shared" si="11"/>
        <v>900</v>
      </c>
      <c r="O35" s="116">
        <f t="shared" si="12"/>
        <v>73.92</v>
      </c>
      <c r="P35" s="116">
        <f t="shared" si="13"/>
        <v>-826.08</v>
      </c>
      <c r="Q35" s="117">
        <f t="shared" si="9"/>
        <v>8.2133333333333336E-2</v>
      </c>
      <c r="R35" s="28"/>
      <c r="S35" s="120"/>
    </row>
    <row r="36" spans="1:19" s="121" customFormat="1" ht="18" x14ac:dyDescent="0.35">
      <c r="A36" s="123" t="s">
        <v>183</v>
      </c>
      <c r="B36" s="124" t="s">
        <v>184</v>
      </c>
      <c r="C36" s="116">
        <v>8661.6470000000008</v>
      </c>
      <c r="D36" s="116">
        <v>8661.6470000000008</v>
      </c>
      <c r="E36" s="116">
        <v>5597.1905700000007</v>
      </c>
      <c r="F36" s="116">
        <f t="shared" si="0"/>
        <v>-3064.4564300000002</v>
      </c>
      <c r="G36" s="117">
        <f t="shared" si="1"/>
        <v>0.64620395751523929</v>
      </c>
      <c r="H36" s="116">
        <f t="shared" si="2"/>
        <v>-3064.4564300000002</v>
      </c>
      <c r="I36" s="117">
        <f t="shared" si="3"/>
        <v>0.64620395751523929</v>
      </c>
      <c r="J36" s="116">
        <v>0</v>
      </c>
      <c r="K36" s="116">
        <v>0</v>
      </c>
      <c r="L36" s="116">
        <f t="shared" si="4"/>
        <v>0</v>
      </c>
      <c r="M36" s="118" t="str">
        <f t="shared" si="5"/>
        <v/>
      </c>
      <c r="N36" s="116">
        <f>C36+J36</f>
        <v>8661.6470000000008</v>
      </c>
      <c r="O36" s="116">
        <f>E36+K36</f>
        <v>5597.1905700000007</v>
      </c>
      <c r="P36" s="116">
        <f>O36-N36</f>
        <v>-3064.4564300000002</v>
      </c>
      <c r="Q36" s="117">
        <f t="shared" si="9"/>
        <v>0.64620395751523929</v>
      </c>
      <c r="R36" s="28"/>
      <c r="S36" s="120"/>
    </row>
    <row r="37" spans="1:19" s="121" customFormat="1" ht="18" x14ac:dyDescent="0.35">
      <c r="A37" s="123" t="s">
        <v>124</v>
      </c>
      <c r="B37" s="124" t="s">
        <v>134</v>
      </c>
      <c r="C37" s="116"/>
      <c r="D37" s="116"/>
      <c r="E37" s="116"/>
      <c r="F37" s="116">
        <f t="shared" si="0"/>
        <v>0</v>
      </c>
      <c r="G37" s="117" t="str">
        <f t="shared" si="1"/>
        <v/>
      </c>
      <c r="H37" s="116">
        <f t="shared" si="2"/>
        <v>0</v>
      </c>
      <c r="I37" s="117" t="str">
        <f t="shared" si="3"/>
        <v/>
      </c>
      <c r="J37" s="116">
        <v>3431.8</v>
      </c>
      <c r="K37" s="116">
        <v>0</v>
      </c>
      <c r="L37" s="116">
        <f t="shared" si="4"/>
        <v>-3431.8</v>
      </c>
      <c r="M37" s="118">
        <f t="shared" si="5"/>
        <v>0</v>
      </c>
      <c r="N37" s="116">
        <f t="shared" si="11"/>
        <v>3431.8</v>
      </c>
      <c r="O37" s="116">
        <f t="shared" si="12"/>
        <v>0</v>
      </c>
      <c r="P37" s="116">
        <f t="shared" si="13"/>
        <v>-3431.8</v>
      </c>
      <c r="Q37" s="117">
        <f t="shared" si="9"/>
        <v>0</v>
      </c>
      <c r="R37" s="28"/>
      <c r="S37" s="120"/>
    </row>
    <row r="38" spans="1:19" s="121" customFormat="1" ht="27.75" customHeight="1" x14ac:dyDescent="0.35">
      <c r="A38" s="123" t="s">
        <v>125</v>
      </c>
      <c r="B38" s="124" t="s">
        <v>36</v>
      </c>
      <c r="C38" s="116">
        <v>400</v>
      </c>
      <c r="D38" s="116">
        <v>135</v>
      </c>
      <c r="E38" s="116">
        <v>11.01515</v>
      </c>
      <c r="F38" s="116">
        <f t="shared" si="0"/>
        <v>-123.98484999999999</v>
      </c>
      <c r="G38" s="117">
        <f t="shared" si="1"/>
        <v>8.159370370370371E-2</v>
      </c>
      <c r="H38" s="116">
        <f t="shared" si="2"/>
        <v>-388.98484999999999</v>
      </c>
      <c r="I38" s="117">
        <f t="shared" si="3"/>
        <v>2.7537875E-2</v>
      </c>
      <c r="J38" s="116">
        <v>0</v>
      </c>
      <c r="K38" s="116">
        <v>0</v>
      </c>
      <c r="L38" s="116">
        <f t="shared" si="4"/>
        <v>0</v>
      </c>
      <c r="M38" s="118" t="str">
        <f t="shared" si="5"/>
        <v/>
      </c>
      <c r="N38" s="116">
        <f t="shared" si="11"/>
        <v>400</v>
      </c>
      <c r="O38" s="116">
        <f t="shared" si="12"/>
        <v>11.01515</v>
      </c>
      <c r="P38" s="116">
        <f t="shared" si="13"/>
        <v>-388.98484999999999</v>
      </c>
      <c r="Q38" s="117">
        <f t="shared" si="9"/>
        <v>2.7537875E-2</v>
      </c>
      <c r="R38" s="28"/>
      <c r="S38" s="120"/>
    </row>
    <row r="39" spans="1:19" s="121" customFormat="1" ht="26.25" customHeight="1" x14ac:dyDescent="0.35">
      <c r="A39" s="123" t="s">
        <v>126</v>
      </c>
      <c r="B39" s="124" t="s">
        <v>45</v>
      </c>
      <c r="C39" s="116">
        <v>26415.4</v>
      </c>
      <c r="D39" s="116">
        <v>6200</v>
      </c>
      <c r="E39" s="116">
        <v>0</v>
      </c>
      <c r="F39" s="116">
        <f t="shared" si="0"/>
        <v>-6200</v>
      </c>
      <c r="G39" s="117">
        <f t="shared" si="1"/>
        <v>0</v>
      </c>
      <c r="H39" s="116">
        <f t="shared" si="2"/>
        <v>-26415.4</v>
      </c>
      <c r="I39" s="117">
        <f t="shared" si="3"/>
        <v>0</v>
      </c>
      <c r="J39" s="116">
        <v>0</v>
      </c>
      <c r="K39" s="116">
        <v>0</v>
      </c>
      <c r="L39" s="116">
        <f t="shared" si="4"/>
        <v>0</v>
      </c>
      <c r="M39" s="118" t="str">
        <f t="shared" si="5"/>
        <v/>
      </c>
      <c r="N39" s="116">
        <f t="shared" si="11"/>
        <v>26415.4</v>
      </c>
      <c r="O39" s="116">
        <f t="shared" si="12"/>
        <v>0</v>
      </c>
      <c r="P39" s="116">
        <f t="shared" si="13"/>
        <v>-26415.4</v>
      </c>
      <c r="Q39" s="117">
        <f t="shared" si="9"/>
        <v>0</v>
      </c>
      <c r="R39" s="28"/>
      <c r="S39" s="120"/>
    </row>
    <row r="40" spans="1:19" s="64" customFormat="1" ht="42.75" customHeight="1" x14ac:dyDescent="0.3">
      <c r="A40" s="79" t="s">
        <v>23</v>
      </c>
      <c r="B40" s="80" t="s">
        <v>92</v>
      </c>
      <c r="C40" s="95">
        <f>C6+C9+C10+C11+C25+C26+C27+C28+C34</f>
        <v>1381499.9684600001</v>
      </c>
      <c r="D40" s="95">
        <f>D6+D9+D10+D11+D25+D26+D27+D28+D34</f>
        <v>470884.30145999999</v>
      </c>
      <c r="E40" s="95">
        <f>E6+E9+E10+E11+E25+E26+E27+E28+E34</f>
        <v>366614.12965000008</v>
      </c>
      <c r="F40" s="95">
        <f t="shared" si="0"/>
        <v>-104270.17180999991</v>
      </c>
      <c r="G40" s="103">
        <f t="shared" ref="G40:G55" si="14">IFERROR(E40/D40,"")</f>
        <v>0.77856519852816264</v>
      </c>
      <c r="H40" s="95">
        <f t="shared" si="2"/>
        <v>-1014885.8388100001</v>
      </c>
      <c r="I40" s="103">
        <f t="shared" ref="I40:I51" si="15">IFERROR(E40/C40,"")</f>
        <v>0.26537396888881293</v>
      </c>
      <c r="J40" s="95">
        <f>J6+J9+J10+J11+J25+J26+J27+J28+J34</f>
        <v>232607.19834999993</v>
      </c>
      <c r="K40" s="95">
        <f>K6+K9+K10+K11+K25+K26+K27+K28+K34</f>
        <v>48258.42542</v>
      </c>
      <c r="L40" s="95">
        <f t="shared" ref="L40:L58" si="16">K40-J40</f>
        <v>-184348.77292999992</v>
      </c>
      <c r="M40" s="103">
        <f>IFERROR(K40/J40,"")</f>
        <v>0.20746746344189401</v>
      </c>
      <c r="N40" s="95">
        <f t="shared" si="6"/>
        <v>1614107.1668100001</v>
      </c>
      <c r="O40" s="95">
        <f t="shared" si="7"/>
        <v>414872.55507000006</v>
      </c>
      <c r="P40" s="95">
        <f t="shared" si="8"/>
        <v>-1199234.6117400001</v>
      </c>
      <c r="Q40" s="103">
        <f>IFERROR(O40/N40,"")</f>
        <v>0.25702912644265308</v>
      </c>
      <c r="R40" s="62"/>
      <c r="S40" s="63"/>
    </row>
    <row r="41" spans="1:19" s="128" customFormat="1" ht="42.75" customHeight="1" x14ac:dyDescent="0.35">
      <c r="A41" s="113" t="s">
        <v>158</v>
      </c>
      <c r="B41" s="125" t="s">
        <v>159</v>
      </c>
      <c r="C41" s="116">
        <v>60748.353000000003</v>
      </c>
      <c r="D41" s="116">
        <v>60748.353000000003</v>
      </c>
      <c r="E41" s="116">
        <v>48668.339</v>
      </c>
      <c r="F41" s="116">
        <f t="shared" si="0"/>
        <v>-12080.014000000003</v>
      </c>
      <c r="G41" s="117">
        <f t="shared" si="14"/>
        <v>0.80114664178632133</v>
      </c>
      <c r="H41" s="116">
        <f t="shared" si="2"/>
        <v>-12080.014000000003</v>
      </c>
      <c r="I41" s="117">
        <f t="shared" si="15"/>
        <v>0.80114664178632133</v>
      </c>
      <c r="J41" s="116">
        <v>0</v>
      </c>
      <c r="K41" s="116">
        <v>0</v>
      </c>
      <c r="L41" s="116">
        <f t="shared" si="16"/>
        <v>0</v>
      </c>
      <c r="M41" s="118" t="str">
        <f t="shared" ref="M41:M58" si="17">IFERROR(K41/J41,"")</f>
        <v/>
      </c>
      <c r="N41" s="116">
        <f t="shared" si="6"/>
        <v>60748.353000000003</v>
      </c>
      <c r="O41" s="116">
        <f t="shared" si="7"/>
        <v>48668.339</v>
      </c>
      <c r="P41" s="116">
        <f t="shared" si="8"/>
        <v>-12080.014000000003</v>
      </c>
      <c r="Q41" s="118">
        <f t="shared" ref="Q41:Q58" si="18">IFERROR(O41/N41,"")</f>
        <v>0.80114664178632133</v>
      </c>
      <c r="R41" s="126"/>
      <c r="S41" s="127"/>
    </row>
    <row r="42" spans="1:19" s="62" customFormat="1" ht="18.75" customHeight="1" x14ac:dyDescent="0.3">
      <c r="A42" s="79" t="s">
        <v>24</v>
      </c>
      <c r="B42" s="80" t="s">
        <v>180</v>
      </c>
      <c r="C42" s="95">
        <f>C40+C41</f>
        <v>1442248.3214600002</v>
      </c>
      <c r="D42" s="95">
        <f>D40+D41</f>
        <v>531632.65445999999</v>
      </c>
      <c r="E42" s="95">
        <f>E40+E41</f>
        <v>415282.46865000005</v>
      </c>
      <c r="F42" s="95">
        <f t="shared" si="0"/>
        <v>-116350.18580999994</v>
      </c>
      <c r="G42" s="103">
        <f t="shared" si="14"/>
        <v>0.78114552438811091</v>
      </c>
      <c r="H42" s="95">
        <f t="shared" si="2"/>
        <v>-1026965.8528100002</v>
      </c>
      <c r="I42" s="103">
        <f t="shared" si="15"/>
        <v>0.28794103100748009</v>
      </c>
      <c r="J42" s="95">
        <f>J40+J41</f>
        <v>232607.19834999993</v>
      </c>
      <c r="K42" s="95">
        <f>K40+K41</f>
        <v>48258.42542</v>
      </c>
      <c r="L42" s="95">
        <f t="shared" si="16"/>
        <v>-184348.77292999992</v>
      </c>
      <c r="M42" s="103">
        <f t="shared" si="17"/>
        <v>0.20746746344189401</v>
      </c>
      <c r="N42" s="95">
        <f t="shared" si="6"/>
        <v>1674855.5198100002</v>
      </c>
      <c r="O42" s="95">
        <f t="shared" si="7"/>
        <v>463540.89407000004</v>
      </c>
      <c r="P42" s="95">
        <f t="shared" si="8"/>
        <v>-1211314.62574</v>
      </c>
      <c r="Q42" s="103">
        <f t="shared" si="18"/>
        <v>0.27676470512667578</v>
      </c>
    </row>
    <row r="43" spans="1:19" s="120" customFormat="1" ht="18" x14ac:dyDescent="0.35">
      <c r="A43" s="113" t="s">
        <v>88</v>
      </c>
      <c r="B43" s="125" t="s">
        <v>139</v>
      </c>
      <c r="C43" s="116">
        <v>3213.011</v>
      </c>
      <c r="D43" s="116">
        <v>3213.011</v>
      </c>
      <c r="E43" s="116">
        <v>3213.011</v>
      </c>
      <c r="F43" s="116">
        <f t="shared" si="0"/>
        <v>0</v>
      </c>
      <c r="G43" s="117">
        <f t="shared" si="14"/>
        <v>1</v>
      </c>
      <c r="H43" s="116">
        <f t="shared" si="2"/>
        <v>0</v>
      </c>
      <c r="I43" s="117">
        <f t="shared" si="15"/>
        <v>1</v>
      </c>
      <c r="J43" s="116">
        <v>0</v>
      </c>
      <c r="K43" s="116">
        <v>0</v>
      </c>
      <c r="L43" s="116">
        <f t="shared" si="16"/>
        <v>0</v>
      </c>
      <c r="M43" s="118" t="str">
        <f t="shared" si="17"/>
        <v/>
      </c>
      <c r="N43" s="116">
        <f t="shared" si="6"/>
        <v>3213.011</v>
      </c>
      <c r="O43" s="116">
        <f t="shared" si="7"/>
        <v>3213.011</v>
      </c>
      <c r="P43" s="116">
        <f t="shared" si="8"/>
        <v>0</v>
      </c>
      <c r="Q43" s="118">
        <f t="shared" si="18"/>
        <v>1</v>
      </c>
    </row>
    <row r="44" spans="1:19" s="120" customFormat="1" ht="46.8" hidden="1" x14ac:dyDescent="0.35">
      <c r="A44" s="113" t="s">
        <v>135</v>
      </c>
      <c r="B44" s="125" t="s">
        <v>140</v>
      </c>
      <c r="C44" s="116"/>
      <c r="D44" s="116"/>
      <c r="E44" s="116"/>
      <c r="F44" s="116">
        <f t="shared" si="0"/>
        <v>0</v>
      </c>
      <c r="G44" s="117" t="str">
        <f t="shared" si="14"/>
        <v/>
      </c>
      <c r="H44" s="116">
        <f t="shared" si="2"/>
        <v>0</v>
      </c>
      <c r="I44" s="117" t="str">
        <f t="shared" si="15"/>
        <v/>
      </c>
      <c r="J44" s="116">
        <v>0</v>
      </c>
      <c r="K44" s="116">
        <v>0</v>
      </c>
      <c r="L44" s="116">
        <f t="shared" si="16"/>
        <v>0</v>
      </c>
      <c r="M44" s="118" t="str">
        <f t="shared" si="17"/>
        <v/>
      </c>
      <c r="N44" s="116">
        <f t="shared" ref="N44:N51" si="19">C44+J44</f>
        <v>0</v>
      </c>
      <c r="O44" s="116">
        <f t="shared" ref="O44:O51" si="20">E44+K44</f>
        <v>0</v>
      </c>
      <c r="P44" s="116">
        <f t="shared" ref="P44:P51" si="21">O44-N44</f>
        <v>0</v>
      </c>
      <c r="Q44" s="118" t="str">
        <f t="shared" si="18"/>
        <v/>
      </c>
    </row>
    <row r="45" spans="1:19" s="53" customFormat="1" ht="59.25" customHeight="1" x14ac:dyDescent="0.35">
      <c r="A45" s="113" t="s">
        <v>136</v>
      </c>
      <c r="B45" s="17" t="s">
        <v>141</v>
      </c>
      <c r="C45" s="116">
        <v>57447.97</v>
      </c>
      <c r="D45" s="116">
        <v>19458.370000000003</v>
      </c>
      <c r="E45" s="116">
        <v>15240.2</v>
      </c>
      <c r="F45" s="116">
        <f t="shared" si="0"/>
        <v>-4218.1700000000019</v>
      </c>
      <c r="G45" s="117">
        <f t="shared" si="14"/>
        <v>0.78322079393083788</v>
      </c>
      <c r="H45" s="116">
        <f t="shared" si="2"/>
        <v>-42207.770000000004</v>
      </c>
      <c r="I45" s="117">
        <f t="shared" si="15"/>
        <v>0.26528700666011351</v>
      </c>
      <c r="J45" s="116">
        <v>35112.300000000003</v>
      </c>
      <c r="K45" s="116">
        <v>35112.300000000003</v>
      </c>
      <c r="L45" s="116">
        <f t="shared" si="16"/>
        <v>0</v>
      </c>
      <c r="M45" s="118">
        <f t="shared" si="17"/>
        <v>1</v>
      </c>
      <c r="N45" s="116">
        <f t="shared" si="19"/>
        <v>92560.27</v>
      </c>
      <c r="O45" s="116">
        <f t="shared" si="20"/>
        <v>50352.5</v>
      </c>
      <c r="P45" s="116">
        <f t="shared" si="21"/>
        <v>-42207.770000000004</v>
      </c>
      <c r="Q45" s="118">
        <f t="shared" si="18"/>
        <v>0.54399690061405392</v>
      </c>
    </row>
    <row r="46" spans="1:19" s="53" customFormat="1" ht="56.25" hidden="1" customHeight="1" x14ac:dyDescent="0.35">
      <c r="A46" s="113" t="s">
        <v>137</v>
      </c>
      <c r="B46" s="125" t="s">
        <v>142</v>
      </c>
      <c r="C46" s="116"/>
      <c r="D46" s="116"/>
      <c r="E46" s="116"/>
      <c r="F46" s="116">
        <f t="shared" si="0"/>
        <v>0</v>
      </c>
      <c r="G46" s="117" t="str">
        <f t="shared" si="14"/>
        <v/>
      </c>
      <c r="H46" s="116">
        <f t="shared" si="2"/>
        <v>0</v>
      </c>
      <c r="I46" s="117" t="str">
        <f t="shared" si="15"/>
        <v/>
      </c>
      <c r="J46" s="116">
        <v>0</v>
      </c>
      <c r="K46" s="116">
        <v>0</v>
      </c>
      <c r="L46" s="116">
        <f t="shared" si="16"/>
        <v>0</v>
      </c>
      <c r="M46" s="118" t="str">
        <f t="shared" si="17"/>
        <v/>
      </c>
      <c r="N46" s="116">
        <f t="shared" si="19"/>
        <v>0</v>
      </c>
      <c r="O46" s="116">
        <f t="shared" si="20"/>
        <v>0</v>
      </c>
      <c r="P46" s="116">
        <f t="shared" si="21"/>
        <v>0</v>
      </c>
      <c r="Q46" s="118" t="str">
        <f t="shared" si="18"/>
        <v/>
      </c>
    </row>
    <row r="47" spans="1:19" s="53" customFormat="1" ht="62.4" x14ac:dyDescent="0.35">
      <c r="A47" s="113" t="s">
        <v>195</v>
      </c>
      <c r="B47" s="125" t="s">
        <v>197</v>
      </c>
      <c r="C47" s="116">
        <v>457.40000000000003</v>
      </c>
      <c r="D47" s="116">
        <v>83.2</v>
      </c>
      <c r="E47" s="116">
        <v>83.2</v>
      </c>
      <c r="F47" s="116">
        <f t="shared" si="0"/>
        <v>0</v>
      </c>
      <c r="G47" s="117">
        <f t="shared" si="14"/>
        <v>1</v>
      </c>
      <c r="H47" s="116">
        <f t="shared" si="2"/>
        <v>-374.20000000000005</v>
      </c>
      <c r="I47" s="117">
        <f t="shared" si="15"/>
        <v>0.18189768255356362</v>
      </c>
      <c r="J47" s="116"/>
      <c r="K47" s="116"/>
      <c r="L47" s="116">
        <f>K47-J47</f>
        <v>0</v>
      </c>
      <c r="M47" s="118" t="str">
        <f>IFERROR(K47/J47,"")</f>
        <v/>
      </c>
      <c r="N47" s="116">
        <f t="shared" si="19"/>
        <v>457.40000000000003</v>
      </c>
      <c r="O47" s="116">
        <f t="shared" si="20"/>
        <v>83.2</v>
      </c>
      <c r="P47" s="116">
        <f t="shared" si="21"/>
        <v>-374.20000000000005</v>
      </c>
      <c r="Q47" s="118">
        <f>IFERROR(O47/N47,"")</f>
        <v>0.18189768255356362</v>
      </c>
    </row>
    <row r="48" spans="1:19" s="53" customFormat="1" ht="46.8" hidden="1" x14ac:dyDescent="0.35">
      <c r="A48" s="113" t="s">
        <v>196</v>
      </c>
      <c r="B48" s="125" t="s">
        <v>198</v>
      </c>
      <c r="C48" s="116"/>
      <c r="D48" s="116"/>
      <c r="E48" s="116"/>
      <c r="F48" s="116">
        <f t="shared" si="0"/>
        <v>0</v>
      </c>
      <c r="G48" s="117" t="str">
        <f t="shared" si="14"/>
        <v/>
      </c>
      <c r="H48" s="116">
        <f t="shared" si="2"/>
        <v>0</v>
      </c>
      <c r="I48" s="117" t="str">
        <f t="shared" si="15"/>
        <v/>
      </c>
      <c r="J48" s="116">
        <v>0</v>
      </c>
      <c r="K48" s="116">
        <v>0</v>
      </c>
      <c r="L48" s="116">
        <f>K48-J48</f>
        <v>0</v>
      </c>
      <c r="M48" s="118" t="str">
        <f>IFERROR(K48/J48,"")</f>
        <v/>
      </c>
      <c r="N48" s="116">
        <f t="shared" si="19"/>
        <v>0</v>
      </c>
      <c r="O48" s="116">
        <f t="shared" si="20"/>
        <v>0</v>
      </c>
      <c r="P48" s="116">
        <f t="shared" si="21"/>
        <v>0</v>
      </c>
      <c r="Q48" s="118" t="str">
        <f>IFERROR(O48/N48,"")</f>
        <v/>
      </c>
    </row>
    <row r="49" spans="1:19" s="53" customFormat="1" ht="46.8" x14ac:dyDescent="0.35">
      <c r="A49" s="113" t="s">
        <v>138</v>
      </c>
      <c r="B49" s="17" t="s">
        <v>143</v>
      </c>
      <c r="C49" s="116">
        <v>1031.42</v>
      </c>
      <c r="D49" s="116">
        <v>531.41999999999996</v>
      </c>
      <c r="E49" s="116">
        <v>438.69</v>
      </c>
      <c r="F49" s="116">
        <f t="shared" si="0"/>
        <v>-92.729999999999961</v>
      </c>
      <c r="G49" s="117">
        <f t="shared" si="14"/>
        <v>0.8255052500846789</v>
      </c>
      <c r="H49" s="116">
        <f t="shared" si="2"/>
        <v>-592.73</v>
      </c>
      <c r="I49" s="117">
        <f t="shared" si="15"/>
        <v>0.42532624924860868</v>
      </c>
      <c r="J49" s="116">
        <v>2253.9960000000001</v>
      </c>
      <c r="K49" s="116">
        <v>2253.9960000000001</v>
      </c>
      <c r="L49" s="116">
        <f t="shared" si="16"/>
        <v>0</v>
      </c>
      <c r="M49" s="118">
        <f t="shared" si="17"/>
        <v>1</v>
      </c>
      <c r="N49" s="116">
        <f t="shared" si="19"/>
        <v>3285.4160000000002</v>
      </c>
      <c r="O49" s="116">
        <f t="shared" si="20"/>
        <v>2692.6860000000001</v>
      </c>
      <c r="P49" s="116">
        <f t="shared" si="21"/>
        <v>-592.73</v>
      </c>
      <c r="Q49" s="118">
        <f t="shared" si="18"/>
        <v>0.81958753472923973</v>
      </c>
    </row>
    <row r="50" spans="1:19" s="53" customFormat="1" ht="48" hidden="1" customHeight="1" x14ac:dyDescent="0.35">
      <c r="A50" s="113"/>
      <c r="B50" s="17"/>
      <c r="C50" s="185"/>
      <c r="D50" s="185"/>
      <c r="E50" s="185"/>
      <c r="F50" s="116"/>
      <c r="G50" s="117"/>
      <c r="H50" s="116"/>
      <c r="I50" s="117"/>
      <c r="J50" s="116"/>
      <c r="K50" s="116"/>
      <c r="L50" s="116"/>
      <c r="M50" s="118"/>
      <c r="N50" s="116"/>
      <c r="O50" s="116"/>
      <c r="P50" s="116"/>
      <c r="Q50" s="118"/>
    </row>
    <row r="51" spans="1:19" s="61" customFormat="1" ht="17.399999999999999" x14ac:dyDescent="0.3">
      <c r="A51" s="79" t="s">
        <v>93</v>
      </c>
      <c r="B51" s="80" t="s">
        <v>91</v>
      </c>
      <c r="C51" s="95">
        <f>C42+SUM(C43:C49)+C50</f>
        <v>1504398.1224600002</v>
      </c>
      <c r="D51" s="95">
        <f>D42+SUM(D43:D49)+D50</f>
        <v>554918.65546000004</v>
      </c>
      <c r="E51" s="95">
        <f>E42+SUM(E43:E49)+E50</f>
        <v>434257.56965000008</v>
      </c>
      <c r="F51" s="95">
        <f t="shared" si="0"/>
        <v>-120661.08580999996</v>
      </c>
      <c r="G51" s="103">
        <f t="shared" si="14"/>
        <v>0.78256076882119252</v>
      </c>
      <c r="H51" s="95">
        <f t="shared" si="2"/>
        <v>-1070140.5528100003</v>
      </c>
      <c r="I51" s="103">
        <f t="shared" si="15"/>
        <v>0.28865867563029107</v>
      </c>
      <c r="J51" s="95">
        <f>J42+SUM(J43:J49)</f>
        <v>269973.49434999994</v>
      </c>
      <c r="K51" s="95">
        <f>K42+SUM(K43:K49)</f>
        <v>85624.721420000002</v>
      </c>
      <c r="L51" s="95">
        <f>L42+SUM(L43:L49)</f>
        <v>-184348.77292999992</v>
      </c>
      <c r="M51" s="103">
        <f t="shared" si="17"/>
        <v>0.31715973312918683</v>
      </c>
      <c r="N51" s="95">
        <f t="shared" si="19"/>
        <v>1774371.61681</v>
      </c>
      <c r="O51" s="95">
        <f t="shared" si="20"/>
        <v>519882.29107000009</v>
      </c>
      <c r="P51" s="95">
        <f t="shared" si="21"/>
        <v>-1254489.32574</v>
      </c>
      <c r="Q51" s="103">
        <f t="shared" si="18"/>
        <v>0.29299515735303217</v>
      </c>
      <c r="R51" s="65"/>
      <c r="S51" s="65"/>
    </row>
    <row r="52" spans="1:19" ht="18" x14ac:dyDescent="0.35">
      <c r="A52" s="39"/>
      <c r="B52" s="8" t="s">
        <v>0</v>
      </c>
      <c r="C52" s="186">
        <f>C53+C54+C55+C56</f>
        <v>0</v>
      </c>
      <c r="D52" s="186">
        <f>D53+D54+D55+D56</f>
        <v>0</v>
      </c>
      <c r="E52" s="186">
        <f>E53+E54+E55+E56</f>
        <v>-30.725000000000001</v>
      </c>
      <c r="F52" s="98">
        <f t="shared" ref="F52:F58" si="22">E52-D52</f>
        <v>-30.725000000000001</v>
      </c>
      <c r="G52" s="100" t="str">
        <f t="shared" si="14"/>
        <v/>
      </c>
      <c r="H52" s="98">
        <f t="shared" ref="H52:H58" si="23">E52-C52</f>
        <v>-30.725000000000001</v>
      </c>
      <c r="I52" s="102" t="str">
        <f t="shared" ref="I52:I58" si="24">IFERROR(E52/C52,"")</f>
        <v/>
      </c>
      <c r="J52" s="186">
        <f>J53+J54+J55+J56+J57</f>
        <v>0</v>
      </c>
      <c r="K52" s="186">
        <f>K53+K54+K55+K56+K57</f>
        <v>-504.35199999999998</v>
      </c>
      <c r="L52" s="98">
        <f t="shared" si="16"/>
        <v>-504.35199999999998</v>
      </c>
      <c r="M52" s="105" t="str">
        <f t="shared" si="17"/>
        <v/>
      </c>
      <c r="N52" s="98">
        <f t="shared" ref="N52:N58" si="25">C52+J52</f>
        <v>0</v>
      </c>
      <c r="O52" s="98">
        <f t="shared" ref="O52:O58" si="26">E52+K52</f>
        <v>-535.077</v>
      </c>
      <c r="P52" s="98">
        <f t="shared" ref="P52:P58" si="27">O52-N52</f>
        <v>-535.077</v>
      </c>
      <c r="Q52" s="102" t="str">
        <f t="shared" si="18"/>
        <v/>
      </c>
      <c r="R52" s="2"/>
      <c r="S52" s="2"/>
    </row>
    <row r="53" spans="1:19" ht="18" x14ac:dyDescent="0.35">
      <c r="A53" s="89">
        <v>1140</v>
      </c>
      <c r="B53" s="111" t="s">
        <v>144</v>
      </c>
      <c r="C53" s="187">
        <v>0</v>
      </c>
      <c r="D53" s="187">
        <v>0</v>
      </c>
      <c r="E53" s="187">
        <v>-30.725000000000001</v>
      </c>
      <c r="F53" s="112">
        <f t="shared" si="22"/>
        <v>-30.725000000000001</v>
      </c>
      <c r="G53" s="101" t="str">
        <f t="shared" si="14"/>
        <v/>
      </c>
      <c r="H53" s="112">
        <f t="shared" si="23"/>
        <v>-30.725000000000001</v>
      </c>
      <c r="I53" s="105" t="str">
        <f t="shared" si="24"/>
        <v/>
      </c>
      <c r="J53" s="187">
        <v>0</v>
      </c>
      <c r="K53" s="187">
        <v>0</v>
      </c>
      <c r="L53" s="99">
        <f t="shared" si="16"/>
        <v>0</v>
      </c>
      <c r="M53" s="105" t="str">
        <f t="shared" si="17"/>
        <v/>
      </c>
      <c r="N53" s="112">
        <f t="shared" si="25"/>
        <v>0</v>
      </c>
      <c r="O53" s="112">
        <f t="shared" si="26"/>
        <v>-30.725000000000001</v>
      </c>
      <c r="P53" s="112">
        <f t="shared" si="27"/>
        <v>-30.725000000000001</v>
      </c>
      <c r="Q53" s="105" t="str">
        <f t="shared" si="18"/>
        <v/>
      </c>
      <c r="R53" s="2"/>
      <c r="S53" s="2"/>
    </row>
    <row r="54" spans="1:19" ht="57" customHeight="1" x14ac:dyDescent="0.35">
      <c r="A54" s="89">
        <v>8820</v>
      </c>
      <c r="B54" s="111" t="s">
        <v>148</v>
      </c>
      <c r="C54" s="187">
        <v>0</v>
      </c>
      <c r="D54" s="187">
        <v>0</v>
      </c>
      <c r="E54" s="187">
        <v>0</v>
      </c>
      <c r="F54" s="112">
        <f>E54-D54</f>
        <v>0</v>
      </c>
      <c r="G54" s="101" t="str">
        <f t="shared" si="14"/>
        <v/>
      </c>
      <c r="H54" s="112">
        <f>E54-C54</f>
        <v>0</v>
      </c>
      <c r="I54" s="105" t="str">
        <f t="shared" si="24"/>
        <v/>
      </c>
      <c r="J54" s="115">
        <v>0</v>
      </c>
      <c r="K54" s="115">
        <v>-54.351999999999997</v>
      </c>
      <c r="L54" s="112">
        <f t="shared" si="16"/>
        <v>-54.351999999999997</v>
      </c>
      <c r="M54" s="105" t="str">
        <f t="shared" si="17"/>
        <v/>
      </c>
      <c r="N54" s="112">
        <f>C54+J54</f>
        <v>0</v>
      </c>
      <c r="O54" s="112">
        <f>E54+K54</f>
        <v>-54.351999999999997</v>
      </c>
      <c r="P54" s="112">
        <f t="shared" si="27"/>
        <v>-54.351999999999997</v>
      </c>
      <c r="Q54" s="105" t="str">
        <f t="shared" si="18"/>
        <v/>
      </c>
      <c r="R54" s="2"/>
      <c r="S54" s="2"/>
    </row>
    <row r="55" spans="1:19" ht="30.75" customHeight="1" x14ac:dyDescent="0.35">
      <c r="A55" s="89" t="s">
        <v>145</v>
      </c>
      <c r="B55" s="111" t="s">
        <v>146</v>
      </c>
      <c r="C55" s="187"/>
      <c r="D55" s="187">
        <v>0</v>
      </c>
      <c r="E55" s="187">
        <v>0</v>
      </c>
      <c r="F55" s="112">
        <f>E55-D55</f>
        <v>0</v>
      </c>
      <c r="G55" s="101" t="str">
        <f t="shared" si="14"/>
        <v/>
      </c>
      <c r="H55" s="112">
        <f>E55-C55</f>
        <v>0</v>
      </c>
      <c r="I55" s="105" t="str">
        <f t="shared" si="24"/>
        <v/>
      </c>
      <c r="J55" s="115"/>
      <c r="K55" s="115">
        <v>-450</v>
      </c>
      <c r="L55" s="112">
        <f t="shared" si="16"/>
        <v>-450</v>
      </c>
      <c r="M55" s="105" t="str">
        <f t="shared" si="17"/>
        <v/>
      </c>
      <c r="N55" s="112">
        <f t="shared" si="25"/>
        <v>0</v>
      </c>
      <c r="O55" s="112">
        <f t="shared" si="26"/>
        <v>-450</v>
      </c>
      <c r="P55" s="112">
        <f t="shared" si="27"/>
        <v>-450</v>
      </c>
      <c r="Q55" s="105" t="str">
        <f t="shared" si="18"/>
        <v/>
      </c>
      <c r="R55" s="2"/>
      <c r="S55" s="2"/>
    </row>
    <row r="56" spans="1:19" ht="62.4" hidden="1" x14ac:dyDescent="0.35">
      <c r="A56" s="40">
        <v>8880</v>
      </c>
      <c r="B56" s="111" t="s">
        <v>147</v>
      </c>
      <c r="C56" s="187">
        <v>0</v>
      </c>
      <c r="D56" s="187">
        <v>0</v>
      </c>
      <c r="E56" s="187">
        <v>0</v>
      </c>
      <c r="F56" s="112">
        <f t="shared" si="22"/>
        <v>0</v>
      </c>
      <c r="G56" s="97"/>
      <c r="H56" s="112">
        <f t="shared" si="23"/>
        <v>0</v>
      </c>
      <c r="I56" s="103" t="str">
        <f t="shared" si="24"/>
        <v/>
      </c>
      <c r="J56" s="187">
        <v>0</v>
      </c>
      <c r="K56" s="187">
        <v>0</v>
      </c>
      <c r="L56" s="112">
        <f t="shared" si="16"/>
        <v>0</v>
      </c>
      <c r="M56" s="103" t="str">
        <f t="shared" si="17"/>
        <v/>
      </c>
      <c r="N56" s="112">
        <f t="shared" si="25"/>
        <v>0</v>
      </c>
      <c r="O56" s="112">
        <f t="shared" si="26"/>
        <v>0</v>
      </c>
      <c r="P56" s="112">
        <f t="shared" si="27"/>
        <v>0</v>
      </c>
      <c r="Q56" s="103" t="str">
        <f t="shared" si="18"/>
        <v/>
      </c>
      <c r="R56" s="2"/>
      <c r="S56" s="2"/>
    </row>
    <row r="57" spans="1:19" ht="18" hidden="1" x14ac:dyDescent="0.35">
      <c r="A57" s="40">
        <v>8860</v>
      </c>
      <c r="B57" s="111" t="s">
        <v>163</v>
      </c>
      <c r="C57" s="187">
        <v>0</v>
      </c>
      <c r="D57" s="187">
        <v>0</v>
      </c>
      <c r="E57" s="187">
        <v>0</v>
      </c>
      <c r="F57" s="112"/>
      <c r="G57" s="97"/>
      <c r="H57" s="112"/>
      <c r="I57" s="103" t="str">
        <f t="shared" si="24"/>
        <v/>
      </c>
      <c r="J57" s="187">
        <v>0</v>
      </c>
      <c r="K57" s="187">
        <v>0</v>
      </c>
      <c r="L57" s="112">
        <f t="shared" si="16"/>
        <v>0</v>
      </c>
      <c r="M57" s="103" t="str">
        <f t="shared" si="17"/>
        <v/>
      </c>
      <c r="N57" s="112"/>
      <c r="O57" s="112"/>
      <c r="P57" s="112"/>
      <c r="Q57" s="103" t="str">
        <f t="shared" si="18"/>
        <v/>
      </c>
      <c r="R57" s="2"/>
      <c r="S57" s="2"/>
    </row>
    <row r="58" spans="1:19" s="61" customFormat="1" ht="17.399999999999999" x14ac:dyDescent="0.3">
      <c r="A58" s="79"/>
      <c r="B58" s="80" t="s">
        <v>1</v>
      </c>
      <c r="C58" s="95">
        <f>C51+C52</f>
        <v>1504398.1224600002</v>
      </c>
      <c r="D58" s="95">
        <f>D51+D52</f>
        <v>554918.65546000004</v>
      </c>
      <c r="E58" s="95">
        <f>E51+E52</f>
        <v>434226.8446500001</v>
      </c>
      <c r="F58" s="95">
        <f t="shared" si="22"/>
        <v>-120691.81080999994</v>
      </c>
      <c r="G58" s="103">
        <f>IFERROR(E58/D58,"")</f>
        <v>0.7825054003456553</v>
      </c>
      <c r="H58" s="95">
        <f t="shared" si="23"/>
        <v>-1070171.2778100001</v>
      </c>
      <c r="I58" s="103">
        <f t="shared" si="24"/>
        <v>0.28863825218018085</v>
      </c>
      <c r="J58" s="95">
        <f>J51+J52</f>
        <v>269973.49434999994</v>
      </c>
      <c r="K58" s="95">
        <f>K51+K52</f>
        <v>85120.369420000003</v>
      </c>
      <c r="L58" s="95">
        <f t="shared" si="16"/>
        <v>-184853.12492999993</v>
      </c>
      <c r="M58" s="103">
        <f t="shared" si="17"/>
        <v>0.31529157936389107</v>
      </c>
      <c r="N58" s="95">
        <f t="shared" si="25"/>
        <v>1774371.61681</v>
      </c>
      <c r="O58" s="95">
        <f t="shared" si="26"/>
        <v>519347.2140700001</v>
      </c>
      <c r="P58" s="95">
        <f t="shared" si="27"/>
        <v>-1255024.4027399998</v>
      </c>
      <c r="Q58" s="103">
        <f t="shared" si="18"/>
        <v>0.29269359876466727</v>
      </c>
    </row>
    <row r="59" spans="1:19" x14ac:dyDescent="0.3">
      <c r="A59" s="51"/>
      <c r="B59" s="52"/>
      <c r="C59" s="188"/>
      <c r="D59" s="188"/>
      <c r="E59" s="188"/>
      <c r="F59" s="142"/>
      <c r="G59" s="142"/>
      <c r="H59" s="146"/>
      <c r="I59" s="147"/>
      <c r="J59" s="203"/>
      <c r="K59" s="204"/>
      <c r="M59" s="53"/>
    </row>
    <row r="60" spans="1:19" x14ac:dyDescent="0.3">
      <c r="A60" s="54"/>
      <c r="B60" s="29"/>
      <c r="C60" s="189"/>
      <c r="D60" s="189"/>
      <c r="E60" s="189"/>
      <c r="F60" s="146"/>
      <c r="G60" s="146"/>
      <c r="H60" s="146"/>
      <c r="I60" s="147"/>
      <c r="J60" s="204"/>
      <c r="K60" s="203" t="s">
        <v>21</v>
      </c>
      <c r="M60" s="53"/>
    </row>
    <row r="61" spans="1:19" x14ac:dyDescent="0.3">
      <c r="A61" s="55"/>
      <c r="B61" s="56"/>
      <c r="C61" s="190"/>
      <c r="D61" s="190"/>
      <c r="E61" s="190"/>
      <c r="F61" s="54"/>
      <c r="G61" s="54"/>
      <c r="H61" s="144"/>
      <c r="I61" s="145"/>
      <c r="J61" s="168"/>
      <c r="K61" s="174"/>
      <c r="M61" s="53"/>
    </row>
    <row r="62" spans="1:19" x14ac:dyDescent="0.3">
      <c r="A62" s="55"/>
      <c r="B62" s="56"/>
      <c r="C62" s="191"/>
      <c r="D62" s="180"/>
      <c r="E62" s="192"/>
      <c r="F62" s="144"/>
      <c r="G62" s="144"/>
      <c r="H62" s="144"/>
      <c r="I62" s="145"/>
      <c r="J62" s="175"/>
      <c r="K62" s="175"/>
      <c r="M62" s="53"/>
    </row>
    <row r="63" spans="1:19" ht="17.399999999999999" x14ac:dyDescent="0.3">
      <c r="A63" s="55"/>
      <c r="B63" s="77"/>
      <c r="C63" s="193"/>
      <c r="D63" s="194"/>
      <c r="E63" s="195"/>
      <c r="F63" s="144"/>
      <c r="G63" s="144"/>
      <c r="H63" s="144"/>
      <c r="I63" s="145"/>
      <c r="J63" s="205"/>
      <c r="K63" s="175"/>
      <c r="M63" s="53"/>
    </row>
    <row r="64" spans="1:19" x14ac:dyDescent="0.3">
      <c r="A64" s="55"/>
      <c r="B64" s="56"/>
      <c r="C64" s="191"/>
      <c r="D64" s="180"/>
      <c r="E64" s="192"/>
      <c r="F64" s="144"/>
      <c r="G64" s="144"/>
      <c r="H64" s="144"/>
      <c r="I64" s="145"/>
      <c r="J64" s="175"/>
      <c r="K64" s="175"/>
      <c r="M64" s="53"/>
    </row>
    <row r="65" spans="1:13" x14ac:dyDescent="0.3">
      <c r="A65" s="55"/>
      <c r="B65" s="56"/>
      <c r="C65" s="191"/>
      <c r="D65" s="180"/>
      <c r="E65" s="192"/>
      <c r="F65" s="144"/>
      <c r="G65" s="144"/>
      <c r="H65" s="144"/>
      <c r="I65" s="143"/>
      <c r="J65" s="169"/>
      <c r="K65" s="175"/>
      <c r="L65" s="73"/>
      <c r="M65" s="74"/>
    </row>
    <row r="66" spans="1:13" x14ac:dyDescent="0.3">
      <c r="A66" s="55"/>
      <c r="B66" s="56"/>
      <c r="C66" s="191"/>
      <c r="D66" s="180"/>
      <c r="E66" s="192"/>
      <c r="F66" s="144"/>
      <c r="G66" s="144"/>
      <c r="H66" s="144"/>
      <c r="I66" s="145"/>
      <c r="J66" s="169"/>
      <c r="K66" s="175"/>
      <c r="M66" s="53"/>
    </row>
    <row r="67" spans="1:13" x14ac:dyDescent="0.3">
      <c r="A67" s="57"/>
      <c r="B67" s="58"/>
      <c r="C67" s="196"/>
      <c r="D67" s="152"/>
      <c r="E67" s="197"/>
      <c r="F67" s="136"/>
      <c r="G67" s="136"/>
      <c r="H67" s="136"/>
      <c r="M67" s="53"/>
    </row>
    <row r="68" spans="1:13" x14ac:dyDescent="0.3">
      <c r="A68" s="57"/>
      <c r="B68" s="58"/>
      <c r="C68" s="196"/>
      <c r="D68" s="152"/>
      <c r="E68" s="197"/>
      <c r="F68" s="136"/>
      <c r="G68" s="136"/>
      <c r="H68" s="136"/>
      <c r="M68" s="53"/>
    </row>
    <row r="69" spans="1:13" x14ac:dyDescent="0.3">
      <c r="A69" s="57"/>
      <c r="B69" s="58"/>
      <c r="C69" s="196"/>
      <c r="D69" s="152"/>
      <c r="E69" s="197"/>
      <c r="F69" s="136"/>
      <c r="G69" s="136"/>
      <c r="H69" s="136"/>
      <c r="M69" s="53"/>
    </row>
    <row r="70" spans="1:13" x14ac:dyDescent="0.3">
      <c r="M70" s="53"/>
    </row>
    <row r="71" spans="1:13" x14ac:dyDescent="0.3">
      <c r="M71" s="53"/>
    </row>
    <row r="72" spans="1:13" x14ac:dyDescent="0.3">
      <c r="M72" s="53"/>
    </row>
    <row r="73" spans="1:13" x14ac:dyDescent="0.3">
      <c r="M73" s="53"/>
    </row>
    <row r="74" spans="1:13" x14ac:dyDescent="0.3">
      <c r="M74" s="53"/>
    </row>
    <row r="75" spans="1:13" x14ac:dyDescent="0.3">
      <c r="M75" s="53"/>
    </row>
    <row r="76" spans="1:13" x14ac:dyDescent="0.3">
      <c r="M76" s="53"/>
    </row>
    <row r="77" spans="1:13" x14ac:dyDescent="0.3">
      <c r="M77" s="53"/>
    </row>
    <row r="78" spans="1:13" x14ac:dyDescent="0.3">
      <c r="M78" s="53"/>
    </row>
    <row r="79" spans="1:13" x14ac:dyDescent="0.3">
      <c r="M79" s="53"/>
    </row>
    <row r="80" spans="1:13" x14ac:dyDescent="0.3">
      <c r="M80" s="53"/>
    </row>
    <row r="81" spans="13:13" x14ac:dyDescent="0.3">
      <c r="M81" s="53"/>
    </row>
    <row r="82" spans="13:13" x14ac:dyDescent="0.3">
      <c r="M82" s="53"/>
    </row>
    <row r="83" spans="13:13" x14ac:dyDescent="0.3">
      <c r="M83" s="53"/>
    </row>
    <row r="84" spans="13:13" x14ac:dyDescent="0.3">
      <c r="M84" s="53"/>
    </row>
    <row r="85" spans="13:13" x14ac:dyDescent="0.3">
      <c r="M85" s="53"/>
    </row>
    <row r="86" spans="13:13" x14ac:dyDescent="0.3">
      <c r="M86" s="53"/>
    </row>
    <row r="87" spans="13:13" x14ac:dyDescent="0.3">
      <c r="M87" s="53"/>
    </row>
    <row r="88" spans="13:13" x14ac:dyDescent="0.3">
      <c r="M88" s="53"/>
    </row>
    <row r="89" spans="13:13" x14ac:dyDescent="0.3">
      <c r="M89" s="53"/>
    </row>
    <row r="90" spans="13:13" x14ac:dyDescent="0.3">
      <c r="M90" s="53"/>
    </row>
    <row r="91" spans="13:13" x14ac:dyDescent="0.3">
      <c r="M91" s="53"/>
    </row>
    <row r="92" spans="13:13" x14ac:dyDescent="0.3">
      <c r="M92" s="53"/>
    </row>
    <row r="93" spans="13:13" x14ac:dyDescent="0.3">
      <c r="M93" s="53"/>
    </row>
    <row r="94" spans="13:13" x14ac:dyDescent="0.3">
      <c r="M94" s="53"/>
    </row>
    <row r="95" spans="13:13" x14ac:dyDescent="0.3">
      <c r="M95" s="53"/>
    </row>
    <row r="96" spans="13:13" x14ac:dyDescent="0.3">
      <c r="M96" s="53"/>
    </row>
    <row r="97" spans="13:13" x14ac:dyDescent="0.3">
      <c r="M97" s="53"/>
    </row>
    <row r="98" spans="13:13" x14ac:dyDescent="0.3">
      <c r="M98" s="53"/>
    </row>
    <row r="99" spans="13:13" x14ac:dyDescent="0.3">
      <c r="M99" s="53"/>
    </row>
    <row r="100" spans="13:13" x14ac:dyDescent="0.3">
      <c r="M100" s="53"/>
    </row>
    <row r="101" spans="13:13" x14ac:dyDescent="0.3">
      <c r="M101" s="53"/>
    </row>
    <row r="102" spans="13:13" x14ac:dyDescent="0.3">
      <c r="M102" s="53"/>
    </row>
    <row r="103" spans="13:13" x14ac:dyDescent="0.3">
      <c r="M103" s="53"/>
    </row>
    <row r="104" spans="13:13" x14ac:dyDescent="0.3">
      <c r="M104" s="53"/>
    </row>
    <row r="105" spans="13:13" x14ac:dyDescent="0.3">
      <c r="M105" s="53"/>
    </row>
    <row r="106" spans="13:13" x14ac:dyDescent="0.3">
      <c r="M106" s="53"/>
    </row>
    <row r="107" spans="13:13" x14ac:dyDescent="0.3">
      <c r="M107" s="53"/>
    </row>
    <row r="108" spans="13:13" x14ac:dyDescent="0.3">
      <c r="M108" s="53"/>
    </row>
    <row r="109" spans="13:13" x14ac:dyDescent="0.3">
      <c r="M109" s="53"/>
    </row>
    <row r="110" spans="13:13" x14ac:dyDescent="0.3">
      <c r="M110" s="53"/>
    </row>
    <row r="111" spans="13:13" x14ac:dyDescent="0.3">
      <c r="M111" s="53"/>
    </row>
    <row r="112" spans="13:13" x14ac:dyDescent="0.3">
      <c r="M112" s="53"/>
    </row>
    <row r="113" spans="13:13" x14ac:dyDescent="0.3">
      <c r="M113" s="53"/>
    </row>
    <row r="114" spans="13:13" x14ac:dyDescent="0.3">
      <c r="M114" s="53"/>
    </row>
    <row r="115" spans="13:13" x14ac:dyDescent="0.3">
      <c r="M115" s="53"/>
    </row>
    <row r="116" spans="13:13" x14ac:dyDescent="0.3">
      <c r="M116" s="53"/>
    </row>
    <row r="117" spans="13:13" x14ac:dyDescent="0.3">
      <c r="M117" s="53"/>
    </row>
    <row r="118" spans="13:13" x14ac:dyDescent="0.3">
      <c r="M118" s="53"/>
    </row>
    <row r="119" spans="13:13" x14ac:dyDescent="0.3">
      <c r="M119" s="53"/>
    </row>
    <row r="120" spans="13:13" x14ac:dyDescent="0.3">
      <c r="M120" s="53"/>
    </row>
    <row r="121" spans="13:13" x14ac:dyDescent="0.3">
      <c r="M121" s="53"/>
    </row>
    <row r="122" spans="13:13" x14ac:dyDescent="0.3">
      <c r="M122" s="53"/>
    </row>
    <row r="123" spans="13:13" x14ac:dyDescent="0.3">
      <c r="M123" s="53"/>
    </row>
    <row r="124" spans="13:13" x14ac:dyDescent="0.3">
      <c r="M124" s="53"/>
    </row>
    <row r="125" spans="13:13" x14ac:dyDescent="0.3">
      <c r="M125" s="53"/>
    </row>
    <row r="126" spans="13:13" x14ac:dyDescent="0.3">
      <c r="M126" s="53"/>
    </row>
    <row r="127" spans="13:13" x14ac:dyDescent="0.3">
      <c r="M127" s="53"/>
    </row>
    <row r="128" spans="13:13" x14ac:dyDescent="0.3">
      <c r="M128" s="53"/>
    </row>
    <row r="129" spans="13:13" x14ac:dyDescent="0.3">
      <c r="M129" s="53"/>
    </row>
    <row r="130" spans="13:13" x14ac:dyDescent="0.3">
      <c r="M130" s="53"/>
    </row>
    <row r="131" spans="13:13" x14ac:dyDescent="0.3">
      <c r="M131" s="53"/>
    </row>
    <row r="132" spans="13:13" x14ac:dyDescent="0.3">
      <c r="M132" s="53"/>
    </row>
    <row r="133" spans="13:13" x14ac:dyDescent="0.3">
      <c r="M133" s="53"/>
    </row>
    <row r="134" spans="13:13" x14ac:dyDescent="0.3">
      <c r="M134" s="53"/>
    </row>
    <row r="135" spans="13:13" x14ac:dyDescent="0.3">
      <c r="M135" s="53"/>
    </row>
    <row r="136" spans="13:13" x14ac:dyDescent="0.3">
      <c r="M136" s="53"/>
    </row>
    <row r="137" spans="13:13" x14ac:dyDescent="0.3">
      <c r="M137" s="53"/>
    </row>
    <row r="138" spans="13:13" x14ac:dyDescent="0.3">
      <c r="M138" s="53"/>
    </row>
    <row r="139" spans="13:13" x14ac:dyDescent="0.3">
      <c r="M139" s="53"/>
    </row>
    <row r="140" spans="13:13" x14ac:dyDescent="0.3">
      <c r="M140" s="53"/>
    </row>
    <row r="141" spans="13:13" x14ac:dyDescent="0.3">
      <c r="M141" s="53"/>
    </row>
    <row r="142" spans="13:13" x14ac:dyDescent="0.3">
      <c r="M142" s="53"/>
    </row>
    <row r="143" spans="13:13" x14ac:dyDescent="0.3">
      <c r="M143" s="53"/>
    </row>
    <row r="144" spans="13:13" x14ac:dyDescent="0.3">
      <c r="M144" s="53"/>
    </row>
    <row r="145" spans="13:13" x14ac:dyDescent="0.3">
      <c r="M145" s="53"/>
    </row>
    <row r="146" spans="13:13" x14ac:dyDescent="0.3">
      <c r="M146" s="53"/>
    </row>
    <row r="147" spans="13:13" x14ac:dyDescent="0.3">
      <c r="M147" s="53"/>
    </row>
    <row r="148" spans="13:13" x14ac:dyDescent="0.3">
      <c r="M148" s="53"/>
    </row>
    <row r="149" spans="13:13" x14ac:dyDescent="0.3">
      <c r="M149" s="53"/>
    </row>
    <row r="150" spans="13:13" x14ac:dyDescent="0.3">
      <c r="M150" s="53"/>
    </row>
    <row r="151" spans="13:13" x14ac:dyDescent="0.3">
      <c r="M151" s="53"/>
    </row>
    <row r="152" spans="13:13" x14ac:dyDescent="0.3">
      <c r="M152" s="53"/>
    </row>
    <row r="153" spans="13:13" x14ac:dyDescent="0.3">
      <c r="M153" s="53"/>
    </row>
    <row r="154" spans="13:13" x14ac:dyDescent="0.3">
      <c r="M154" s="53"/>
    </row>
    <row r="155" spans="13:13" x14ac:dyDescent="0.3">
      <c r="M155" s="53"/>
    </row>
    <row r="156" spans="13:13" x14ac:dyDescent="0.3">
      <c r="M156" s="53"/>
    </row>
    <row r="157" spans="13:13" x14ac:dyDescent="0.3">
      <c r="M157" s="53"/>
    </row>
    <row r="158" spans="13:13" x14ac:dyDescent="0.3">
      <c r="M158" s="53"/>
    </row>
    <row r="159" spans="13:13" x14ac:dyDescent="0.3">
      <c r="M159" s="53"/>
    </row>
    <row r="160" spans="13:13" x14ac:dyDescent="0.3">
      <c r="M160" s="53"/>
    </row>
    <row r="161" spans="13:13" x14ac:dyDescent="0.3">
      <c r="M161" s="53"/>
    </row>
    <row r="162" spans="13:13" x14ac:dyDescent="0.3">
      <c r="M162" s="53"/>
    </row>
    <row r="163" spans="13:13" x14ac:dyDescent="0.3">
      <c r="M163" s="53"/>
    </row>
    <row r="164" spans="13:13" x14ac:dyDescent="0.3">
      <c r="M164" s="53"/>
    </row>
    <row r="165" spans="13:13" x14ac:dyDescent="0.3">
      <c r="M165" s="53"/>
    </row>
    <row r="166" spans="13:13" x14ac:dyDescent="0.3">
      <c r="M166" s="53"/>
    </row>
    <row r="167" spans="13:13" x14ac:dyDescent="0.3">
      <c r="M167" s="53"/>
    </row>
    <row r="168" spans="13:13" x14ac:dyDescent="0.3">
      <c r="M168" s="53"/>
    </row>
    <row r="169" spans="13:13" x14ac:dyDescent="0.3">
      <c r="M169" s="53"/>
    </row>
    <row r="170" spans="13:13" x14ac:dyDescent="0.3">
      <c r="M170" s="53"/>
    </row>
    <row r="171" spans="13:13" x14ac:dyDescent="0.3">
      <c r="M171" s="53"/>
    </row>
    <row r="172" spans="13:13" x14ac:dyDescent="0.3">
      <c r="M172" s="53"/>
    </row>
    <row r="173" spans="13:13" x14ac:dyDescent="0.3">
      <c r="M173" s="53"/>
    </row>
    <row r="174" spans="13:13" x14ac:dyDescent="0.3">
      <c r="M174" s="53"/>
    </row>
    <row r="175" spans="13:13" x14ac:dyDescent="0.3">
      <c r="M175" s="53"/>
    </row>
    <row r="176" spans="13:13" x14ac:dyDescent="0.3">
      <c r="M176" s="53"/>
    </row>
    <row r="177" spans="13:13" x14ac:dyDescent="0.3">
      <c r="M177" s="53"/>
    </row>
    <row r="178" spans="13:13" x14ac:dyDescent="0.3">
      <c r="M178" s="53"/>
    </row>
    <row r="179" spans="13:13" x14ac:dyDescent="0.3">
      <c r="M179" s="53"/>
    </row>
    <row r="180" spans="13:13" x14ac:dyDescent="0.3">
      <c r="M180" s="53"/>
    </row>
    <row r="181" spans="13:13" x14ac:dyDescent="0.3">
      <c r="M181" s="53"/>
    </row>
    <row r="182" spans="13:13" x14ac:dyDescent="0.3">
      <c r="M182" s="53"/>
    </row>
    <row r="183" spans="13:13" x14ac:dyDescent="0.3">
      <c r="M183" s="53"/>
    </row>
    <row r="184" spans="13:13" x14ac:dyDescent="0.3">
      <c r="M184" s="53"/>
    </row>
    <row r="185" spans="13:13" x14ac:dyDescent="0.3">
      <c r="M185" s="53"/>
    </row>
    <row r="186" spans="13:13" x14ac:dyDescent="0.3">
      <c r="M186" s="53"/>
    </row>
    <row r="187" spans="13:13" x14ac:dyDescent="0.3">
      <c r="M187" s="53"/>
    </row>
    <row r="188" spans="13:13" x14ac:dyDescent="0.3">
      <c r="M188" s="53"/>
    </row>
    <row r="189" spans="13:13" x14ac:dyDescent="0.3">
      <c r="M189" s="53"/>
    </row>
    <row r="190" spans="13:13" x14ac:dyDescent="0.3">
      <c r="M190" s="53"/>
    </row>
    <row r="191" spans="13:13" x14ac:dyDescent="0.3">
      <c r="M191" s="53"/>
    </row>
    <row r="192" spans="13:13" x14ac:dyDescent="0.3">
      <c r="M192" s="53"/>
    </row>
    <row r="193" spans="13:13" x14ac:dyDescent="0.3">
      <c r="M193" s="53"/>
    </row>
    <row r="194" spans="13:13" x14ac:dyDescent="0.3">
      <c r="M194" s="53"/>
    </row>
    <row r="195" spans="13:13" x14ac:dyDescent="0.3">
      <c r="M195" s="53"/>
    </row>
    <row r="196" spans="13:13" x14ac:dyDescent="0.3">
      <c r="M196" s="53"/>
    </row>
    <row r="197" spans="13:13" x14ac:dyDescent="0.3">
      <c r="M197" s="53"/>
    </row>
    <row r="198" spans="13:13" x14ac:dyDescent="0.3">
      <c r="M198" s="53"/>
    </row>
    <row r="199" spans="13:13" x14ac:dyDescent="0.3">
      <c r="M199" s="53"/>
    </row>
    <row r="200" spans="13:13" x14ac:dyDescent="0.3">
      <c r="M200" s="53"/>
    </row>
    <row r="201" spans="13:13" x14ac:dyDescent="0.3">
      <c r="M201" s="53"/>
    </row>
    <row r="202" spans="13:13" x14ac:dyDescent="0.3">
      <c r="M202" s="53"/>
    </row>
    <row r="203" spans="13:13" x14ac:dyDescent="0.3">
      <c r="M203" s="53"/>
    </row>
    <row r="204" spans="13:13" x14ac:dyDescent="0.3">
      <c r="M204" s="53"/>
    </row>
    <row r="205" spans="13:13" x14ac:dyDescent="0.3">
      <c r="M205" s="53"/>
    </row>
    <row r="206" spans="13:13" x14ac:dyDescent="0.3">
      <c r="M206" s="53"/>
    </row>
    <row r="207" spans="13:13" x14ac:dyDescent="0.3">
      <c r="M207" s="53"/>
    </row>
    <row r="208" spans="13:13" x14ac:dyDescent="0.3">
      <c r="M208" s="53"/>
    </row>
    <row r="209" spans="13:13" x14ac:dyDescent="0.3">
      <c r="M209" s="53"/>
    </row>
    <row r="210" spans="13:13" x14ac:dyDescent="0.3">
      <c r="M210" s="53"/>
    </row>
    <row r="211" spans="13:13" x14ac:dyDescent="0.3">
      <c r="M211" s="53"/>
    </row>
    <row r="212" spans="13:13" x14ac:dyDescent="0.3">
      <c r="M212" s="53"/>
    </row>
    <row r="213" spans="13:13" x14ac:dyDescent="0.3">
      <c r="M213" s="53"/>
    </row>
    <row r="214" spans="13:13" x14ac:dyDescent="0.3">
      <c r="M214" s="53"/>
    </row>
    <row r="215" spans="13:13" x14ac:dyDescent="0.3">
      <c r="M215" s="53"/>
    </row>
    <row r="216" spans="13:13" x14ac:dyDescent="0.3">
      <c r="M216" s="53"/>
    </row>
    <row r="217" spans="13:13" x14ac:dyDescent="0.3">
      <c r="M217" s="53"/>
    </row>
    <row r="218" spans="13:13" x14ac:dyDescent="0.3">
      <c r="M218" s="53"/>
    </row>
    <row r="219" spans="13:13" x14ac:dyDescent="0.3">
      <c r="M219" s="53"/>
    </row>
    <row r="220" spans="13:13" x14ac:dyDescent="0.3">
      <c r="M220" s="53"/>
    </row>
    <row r="221" spans="13:13" x14ac:dyDescent="0.3">
      <c r="M221" s="53"/>
    </row>
    <row r="222" spans="13:13" x14ac:dyDescent="0.3">
      <c r="M222" s="53"/>
    </row>
    <row r="223" spans="13:13" x14ac:dyDescent="0.3">
      <c r="M223" s="53"/>
    </row>
    <row r="224" spans="13:13" x14ac:dyDescent="0.3">
      <c r="M224" s="53"/>
    </row>
    <row r="225" spans="13:13" x14ac:dyDescent="0.3">
      <c r="M225" s="53"/>
    </row>
    <row r="226" spans="13:13" x14ac:dyDescent="0.3">
      <c r="M226" s="53"/>
    </row>
    <row r="227" spans="13:13" x14ac:dyDescent="0.3">
      <c r="M227" s="53"/>
    </row>
    <row r="228" spans="13:13" x14ac:dyDescent="0.3">
      <c r="M228" s="53"/>
    </row>
    <row r="229" spans="13:13" x14ac:dyDescent="0.3">
      <c r="M229" s="53"/>
    </row>
    <row r="230" spans="13:13" x14ac:dyDescent="0.3">
      <c r="M230" s="53"/>
    </row>
    <row r="231" spans="13:13" x14ac:dyDescent="0.3">
      <c r="M231" s="53"/>
    </row>
    <row r="232" spans="13:13" x14ac:dyDescent="0.3">
      <c r="M232" s="53"/>
    </row>
    <row r="233" spans="13:13" x14ac:dyDescent="0.3">
      <c r="M233" s="53"/>
    </row>
    <row r="234" spans="13:13" x14ac:dyDescent="0.3">
      <c r="M234" s="53"/>
    </row>
    <row r="235" spans="13:13" x14ac:dyDescent="0.3">
      <c r="M235" s="53"/>
    </row>
    <row r="236" spans="13:13" x14ac:dyDescent="0.3">
      <c r="M236" s="53"/>
    </row>
    <row r="237" spans="13:13" x14ac:dyDescent="0.3">
      <c r="M237" s="53"/>
    </row>
    <row r="238" spans="13:13" x14ac:dyDescent="0.3">
      <c r="M238" s="53"/>
    </row>
    <row r="239" spans="13:13" x14ac:dyDescent="0.3">
      <c r="M239" s="53"/>
    </row>
    <row r="240" spans="13:13" x14ac:dyDescent="0.3">
      <c r="M240" s="53"/>
    </row>
    <row r="241" spans="13:13" x14ac:dyDescent="0.3">
      <c r="M241" s="53"/>
    </row>
    <row r="242" spans="13:13" x14ac:dyDescent="0.3">
      <c r="M242" s="53"/>
    </row>
    <row r="243" spans="13:13" x14ac:dyDescent="0.3">
      <c r="M243" s="53"/>
    </row>
    <row r="244" spans="13:13" x14ac:dyDescent="0.3">
      <c r="M244" s="53"/>
    </row>
    <row r="245" spans="13:13" x14ac:dyDescent="0.3">
      <c r="M245" s="53"/>
    </row>
    <row r="246" spans="13:13" x14ac:dyDescent="0.3">
      <c r="M246" s="53"/>
    </row>
    <row r="247" spans="13:13" x14ac:dyDescent="0.3">
      <c r="M247" s="53"/>
    </row>
    <row r="248" spans="13:13" x14ac:dyDescent="0.3">
      <c r="M248" s="53"/>
    </row>
    <row r="249" spans="13:13" x14ac:dyDescent="0.3">
      <c r="M249" s="53"/>
    </row>
    <row r="250" spans="13:13" x14ac:dyDescent="0.3">
      <c r="M250" s="53"/>
    </row>
    <row r="251" spans="13:13" x14ac:dyDescent="0.3">
      <c r="M251" s="53"/>
    </row>
    <row r="252" spans="13:13" x14ac:dyDescent="0.3">
      <c r="M252" s="53"/>
    </row>
    <row r="253" spans="13:13" x14ac:dyDescent="0.3">
      <c r="M253" s="53"/>
    </row>
    <row r="254" spans="13:13" x14ac:dyDescent="0.3">
      <c r="M254" s="53"/>
    </row>
    <row r="255" spans="13:13" x14ac:dyDescent="0.3">
      <c r="M255" s="53"/>
    </row>
    <row r="256" spans="13:13" x14ac:dyDescent="0.3">
      <c r="M256" s="53"/>
    </row>
    <row r="257" spans="13:13" x14ac:dyDescent="0.3">
      <c r="M257" s="53"/>
    </row>
    <row r="258" spans="13:13" x14ac:dyDescent="0.3">
      <c r="M258" s="53"/>
    </row>
    <row r="259" spans="13:13" x14ac:dyDescent="0.3">
      <c r="M259" s="53"/>
    </row>
    <row r="260" spans="13:13" x14ac:dyDescent="0.3">
      <c r="M260" s="53"/>
    </row>
    <row r="261" spans="13:13" x14ac:dyDescent="0.3">
      <c r="M261" s="53"/>
    </row>
    <row r="262" spans="13:13" x14ac:dyDescent="0.3">
      <c r="M262" s="53"/>
    </row>
    <row r="263" spans="13:13" x14ac:dyDescent="0.3">
      <c r="M263" s="53"/>
    </row>
    <row r="264" spans="13:13" x14ac:dyDescent="0.3">
      <c r="M264" s="53"/>
    </row>
    <row r="265" spans="13:13" x14ac:dyDescent="0.3">
      <c r="M265" s="53"/>
    </row>
    <row r="266" spans="13:13" x14ac:dyDescent="0.3">
      <c r="M266" s="53"/>
    </row>
    <row r="267" spans="13:13" x14ac:dyDescent="0.3">
      <c r="M267" s="53"/>
    </row>
    <row r="268" spans="13:13" x14ac:dyDescent="0.3">
      <c r="M268" s="53"/>
    </row>
    <row r="269" spans="13:13" x14ac:dyDescent="0.3">
      <c r="M269" s="53"/>
    </row>
    <row r="270" spans="13:13" x14ac:dyDescent="0.3">
      <c r="M270" s="53"/>
    </row>
    <row r="271" spans="13:13" x14ac:dyDescent="0.3">
      <c r="M271" s="53"/>
    </row>
    <row r="272" spans="13:13" x14ac:dyDescent="0.3">
      <c r="M272" s="53"/>
    </row>
    <row r="273" spans="13:13" x14ac:dyDescent="0.3">
      <c r="M273" s="53"/>
    </row>
    <row r="274" spans="13:13" x14ac:dyDescent="0.3">
      <c r="M274" s="53"/>
    </row>
    <row r="275" spans="13:13" x14ac:dyDescent="0.3">
      <c r="M275" s="53"/>
    </row>
    <row r="276" spans="13:13" x14ac:dyDescent="0.3">
      <c r="M276" s="53"/>
    </row>
    <row r="277" spans="13:13" x14ac:dyDescent="0.3">
      <c r="M277" s="53"/>
    </row>
    <row r="278" spans="13:13" x14ac:dyDescent="0.3">
      <c r="M278" s="53"/>
    </row>
    <row r="279" spans="13:13" x14ac:dyDescent="0.3">
      <c r="M279" s="53"/>
    </row>
    <row r="280" spans="13:13" x14ac:dyDescent="0.3">
      <c r="M280" s="53"/>
    </row>
    <row r="281" spans="13:13" x14ac:dyDescent="0.3">
      <c r="M281" s="53"/>
    </row>
    <row r="282" spans="13:13" x14ac:dyDescent="0.3">
      <c r="M282" s="53"/>
    </row>
    <row r="283" spans="13:13" x14ac:dyDescent="0.3">
      <c r="M283" s="53"/>
    </row>
    <row r="284" spans="13:13" x14ac:dyDescent="0.3">
      <c r="M284" s="53"/>
    </row>
    <row r="285" spans="13:13" x14ac:dyDescent="0.3">
      <c r="M285" s="53"/>
    </row>
    <row r="286" spans="13:13" x14ac:dyDescent="0.3">
      <c r="M286" s="53"/>
    </row>
  </sheetData>
  <sheetProtection password="C4FF" sheet="1"/>
  <mergeCells count="7">
    <mergeCell ref="A1:D1"/>
    <mergeCell ref="P2:Q2"/>
    <mergeCell ref="A3:A4"/>
    <mergeCell ref="B3:B4"/>
    <mergeCell ref="C3:I3"/>
    <mergeCell ref="J3:M3"/>
    <mergeCell ref="N3:Q3"/>
  </mergeCells>
  <phoneticPr fontId="16" type="noConversion"/>
  <pageMargins left="0.19685039370078741" right="0.19685039370078741" top="0.78740157480314965" bottom="0.19685039370078741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Доходи</vt:lpstr>
      <vt:lpstr>Видатки</vt:lpstr>
      <vt:lpstr>Видатки!Заголовки_для_печати</vt:lpstr>
      <vt:lpstr>Доходи!Заголовки_для_печати</vt:lpstr>
      <vt:lpstr>Видатки!Область_печати</vt:lpstr>
      <vt:lpstr>Доходи!Область_печати</vt:lpstr>
    </vt:vector>
  </TitlesOfParts>
  <Company>FD_BUD_SEC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Illia</dc:creator>
  <cp:lastModifiedBy>Пользователь</cp:lastModifiedBy>
  <cp:lastPrinted>2024-05-13T07:29:32Z</cp:lastPrinted>
  <dcterms:created xsi:type="dcterms:W3CDTF">2001-07-11T13:17:26Z</dcterms:created>
  <dcterms:modified xsi:type="dcterms:W3CDTF">2024-06-14T08:21:16Z</dcterms:modified>
</cp:coreProperties>
</file>