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'Видатки'!$A$1:$R$97</definedName>
    <definedName name="_xlnm.Print_Area" localSheetId="0">'Доходи'!$A$1:$R$96</definedName>
  </definedNames>
  <calcPr fullCalcOnLoad="1"/>
</workbook>
</file>

<file path=xl/sharedStrings.xml><?xml version="1.0" encoding="utf-8"?>
<sst xmlns="http://schemas.openxmlformats.org/spreadsheetml/2006/main" count="308" uniqueCount="270">
  <si>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</si>
  <si>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</si>
  <si>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</si>
  <si>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</si>
  <si>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</si>
  <si>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</si>
  <si>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</si>
  <si>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</si>
  <si>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</si>
  <si>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</si>
  <si>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</si>
  <si>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</si>
  <si>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</si>
  <si>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</si>
  <si>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</si>
  <si>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</si>
  <si>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</si>
  <si>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</si>
  <si>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</si>
  <si>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</si>
  <si>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</si>
  <si>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</si>
  <si>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</si>
  <si>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</si>
  <si>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</si>
  <si>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</si>
  <si>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</si>
  <si>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</si>
  <si>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</si>
  <si>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</si>
  <si>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</si>
  <si>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</si>
  <si>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</si>
  <si>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</si>
  <si>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</si>
  <si>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</si>
  <si>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</si>
  <si>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</si>
  <si>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</si>
  <si>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</si>
  <si>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</si>
  <si>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</si>
  <si>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</si>
  <si>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</si>
  <si>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</si>
  <si>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</si>
  <si>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</si>
  <si>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</si>
  <si>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</si>
  <si>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</si>
  <si>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</si>
  <si>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</si>
  <si>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</si>
  <si>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</si>
  <si>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</si>
  <si>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</si>
  <si>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</si>
  <si>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</si>
  <si>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</si>
  <si>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</si>
  <si>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</si>
  <si>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</si>
  <si>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</si>
  <si>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</si>
  <si>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</si>
  <si>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</si>
  <si>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</si>
  <si>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</si>
  <si>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</si>
  <si>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</si>
  <si>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</si>
  <si>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</si>
  <si>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</si>
  <si>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</si>
  <si>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</si>
  <si>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</si>
  <si>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</si>
  <si>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</si>
  <si>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</si>
  <si>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</si>
  <si>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</si>
  <si>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</si>
  <si>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</si>
  <si>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</si>
  <si>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</si>
  <si>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</si>
  <si>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</si>
  <si>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</si>
  <si>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</si>
  <si>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</si>
  <si>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</si>
  <si>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</si>
  <si>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</si>
  <si>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</si>
  <si>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</si>
  <si>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</si>
  <si>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</si>
  <si>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</si>
  <si>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</si>
  <si>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</si>
  <si>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</si>
  <si>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</si>
  <si>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</si>
  <si>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</si>
  <si>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</si>
  <si>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</si>
  <si>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</si>
  <si>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</si>
  <si>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</si>
  <si>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</si>
  <si>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</si>
  <si>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</si>
  <si>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</si>
  <si>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</si>
  <si>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</si>
  <si>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</si>
  <si>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</si>
  <si>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</si>
  <si>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</si>
  <si>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</si>
  <si>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</si>
  <si>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</si>
  <si>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</si>
  <si>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</si>
  <si>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</si>
  <si>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</si>
  <si>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</si>
  <si>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</si>
  <si>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</si>
  <si>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</si>
  <si>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</si>
  <si>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</si>
  <si>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</si>
  <si>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</si>
  <si>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</si>
  <si>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</si>
  <si>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</si>
  <si>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</si>
  <si>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</si>
  <si>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</si>
  <si>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</si>
  <si>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</si>
  <si>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</si>
  <si>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</si>
  <si>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</si>
  <si>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</si>
  <si>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</si>
  <si>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</si>
  <si>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</si>
  <si>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</si>
  <si>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</si>
  <si>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</si>
  <si>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</si>
  <si>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</si>
  <si>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</si>
  <si>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</si>
  <si>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</si>
  <si>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</si>
  <si>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</si>
  <si>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</si>
  <si>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</si>
  <si>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</si>
  <si>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</si>
  <si>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</si>
  <si>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</si>
  <si>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</si>
  <si>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</si>
  <si>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</si>
  <si>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</si>
  <si>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</si>
  <si>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</si>
  <si>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</si>
  <si>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</si>
  <si>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</si>
  <si>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</si>
  <si>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</si>
  <si>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</si>
  <si>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</si>
  <si>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</si>
  <si>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</si>
  <si>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</si>
  <si>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</si>
  <si>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</si>
  <si>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</si>
  <si>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</si>
  <si>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</si>
  <si>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</si>
  <si>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</si>
  <si>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</si>
  <si>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</si>
  <si>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</si>
  <si>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</si>
  <si>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</si>
  <si>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</si>
  <si>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</si>
  <si>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</si>
  <si>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</si>
  <si>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</si>
  <si>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</si>
  <si>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</si>
  <si>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</si>
  <si>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</si>
  <si>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</si>
  <si>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</si>
  <si>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</si>
  <si>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</si>
  <si>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</si>
  <si>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</si>
  <si>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</si>
  <si>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</si>
  <si>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</si>
  <si>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</si>
  <si>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</si>
  <si>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</si>
  <si>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</si>
  <si>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</si>
  <si>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</si>
  <si>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</si>
  <si>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</si>
  <si>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</si>
  <si>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</si>
  <si>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</si>
  <si>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</si>
  <si>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</si>
  <si>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</si>
  <si>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</si>
  <si>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</si>
  <si>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</si>
  <si>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</si>
  <si>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</si>
  <si>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</si>
  <si>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</si>
  <si>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</si>
  <si>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</si>
  <si>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</si>
  <si>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</si>
  <si>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</si>
  <si>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</si>
  <si>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</si>
  <si>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</si>
  <si>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</si>
  <si>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</si>
  <si>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</si>
  <si>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</si>
  <si>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/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</si>
  <si>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</si>
  <si>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</si>
  <si>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</si>
  <si>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</si>
  <si>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</si>
  <si>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</si>
  <si>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</si>
  <si>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</si>
  <si>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</si>
  <si>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Субвенції з місцевих бюджетів іншим місцевим бюджетам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</si>
  <si>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</si>
  <si>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</si>
  <si>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</si>
  <si>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</si>
  <si>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Усього</t>
  </si>
  <si>
    <t>за січень-травень 2023 року</t>
  </si>
  <si>
    <t>План на січень-травень 2023 року</t>
  </si>
  <si>
    <t>Відхилення на  січень-травень 2023 року (+/-)</t>
  </si>
  <si>
    <t xml:space="preserve">Процент виконання до плану на  січень-травень 2023 року </t>
  </si>
  <si>
    <t xml:space="preserve">Процент виконання до плану на січень-травень 2023 року </t>
  </si>
  <si>
    <t>Відхилення до плану на січень-травень 2023 року (+/-)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</si>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</sst>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  <numFmt numFmtId="207" formatCode="#,##0.00;\-#,##0.00"/>
  </numFmts>
  <fonts count="106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 Cyr"/>
      <family val="1"/>
    </font>
    <font>
      <i/>
      <sz val="12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b/>
      <sz val="16"/>
      <color indexed="10"/>
      <name val="Times New Roman Cyr"/>
      <family val="0"/>
    </font>
    <font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30"/>
      <name val="Times New Roman"/>
      <family val="1"/>
    </font>
    <font>
      <b/>
      <sz val="11"/>
      <color indexed="30"/>
      <name val="Times New Roman"/>
      <family val="1"/>
    </font>
    <font>
      <i/>
      <sz val="16"/>
      <color indexed="30"/>
      <name val="Times New Roman"/>
      <family val="1"/>
    </font>
    <font>
      <i/>
      <sz val="10"/>
      <color indexed="30"/>
      <name val="Times New Roman"/>
      <family val="1"/>
    </font>
    <font>
      <i/>
      <sz val="10"/>
      <color indexed="30"/>
      <name val="Times New Roman Cyr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 Cyr"/>
      <family val="1"/>
    </font>
    <font>
      <b/>
      <sz val="16"/>
      <color rgb="FFFF0000"/>
      <name val="Times New Roman Cyr"/>
      <family val="0"/>
    </font>
    <font>
      <sz val="16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0070C0"/>
      <name val="Times New Roman"/>
      <family val="1"/>
    </font>
    <font>
      <i/>
      <sz val="16"/>
      <color rgb="FF0070C0"/>
      <name val="Times New Roman"/>
      <family val="1"/>
    </font>
    <font>
      <i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i/>
      <sz val="10"/>
      <color rgb="FF0070C0"/>
      <name val="Times New Roman Cyr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38" fillId="3" borderId="0" applyNumberFormat="0" applyBorder="0" applyAlignment="0" applyProtection="0"/>
    <xf numFmtId="0" fontId="74" fillId="4" borderId="0" applyNumberFormat="0" applyBorder="0" applyAlignment="0" applyProtection="0"/>
    <xf numFmtId="0" fontId="38" fillId="5" borderId="0" applyNumberFormat="0" applyBorder="0" applyAlignment="0" applyProtection="0"/>
    <xf numFmtId="0" fontId="74" fillId="6" borderId="0" applyNumberFormat="0" applyBorder="0" applyAlignment="0" applyProtection="0"/>
    <xf numFmtId="0" fontId="38" fillId="7" borderId="0" applyNumberFormat="0" applyBorder="0" applyAlignment="0" applyProtection="0"/>
    <xf numFmtId="0" fontId="74" fillId="8" borderId="0" applyNumberFormat="0" applyBorder="0" applyAlignment="0" applyProtection="0"/>
    <xf numFmtId="0" fontId="38" fillId="9" borderId="0" applyNumberFormat="0" applyBorder="0" applyAlignment="0" applyProtection="0"/>
    <xf numFmtId="0" fontId="74" fillId="10" borderId="0" applyNumberFormat="0" applyBorder="0" applyAlignment="0" applyProtection="0"/>
    <xf numFmtId="0" fontId="38" fillId="11" borderId="0" applyNumberFormat="0" applyBorder="0" applyAlignment="0" applyProtection="0"/>
    <xf numFmtId="0" fontId="7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74" fillId="14" borderId="0" applyNumberFormat="0" applyBorder="0" applyAlignment="0" applyProtection="0"/>
    <xf numFmtId="0" fontId="38" fillId="15" borderId="0" applyNumberFormat="0" applyBorder="0" applyAlignment="0" applyProtection="0"/>
    <xf numFmtId="0" fontId="74" fillId="16" borderId="0" applyNumberFormat="0" applyBorder="0" applyAlignment="0" applyProtection="0"/>
    <xf numFmtId="0" fontId="38" fillId="17" borderId="0" applyNumberFormat="0" applyBorder="0" applyAlignment="0" applyProtection="0"/>
    <xf numFmtId="0" fontId="74" fillId="18" borderId="0" applyNumberFormat="0" applyBorder="0" applyAlignment="0" applyProtection="0"/>
    <xf numFmtId="0" fontId="38" fillId="19" borderId="0" applyNumberFormat="0" applyBorder="0" applyAlignment="0" applyProtection="0"/>
    <xf numFmtId="0" fontId="74" fillId="20" borderId="0" applyNumberFormat="0" applyBorder="0" applyAlignment="0" applyProtection="0"/>
    <xf numFmtId="0" fontId="38" fillId="9" borderId="0" applyNumberFormat="0" applyBorder="0" applyAlignment="0" applyProtection="0"/>
    <xf numFmtId="0" fontId="74" fillId="21" borderId="0" applyNumberFormat="0" applyBorder="0" applyAlignment="0" applyProtection="0"/>
    <xf numFmtId="0" fontId="38" fillId="15" borderId="0" applyNumberFormat="0" applyBorder="0" applyAlignment="0" applyProtection="0"/>
    <xf numFmtId="0" fontId="7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75" fillId="24" borderId="0" applyNumberFormat="0" applyBorder="0" applyAlignment="0" applyProtection="0"/>
    <xf numFmtId="0" fontId="39" fillId="25" borderId="0" applyNumberFormat="0" applyBorder="0" applyAlignment="0" applyProtection="0"/>
    <xf numFmtId="0" fontId="75" fillId="26" borderId="0" applyNumberFormat="0" applyBorder="0" applyAlignment="0" applyProtection="0"/>
    <xf numFmtId="0" fontId="39" fillId="17" borderId="0" applyNumberFormat="0" applyBorder="0" applyAlignment="0" applyProtection="0"/>
    <xf numFmtId="0" fontId="75" fillId="27" borderId="0" applyNumberFormat="0" applyBorder="0" applyAlignment="0" applyProtection="0"/>
    <xf numFmtId="0" fontId="39" fillId="19" borderId="0" applyNumberFormat="0" applyBorder="0" applyAlignment="0" applyProtection="0"/>
    <xf numFmtId="0" fontId="75" fillId="28" borderId="0" applyNumberFormat="0" applyBorder="0" applyAlignment="0" applyProtection="0"/>
    <xf numFmtId="0" fontId="39" fillId="29" borderId="0" applyNumberFormat="0" applyBorder="0" applyAlignment="0" applyProtection="0"/>
    <xf numFmtId="0" fontId="75" fillId="30" borderId="0" applyNumberFormat="0" applyBorder="0" applyAlignment="0" applyProtection="0"/>
    <xf numFmtId="0" fontId="39" fillId="31" borderId="0" applyNumberFormat="0" applyBorder="0" applyAlignment="0" applyProtection="0"/>
    <xf numFmtId="0" fontId="75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55" fillId="0" borderId="0">
      <alignment/>
      <protection/>
    </xf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43" borderId="0" applyNumberFormat="0" applyBorder="0" applyAlignment="0" applyProtection="0"/>
    <xf numFmtId="0" fontId="40" fillId="13" borderId="1" applyNumberFormat="0" applyAlignment="0" applyProtection="0"/>
    <xf numFmtId="0" fontId="76" fillId="44" borderId="2" applyNumberFormat="0" applyAlignment="0" applyProtection="0"/>
    <xf numFmtId="0" fontId="41" fillId="45" borderId="3" applyNumberFormat="0" applyAlignment="0" applyProtection="0"/>
    <xf numFmtId="0" fontId="42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7" borderId="0" applyNumberFormat="0" applyBorder="0" applyAlignment="0" applyProtection="0"/>
    <xf numFmtId="0" fontId="77" fillId="0" borderId="4" applyNumberFormat="0" applyFill="0" applyAlignment="0" applyProtection="0"/>
    <xf numFmtId="0" fontId="43" fillId="0" borderId="5" applyNumberFormat="0" applyFill="0" applyAlignment="0" applyProtection="0"/>
    <xf numFmtId="0" fontId="78" fillId="0" borderId="6" applyNumberFormat="0" applyFill="0" applyAlignment="0" applyProtection="0"/>
    <xf numFmtId="0" fontId="44" fillId="0" borderId="7" applyNumberFormat="0" applyFill="0" applyAlignment="0" applyProtection="0"/>
    <xf numFmtId="0" fontId="79" fillId="0" borderId="8" applyNumberFormat="0" applyFill="0" applyAlignment="0" applyProtection="0"/>
    <xf numFmtId="0" fontId="45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2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46" borderId="12" applyNumberFormat="0" applyAlignment="0" applyProtection="0"/>
    <xf numFmtId="0" fontId="80" fillId="47" borderId="13" applyNumberFormat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42" fillId="45" borderId="1" applyNumberFormat="0" applyAlignment="0" applyProtection="0"/>
    <xf numFmtId="0" fontId="74" fillId="0" borderId="0">
      <alignment/>
      <protection/>
    </xf>
    <xf numFmtId="0" fontId="55" fillId="0" borderId="0">
      <alignment/>
      <protection/>
    </xf>
    <xf numFmtId="0" fontId="83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11" applyNumberFormat="0" applyFill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55" fillId="49" borderId="14" applyNumberFormat="0" applyFont="0" applyAlignment="0" applyProtection="0"/>
    <xf numFmtId="0" fontId="38" fillId="49" borderId="14" applyNumberFormat="0" applyFont="0" applyAlignment="0" applyProtection="0"/>
    <xf numFmtId="0" fontId="55" fillId="49" borderId="14" applyNumberFormat="0" applyFont="0" applyAlignment="0" applyProtection="0"/>
    <xf numFmtId="9" fontId="0" fillId="0" borderId="0" applyFont="0" applyFill="0" applyBorder="0" applyAlignment="0" applyProtection="0"/>
    <xf numFmtId="0" fontId="41" fillId="45" borderId="3" applyNumberFormat="0" applyAlignment="0" applyProtection="0"/>
    <xf numFmtId="0" fontId="84" fillId="0" borderId="15" applyNumberFormat="0" applyFill="0" applyAlignment="0" applyProtection="0"/>
    <xf numFmtId="0" fontId="49" fillId="50" borderId="0" applyNumberFormat="0" applyBorder="0" applyAlignment="0" applyProtection="0"/>
    <xf numFmtId="0" fontId="56" fillId="0" borderId="0">
      <alignment/>
      <protection/>
    </xf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6" fillId="5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8" fillId="0" borderId="0" xfId="112" applyFont="1" applyFill="1" applyProtection="1">
      <alignment/>
      <protection/>
    </xf>
    <xf numFmtId="0" fontId="5" fillId="0" borderId="0" xfId="112" applyFont="1" applyFill="1" applyAlignment="1" applyProtection="1">
      <alignment horizontal="left" vertical="center"/>
      <protection/>
    </xf>
    <xf numFmtId="0" fontId="10" fillId="0" borderId="0" xfId="112" applyFont="1" applyProtection="1">
      <alignment/>
      <protection/>
    </xf>
    <xf numFmtId="0" fontId="11" fillId="0" borderId="16" xfId="112" applyFont="1" applyBorder="1" applyAlignment="1" applyProtection="1">
      <alignment horizontal="center" vertical="center"/>
      <protection/>
    </xf>
    <xf numFmtId="0" fontId="8" fillId="0" borderId="0" xfId="112" applyFont="1" applyProtection="1">
      <alignment/>
      <protection/>
    </xf>
    <xf numFmtId="0" fontId="6" fillId="0" borderId="16" xfId="112" applyFont="1" applyBorder="1" applyAlignment="1" applyProtection="1">
      <alignment horizontal="center" vertical="center" wrapText="1"/>
      <protection/>
    </xf>
    <xf numFmtId="185" fontId="9" fillId="0" borderId="16" xfId="112" applyNumberFormat="1" applyFont="1" applyBorder="1" applyProtection="1">
      <alignment/>
      <protection locked="0"/>
    </xf>
    <xf numFmtId="0" fontId="6" fillId="52" borderId="16" xfId="112" applyFont="1" applyFill="1" applyBorder="1" applyAlignment="1" applyProtection="1">
      <alignment horizontal="center" vertical="center"/>
      <protection/>
    </xf>
    <xf numFmtId="0" fontId="6" fillId="52" borderId="16" xfId="112" applyFont="1" applyFill="1" applyBorder="1" applyAlignment="1" applyProtection="1">
      <alignment horizontal="center" vertical="center" wrapText="1"/>
      <protection/>
    </xf>
    <xf numFmtId="185" fontId="6" fillId="52" borderId="16" xfId="112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112" applyFont="1" applyProtection="1">
      <alignment/>
      <protection/>
    </xf>
    <xf numFmtId="0" fontId="10" fillId="0" borderId="16" xfId="112" applyFont="1" applyBorder="1" applyAlignment="1" applyProtection="1">
      <alignment horizontal="center" vertical="center"/>
      <protection/>
    </xf>
    <xf numFmtId="185" fontId="12" fillId="0" borderId="16" xfId="112" applyNumberFormat="1" applyFont="1" applyBorder="1" applyProtection="1">
      <alignment/>
      <protection locked="0"/>
    </xf>
    <xf numFmtId="49" fontId="11" fillId="0" borderId="16" xfId="112" applyNumberFormat="1" applyFont="1" applyBorder="1" applyAlignment="1" applyProtection="1">
      <alignment horizontal="center" vertical="top" wrapText="1"/>
      <protection/>
    </xf>
    <xf numFmtId="0" fontId="11" fillId="0" borderId="16" xfId="112" applyFont="1" applyBorder="1" applyAlignment="1" applyProtection="1">
      <alignment horizontal="center" vertical="top" wrapText="1"/>
      <protection/>
    </xf>
    <xf numFmtId="0" fontId="7" fillId="0" borderId="16" xfId="112" applyFont="1" applyBorder="1" applyAlignment="1" applyProtection="1">
      <alignment vertical="center" wrapText="1"/>
      <protection/>
    </xf>
    <xf numFmtId="0" fontId="16" fillId="0" borderId="0" xfId="112" applyFont="1" applyAlignment="1" applyProtection="1">
      <alignment/>
      <protection/>
    </xf>
    <xf numFmtId="0" fontId="17" fillId="0" borderId="0" xfId="112" applyFont="1" applyFill="1" applyAlignment="1" applyProtection="1">
      <alignment/>
      <protection/>
    </xf>
    <xf numFmtId="0" fontId="15" fillId="0" borderId="0" xfId="113" applyFont="1" applyAlignment="1" applyProtection="1">
      <alignment/>
      <protection/>
    </xf>
    <xf numFmtId="0" fontId="14" fillId="0" borderId="0" xfId="112" applyFont="1" applyFill="1" applyAlignment="1" applyProtection="1">
      <alignment/>
      <protection/>
    </xf>
    <xf numFmtId="0" fontId="18" fillId="0" borderId="0" xfId="112" applyFont="1" applyFill="1" applyProtection="1">
      <alignment/>
      <protection/>
    </xf>
    <xf numFmtId="0" fontId="18" fillId="0" borderId="0" xfId="112" applyFont="1" applyProtection="1">
      <alignment/>
      <protection/>
    </xf>
    <xf numFmtId="0" fontId="18" fillId="0" borderId="0" xfId="112" applyFont="1" applyBorder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112" applyFont="1" applyProtection="1">
      <alignment/>
      <protection/>
    </xf>
    <xf numFmtId="194" fontId="21" fillId="0" borderId="0" xfId="112" applyNumberFormat="1" applyFont="1" applyProtection="1">
      <alignment/>
      <protection/>
    </xf>
    <xf numFmtId="0" fontId="8" fillId="0" borderId="0" xfId="112" applyFont="1" applyAlignment="1" applyProtection="1">
      <alignment horizontal="center"/>
      <protection/>
    </xf>
    <xf numFmtId="0" fontId="23" fillId="0" borderId="0" xfId="112" applyFo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85" fontId="18" fillId="0" borderId="0" xfId="112" applyNumberFormat="1" applyFont="1" applyBorder="1" applyProtection="1">
      <alignment/>
      <protection/>
    </xf>
    <xf numFmtId="0" fontId="6" fillId="0" borderId="17" xfId="112" applyFont="1" applyFill="1" applyBorder="1" applyAlignment="1" applyProtection="1">
      <alignment horizontal="center" wrapText="1"/>
      <protection/>
    </xf>
    <xf numFmtId="0" fontId="8" fillId="0" borderId="0" xfId="112" applyFont="1" applyAlignment="1" applyProtection="1">
      <alignment wrapText="1"/>
      <protection/>
    </xf>
    <xf numFmtId="49" fontId="11" fillId="0" borderId="18" xfId="112" applyNumberFormat="1" applyFont="1" applyBorder="1" applyAlignment="1" applyProtection="1">
      <alignment horizontal="center" vertical="top" wrapText="1"/>
      <protection/>
    </xf>
    <xf numFmtId="185" fontId="8" fillId="0" borderId="0" xfId="112" applyNumberFormat="1" applyFont="1" applyBorder="1" applyAlignment="1" applyProtection="1">
      <alignment wrapText="1"/>
      <protection/>
    </xf>
    <xf numFmtId="185" fontId="8" fillId="0" borderId="0" xfId="112" applyNumberFormat="1" applyFont="1" applyBorder="1" applyAlignment="1" applyProtection="1">
      <alignment horizontal="center"/>
      <protection/>
    </xf>
    <xf numFmtId="185" fontId="8" fillId="0" borderId="0" xfId="112" applyNumberFormat="1" applyFont="1" applyBorder="1" applyAlignment="1" applyProtection="1">
      <alignment horizontal="center" vertical="center" wrapText="1"/>
      <protection/>
    </xf>
    <xf numFmtId="185" fontId="8" fillId="0" borderId="0" xfId="112" applyNumberFormat="1" applyFont="1" applyAlignment="1" applyProtection="1">
      <alignment wrapText="1"/>
      <protection/>
    </xf>
    <xf numFmtId="185" fontId="8" fillId="0" borderId="0" xfId="112" applyNumberFormat="1" applyFont="1" applyAlignment="1" applyProtection="1">
      <alignment horizontal="center"/>
      <protection/>
    </xf>
    <xf numFmtId="185" fontId="6" fillId="0" borderId="0" xfId="112" applyNumberFormat="1" applyFont="1" applyBorder="1" applyAlignment="1" applyProtection="1">
      <alignment horizontal="center" vertical="center" wrapText="1"/>
      <protection/>
    </xf>
    <xf numFmtId="185" fontId="26" fillId="0" borderId="0" xfId="0" applyNumberFormat="1" applyFont="1" applyBorder="1" applyAlignment="1">
      <alignment horizontal="center" vertical="center"/>
    </xf>
    <xf numFmtId="185" fontId="12" fillId="0" borderId="16" xfId="112" applyNumberFormat="1" applyFont="1" applyFill="1" applyBorder="1" applyProtection="1">
      <alignment/>
      <protection locked="0"/>
    </xf>
    <xf numFmtId="185" fontId="24" fillId="0" borderId="0" xfId="112" applyNumberFormat="1" applyFont="1" applyFill="1" applyBorder="1" applyProtection="1">
      <alignment/>
      <protection/>
    </xf>
    <xf numFmtId="185" fontId="25" fillId="0" borderId="0" xfId="112" applyNumberFormat="1" applyFont="1" applyFill="1" applyBorder="1" applyProtection="1">
      <alignment/>
      <protection/>
    </xf>
    <xf numFmtId="0" fontId="21" fillId="0" borderId="0" xfId="112" applyFont="1" applyFill="1" applyProtection="1">
      <alignment/>
      <protection/>
    </xf>
    <xf numFmtId="0" fontId="2" fillId="0" borderId="0" xfId="112" applyFont="1" applyFill="1" applyProtection="1">
      <alignment/>
      <protection/>
    </xf>
    <xf numFmtId="0" fontId="20" fillId="0" borderId="0" xfId="112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9" xfId="112" applyFont="1" applyFill="1" applyBorder="1" applyAlignment="1" applyProtection="1">
      <alignment horizontal="centerContinuous" vertical="center" wrapText="1"/>
      <protection/>
    </xf>
    <xf numFmtId="0" fontId="11" fillId="0" borderId="16" xfId="0" applyFont="1" applyFill="1" applyBorder="1" applyAlignment="1" applyProtection="1">
      <alignment horizontal="centerContinuous" vertical="center" wrapText="1"/>
      <protection/>
    </xf>
    <xf numFmtId="0" fontId="11" fillId="0" borderId="16" xfId="112" applyFont="1" applyFill="1" applyBorder="1" applyAlignment="1" applyProtection="1">
      <alignment horizontal="centerContinuous" vertical="center" wrapText="1"/>
      <protection/>
    </xf>
    <xf numFmtId="0" fontId="11" fillId="0" borderId="20" xfId="0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23" fillId="0" borderId="0" xfId="112" applyFont="1" applyFill="1" applyProtection="1">
      <alignment/>
      <protection/>
    </xf>
    <xf numFmtId="49" fontId="4" fillId="0" borderId="16" xfId="112" applyNumberFormat="1" applyFont="1" applyFill="1" applyBorder="1" applyAlignment="1" applyProtection="1">
      <alignment horizontal="center"/>
      <protection/>
    </xf>
    <xf numFmtId="49" fontId="22" fillId="0" borderId="16" xfId="112" applyNumberFormat="1" applyFont="1" applyFill="1" applyBorder="1" applyAlignment="1" applyProtection="1">
      <alignment horizontal="center"/>
      <protection/>
    </xf>
    <xf numFmtId="49" fontId="22" fillId="0" borderId="16" xfId="112" applyNumberFormat="1" applyFont="1" applyFill="1" applyBorder="1" applyAlignment="1" applyProtection="1">
      <alignment horizontal="center" vertical="center" wrapText="1"/>
      <protection/>
    </xf>
    <xf numFmtId="49" fontId="22" fillId="7" borderId="16" xfId="112" applyNumberFormat="1" applyFont="1" applyFill="1" applyBorder="1" applyAlignment="1" applyProtection="1">
      <alignment horizontal="center"/>
      <protection/>
    </xf>
    <xf numFmtId="49" fontId="29" fillId="0" borderId="16" xfId="112" applyNumberFormat="1" applyFont="1" applyFill="1" applyBorder="1" applyAlignment="1" applyProtection="1">
      <alignment horizontal="center" vertical="center" wrapText="1"/>
      <protection/>
    </xf>
    <xf numFmtId="49" fontId="22" fillId="52" borderId="16" xfId="112" applyNumberFormat="1" applyFont="1" applyFill="1" applyBorder="1" applyAlignment="1" applyProtection="1">
      <alignment horizontal="center"/>
      <protection/>
    </xf>
    <xf numFmtId="49" fontId="22" fillId="0" borderId="16" xfId="112" applyNumberFormat="1" applyFont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8" fillId="0" borderId="16" xfId="112" applyFont="1" applyFill="1" applyBorder="1" applyProtection="1">
      <alignment/>
      <protection locked="0"/>
    </xf>
    <xf numFmtId="194" fontId="22" fillId="52" borderId="16" xfId="112" applyNumberFormat="1" applyFont="1" applyFill="1" applyBorder="1" applyAlignment="1" applyProtection="1">
      <alignment horizontal="right"/>
      <protection/>
    </xf>
    <xf numFmtId="194" fontId="8" fillId="0" borderId="0" xfId="112" applyNumberFormat="1" applyFont="1" applyFill="1" applyProtection="1">
      <alignment/>
      <protection/>
    </xf>
    <xf numFmtId="49" fontId="22" fillId="53" borderId="16" xfId="112" applyNumberFormat="1" applyFont="1" applyFill="1" applyBorder="1" applyAlignment="1" applyProtection="1">
      <alignment horizontal="center" vertical="center" wrapText="1"/>
      <protection/>
    </xf>
    <xf numFmtId="0" fontId="20" fillId="53" borderId="0" xfId="112" applyFont="1" applyFill="1" applyProtection="1">
      <alignment/>
      <protection/>
    </xf>
    <xf numFmtId="0" fontId="21" fillId="53" borderId="0" xfId="112" applyFont="1" applyFill="1" applyProtection="1">
      <alignment/>
      <protection/>
    </xf>
    <xf numFmtId="0" fontId="2" fillId="53" borderId="0" xfId="112" applyFont="1" applyFill="1" applyProtection="1">
      <alignment/>
      <protection/>
    </xf>
    <xf numFmtId="49" fontId="11" fillId="53" borderId="16" xfId="112" applyNumberFormat="1" applyFont="1" applyFill="1" applyBorder="1" applyAlignment="1" applyProtection="1">
      <alignment horizontal="center" vertical="top" wrapText="1"/>
      <protection/>
    </xf>
    <xf numFmtId="0" fontId="11" fillId="53" borderId="16" xfId="0" applyFont="1" applyFill="1" applyBorder="1" applyAlignment="1" applyProtection="1">
      <alignment horizontal="centerContinuous" vertical="center" wrapText="1"/>
      <protection/>
    </xf>
    <xf numFmtId="0" fontId="18" fillId="53" borderId="0" xfId="112" applyFont="1" applyFill="1" applyProtection="1">
      <alignment/>
      <protection/>
    </xf>
    <xf numFmtId="185" fontId="24" fillId="53" borderId="0" xfId="112" applyNumberFormat="1" applyFont="1" applyFill="1" applyBorder="1" applyProtection="1">
      <alignment/>
      <protection/>
    </xf>
    <xf numFmtId="0" fontId="8" fillId="53" borderId="0" xfId="112" applyFont="1" applyFill="1" applyProtection="1">
      <alignment/>
      <protection/>
    </xf>
    <xf numFmtId="0" fontId="6" fillId="52" borderId="16" xfId="112" applyNumberFormat="1" applyFont="1" applyFill="1" applyBorder="1" applyAlignment="1" applyProtection="1">
      <alignment horizontal="center"/>
      <protection/>
    </xf>
    <xf numFmtId="185" fontId="25" fillId="53" borderId="0" xfId="112" applyNumberFormat="1" applyFont="1" applyFill="1" applyBorder="1" applyProtection="1">
      <alignment/>
      <protection/>
    </xf>
    <xf numFmtId="0" fontId="6" fillId="0" borderId="0" xfId="112" applyFont="1" applyFill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94" fontId="18" fillId="0" borderId="0" xfId="112" applyNumberFormat="1" applyFont="1" applyProtection="1">
      <alignment/>
      <protection/>
    </xf>
    <xf numFmtId="194" fontId="8" fillId="0" borderId="0" xfId="112" applyNumberFormat="1" applyFont="1" applyProtection="1">
      <alignment/>
      <protection/>
    </xf>
    <xf numFmtId="194" fontId="12" fillId="0" borderId="16" xfId="112" applyNumberFormat="1" applyFont="1" applyBorder="1" applyProtection="1">
      <alignment/>
      <protection locked="0"/>
    </xf>
    <xf numFmtId="194" fontId="6" fillId="0" borderId="16" xfId="112" applyNumberFormat="1" applyFont="1" applyFill="1" applyBorder="1" applyProtection="1">
      <alignment/>
      <protection/>
    </xf>
    <xf numFmtId="194" fontId="12" fillId="0" borderId="16" xfId="112" applyNumberFormat="1" applyFont="1" applyBorder="1" applyProtection="1">
      <alignment/>
      <protection/>
    </xf>
    <xf numFmtId="194" fontId="11" fillId="0" borderId="16" xfId="112" applyNumberFormat="1" applyFont="1" applyBorder="1" applyProtection="1">
      <alignment/>
      <protection/>
    </xf>
    <xf numFmtId="194" fontId="8" fillId="0" borderId="16" xfId="112" applyNumberFormat="1" applyFont="1" applyFill="1" applyBorder="1" applyProtection="1">
      <alignment/>
      <protection/>
    </xf>
    <xf numFmtId="0" fontId="5" fillId="0" borderId="16" xfId="112" applyFont="1" applyFill="1" applyBorder="1" applyAlignment="1" applyProtection="1">
      <alignment horizontal="center" vertical="center" wrapText="1"/>
      <protection/>
    </xf>
    <xf numFmtId="185" fontId="5" fillId="0" borderId="16" xfId="112" applyNumberFormat="1" applyFont="1" applyFill="1" applyBorder="1" applyProtection="1">
      <alignment/>
      <protection/>
    </xf>
    <xf numFmtId="0" fontId="31" fillId="0" borderId="16" xfId="112" applyFont="1" applyFill="1" applyBorder="1" applyAlignment="1" applyProtection="1">
      <alignment vertical="center" wrapText="1"/>
      <protection/>
    </xf>
    <xf numFmtId="185" fontId="31" fillId="0" borderId="16" xfId="112" applyNumberFormat="1" applyFont="1" applyFill="1" applyBorder="1" applyProtection="1">
      <alignment/>
      <protection locked="0"/>
    </xf>
    <xf numFmtId="185" fontId="5" fillId="0" borderId="16" xfId="112" applyNumberFormat="1" applyFont="1" applyFill="1" applyBorder="1" applyProtection="1">
      <alignment/>
      <protection locked="0"/>
    </xf>
    <xf numFmtId="185" fontId="32" fillId="0" borderId="16" xfId="112" applyNumberFormat="1" applyFont="1" applyFill="1" applyBorder="1" applyProtection="1">
      <alignment/>
      <protection locked="0"/>
    </xf>
    <xf numFmtId="0" fontId="5" fillId="53" borderId="16" xfId="112" applyFont="1" applyFill="1" applyBorder="1" applyAlignment="1" applyProtection="1">
      <alignment horizontal="center" vertical="center" wrapText="1"/>
      <protection/>
    </xf>
    <xf numFmtId="185" fontId="5" fillId="53" borderId="16" xfId="112" applyNumberFormat="1" applyFont="1" applyFill="1" applyBorder="1" applyProtection="1">
      <alignment/>
      <protection locked="0"/>
    </xf>
    <xf numFmtId="185" fontId="30" fillId="0" borderId="16" xfId="112" applyNumberFormat="1" applyFont="1" applyFill="1" applyBorder="1" applyProtection="1">
      <alignment/>
      <protection locked="0"/>
    </xf>
    <xf numFmtId="185" fontId="30" fillId="53" borderId="16" xfId="112" applyNumberFormat="1" applyFont="1" applyFill="1" applyBorder="1" applyProtection="1">
      <alignment/>
      <protection locked="0"/>
    </xf>
    <xf numFmtId="0" fontId="5" fillId="52" borderId="16" xfId="112" applyFont="1" applyFill="1" applyBorder="1" applyAlignment="1" applyProtection="1">
      <alignment horizontal="center" vertical="center" wrapText="1"/>
      <protection/>
    </xf>
    <xf numFmtId="185" fontId="5" fillId="52" borderId="16" xfId="112" applyNumberFormat="1" applyFont="1" applyFill="1" applyBorder="1" applyProtection="1">
      <alignment/>
      <protection/>
    </xf>
    <xf numFmtId="185" fontId="33" fillId="0" borderId="16" xfId="0" applyNumberFormat="1" applyFont="1" applyFill="1" applyBorder="1" applyAlignment="1">
      <alignment vertical="center"/>
    </xf>
    <xf numFmtId="185" fontId="34" fillId="0" borderId="16" xfId="0" applyNumberFormat="1" applyFont="1" applyFill="1" applyBorder="1" applyAlignment="1">
      <alignment vertical="center"/>
    </xf>
    <xf numFmtId="185" fontId="35" fillId="0" borderId="16" xfId="0" applyNumberFormat="1" applyFont="1" applyFill="1" applyBorder="1" applyAlignment="1">
      <alignment vertical="center"/>
    </xf>
    <xf numFmtId="0" fontId="30" fillId="0" borderId="16" xfId="112" applyFont="1" applyFill="1" applyBorder="1" applyAlignment="1" applyProtection="1">
      <alignment horizontal="center" vertical="center" wrapText="1"/>
      <protection/>
    </xf>
    <xf numFmtId="194" fontId="5" fillId="52" borderId="16" xfId="112" applyNumberFormat="1" applyFont="1" applyFill="1" applyBorder="1" applyAlignment="1" applyProtection="1">
      <alignment horizontal="left"/>
      <protection/>
    </xf>
    <xf numFmtId="0" fontId="5" fillId="0" borderId="16" xfId="112" applyFont="1" applyFill="1" applyBorder="1" applyAlignment="1" applyProtection="1">
      <alignment horizontal="left" wrapText="1"/>
      <protection/>
    </xf>
    <xf numFmtId="0" fontId="35" fillId="0" borderId="16" xfId="112" applyFont="1" applyFill="1" applyBorder="1" applyAlignment="1" applyProtection="1">
      <alignment vertical="center" wrapText="1"/>
      <protection/>
    </xf>
    <xf numFmtId="0" fontId="5" fillId="0" borderId="16" xfId="112" applyFont="1" applyFill="1" applyBorder="1" applyAlignment="1" applyProtection="1">
      <alignment horizontal="left"/>
      <protection/>
    </xf>
    <xf numFmtId="0" fontId="5" fillId="0" borderId="16" xfId="112" applyFont="1" applyFill="1" applyBorder="1" applyAlignment="1" applyProtection="1">
      <alignment horizontal="left" vertical="center" wrapText="1"/>
      <protection/>
    </xf>
    <xf numFmtId="0" fontId="33" fillId="0" borderId="16" xfId="112" applyFont="1" applyFill="1" applyBorder="1" applyAlignment="1" applyProtection="1">
      <alignment horizontal="left" vertical="center" wrapText="1"/>
      <protection/>
    </xf>
    <xf numFmtId="0" fontId="33" fillId="53" borderId="16" xfId="112" applyFont="1" applyFill="1" applyBorder="1" applyAlignment="1" applyProtection="1">
      <alignment horizontal="left" vertical="center" wrapText="1"/>
      <protection/>
    </xf>
    <xf numFmtId="0" fontId="35" fillId="0" borderId="16" xfId="112" applyFont="1" applyFill="1" applyBorder="1" applyAlignment="1" applyProtection="1">
      <alignment horizontal="left" vertical="center" wrapText="1"/>
      <protection/>
    </xf>
    <xf numFmtId="0" fontId="33" fillId="7" borderId="16" xfId="112" applyFont="1" applyFill="1" applyBorder="1" applyAlignment="1" applyProtection="1">
      <alignment horizontal="center" vertical="center" wrapText="1"/>
      <protection/>
    </xf>
    <xf numFmtId="0" fontId="33" fillId="52" borderId="16" xfId="112" applyFont="1" applyFill="1" applyBorder="1" applyAlignment="1" applyProtection="1">
      <alignment horizontal="center" vertical="center" wrapText="1"/>
      <protection/>
    </xf>
    <xf numFmtId="0" fontId="33" fillId="0" borderId="16" xfId="112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>
      <alignment horizontal="left" vertical="center" wrapText="1"/>
    </xf>
    <xf numFmtId="194" fontId="33" fillId="52" borderId="16" xfId="112" applyNumberFormat="1" applyFont="1" applyFill="1" applyBorder="1" applyAlignment="1" applyProtection="1">
      <alignment horizontal="left"/>
      <protection/>
    </xf>
    <xf numFmtId="0" fontId="30" fillId="0" borderId="16" xfId="112" applyFont="1" applyFill="1" applyBorder="1" applyAlignment="1" applyProtection="1">
      <alignment vertical="center" wrapText="1"/>
      <protection/>
    </xf>
    <xf numFmtId="4" fontId="8" fillId="0" borderId="0" xfId="112" applyNumberFormat="1" applyFont="1" applyProtection="1">
      <alignment/>
      <protection/>
    </xf>
    <xf numFmtId="194" fontId="5" fillId="53" borderId="16" xfId="112" applyNumberFormat="1" applyFont="1" applyFill="1" applyBorder="1" applyAlignment="1" applyProtection="1">
      <alignment horizontal="center"/>
      <protection/>
    </xf>
    <xf numFmtId="194" fontId="5" fillId="0" borderId="16" xfId="112" applyNumberFormat="1" applyFont="1" applyFill="1" applyBorder="1" applyAlignment="1" applyProtection="1">
      <alignment horizontal="center"/>
      <protection/>
    </xf>
    <xf numFmtId="194" fontId="31" fillId="53" borderId="16" xfId="112" applyNumberFormat="1" applyFont="1" applyFill="1" applyBorder="1" applyAlignment="1" applyProtection="1">
      <alignment horizontal="center"/>
      <protection/>
    </xf>
    <xf numFmtId="194" fontId="31" fillId="0" borderId="16" xfId="112" applyNumberFormat="1" applyFont="1" applyFill="1" applyBorder="1" applyAlignment="1" applyProtection="1">
      <alignment horizontal="center"/>
      <protection/>
    </xf>
    <xf numFmtId="194" fontId="33" fillId="7" borderId="16" xfId="112" applyNumberFormat="1" applyFont="1" applyFill="1" applyBorder="1" applyAlignment="1" applyProtection="1">
      <alignment horizontal="center" vertical="center" wrapText="1"/>
      <protection/>
    </xf>
    <xf numFmtId="194" fontId="33" fillId="52" borderId="16" xfId="112" applyNumberFormat="1" applyFont="1" applyFill="1" applyBorder="1" applyAlignment="1" applyProtection="1">
      <alignment horizontal="center"/>
      <protection/>
    </xf>
    <xf numFmtId="194" fontId="33" fillId="0" borderId="16" xfId="112" applyNumberFormat="1" applyFont="1" applyBorder="1" applyAlignment="1" applyProtection="1">
      <alignment horizontal="center"/>
      <protection/>
    </xf>
    <xf numFmtId="194" fontId="34" fillId="0" borderId="16" xfId="112" applyNumberFormat="1" applyFont="1" applyBorder="1" applyAlignment="1" applyProtection="1">
      <alignment horizontal="center"/>
      <protection/>
    </xf>
    <xf numFmtId="194" fontId="32" fillId="0" borderId="16" xfId="112" applyNumberFormat="1" applyFont="1" applyBorder="1" applyAlignment="1" applyProtection="1">
      <alignment horizontal="center"/>
      <protection/>
    </xf>
    <xf numFmtId="194" fontId="31" fillId="0" borderId="16" xfId="112" applyNumberFormat="1" applyFont="1" applyBorder="1" applyAlignment="1" applyProtection="1">
      <alignment horizontal="center"/>
      <protection/>
    </xf>
    <xf numFmtId="194" fontId="32" fillId="0" borderId="16" xfId="112" applyNumberFormat="1" applyFont="1" applyBorder="1" applyAlignment="1" applyProtection="1">
      <alignment horizontal="center"/>
      <protection locked="0"/>
    </xf>
    <xf numFmtId="194" fontId="35" fillId="53" borderId="16" xfId="0" applyNumberFormat="1" applyFont="1" applyFill="1" applyBorder="1" applyAlignment="1">
      <alignment horizontal="center"/>
    </xf>
    <xf numFmtId="194" fontId="35" fillId="0" borderId="16" xfId="0" applyNumberFormat="1" applyFont="1" applyFill="1" applyBorder="1" applyAlignment="1">
      <alignment horizontal="center"/>
    </xf>
    <xf numFmtId="194" fontId="5" fillId="0" borderId="18" xfId="112" applyNumberFormat="1" applyFont="1" applyFill="1" applyBorder="1" applyAlignment="1" applyProtection="1">
      <alignment horizontal="center"/>
      <protection/>
    </xf>
    <xf numFmtId="194" fontId="30" fillId="0" borderId="16" xfId="112" applyNumberFormat="1" applyFont="1" applyFill="1" applyBorder="1" applyAlignment="1" applyProtection="1">
      <alignment horizontal="center"/>
      <protection/>
    </xf>
    <xf numFmtId="194" fontId="31" fillId="0" borderId="16" xfId="112" applyNumberFormat="1" applyFont="1" applyFill="1" applyBorder="1" applyAlignment="1" applyProtection="1">
      <alignment horizontal="center"/>
      <protection locked="0"/>
    </xf>
    <xf numFmtId="194" fontId="31" fillId="0" borderId="18" xfId="112" applyNumberFormat="1" applyFont="1" applyFill="1" applyBorder="1" applyAlignment="1" applyProtection="1">
      <alignment horizontal="center"/>
      <protection/>
    </xf>
    <xf numFmtId="194" fontId="31" fillId="53" borderId="16" xfId="112" applyNumberFormat="1" applyFont="1" applyFill="1" applyBorder="1" applyAlignment="1" applyProtection="1">
      <alignment horizontal="center"/>
      <protection locked="0"/>
    </xf>
    <xf numFmtId="194" fontId="31" fillId="53" borderId="21" xfId="112" applyNumberFormat="1" applyFont="1" applyFill="1" applyBorder="1" applyAlignment="1" applyProtection="1">
      <alignment horizontal="center"/>
      <protection locked="0"/>
    </xf>
    <xf numFmtId="194" fontId="5" fillId="52" borderId="16" xfId="112" applyNumberFormat="1" applyFont="1" applyFill="1" applyBorder="1" applyAlignment="1" applyProtection="1">
      <alignment horizontal="center"/>
      <protection/>
    </xf>
    <xf numFmtId="194" fontId="30" fillId="0" borderId="16" xfId="112" applyNumberFormat="1" applyFont="1" applyFill="1" applyBorder="1" applyAlignment="1" applyProtection="1">
      <alignment horizontal="center"/>
      <protection locked="0"/>
    </xf>
    <xf numFmtId="194" fontId="31" fillId="54" borderId="16" xfId="112" applyNumberFormat="1" applyFont="1" applyFill="1" applyBorder="1" applyAlignment="1" applyProtection="1">
      <alignment horizontal="center"/>
      <protection/>
    </xf>
    <xf numFmtId="0" fontId="36" fillId="53" borderId="22" xfId="0" applyFont="1" applyFill="1" applyBorder="1" applyAlignment="1">
      <alignment horizontal="left" vertical="center" wrapText="1"/>
    </xf>
    <xf numFmtId="194" fontId="5" fillId="0" borderId="16" xfId="112" applyNumberFormat="1" applyFont="1" applyFill="1" applyBorder="1" applyAlignment="1" applyProtection="1">
      <alignment horizontal="center"/>
      <protection locked="0"/>
    </xf>
    <xf numFmtId="204" fontId="5" fillId="0" borderId="16" xfId="122" applyNumberFormat="1" applyFont="1" applyFill="1" applyBorder="1" applyAlignment="1" applyProtection="1">
      <alignment horizontal="center"/>
      <protection/>
    </xf>
    <xf numFmtId="204" fontId="32" fillId="0" borderId="16" xfId="122" applyNumberFormat="1" applyFont="1" applyFill="1" applyBorder="1" applyAlignment="1" applyProtection="1">
      <alignment horizontal="center"/>
      <protection/>
    </xf>
    <xf numFmtId="204" fontId="5" fillId="52" borderId="16" xfId="122" applyNumberFormat="1" applyFont="1" applyFill="1" applyBorder="1" applyAlignment="1" applyProtection="1">
      <alignment horizontal="center"/>
      <protection/>
    </xf>
    <xf numFmtId="204" fontId="5" fillId="53" borderId="16" xfId="122" applyNumberFormat="1" applyFont="1" applyFill="1" applyBorder="1" applyAlignment="1" applyProtection="1">
      <alignment horizontal="center"/>
      <protection/>
    </xf>
    <xf numFmtId="204" fontId="33" fillId="7" borderId="16" xfId="122" applyNumberFormat="1" applyFont="1" applyFill="1" applyBorder="1" applyAlignment="1" applyProtection="1">
      <alignment horizontal="center" vertical="center" wrapText="1"/>
      <protection/>
    </xf>
    <xf numFmtId="204" fontId="33" fillId="52" borderId="16" xfId="122" applyNumberFormat="1" applyFont="1" applyFill="1" applyBorder="1" applyAlignment="1" applyProtection="1">
      <alignment horizontal="center"/>
      <protection/>
    </xf>
    <xf numFmtId="49" fontId="29" fillId="0" borderId="16" xfId="112" applyNumberFormat="1" applyFont="1" applyFill="1" applyBorder="1" applyAlignment="1" applyProtection="1">
      <alignment horizontal="center" vertical="center" wrapText="1"/>
      <protection/>
    </xf>
    <xf numFmtId="0" fontId="6" fillId="0" borderId="16" xfId="112" applyFont="1" applyFill="1" applyBorder="1" applyAlignment="1" applyProtection="1">
      <alignment horizontal="center" vertical="center"/>
      <protection/>
    </xf>
    <xf numFmtId="0" fontId="8" fillId="0" borderId="16" xfId="112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6" fillId="53" borderId="16" xfId="112" applyFont="1" applyFill="1" applyBorder="1" applyAlignment="1" applyProtection="1">
      <alignment horizontal="center" vertical="center"/>
      <protection/>
    </xf>
    <xf numFmtId="49" fontId="4" fillId="0" borderId="16" xfId="112" applyNumberFormat="1" applyFont="1" applyFill="1" applyBorder="1" applyAlignment="1" applyProtection="1">
      <alignment horizontal="center" vertical="center"/>
      <protection/>
    </xf>
    <xf numFmtId="194" fontId="32" fillId="0" borderId="16" xfId="112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112" applyFont="1" applyFill="1" applyBorder="1" applyAlignment="1" applyProtection="1">
      <alignment vertical="center" wrapText="1"/>
      <protection/>
    </xf>
    <xf numFmtId="0" fontId="31" fillId="0" borderId="0" xfId="112" applyFont="1" applyFill="1" applyBorder="1" applyAlignment="1" applyProtection="1">
      <alignment horizontal="left" vertical="center" wrapText="1"/>
      <protection/>
    </xf>
    <xf numFmtId="49" fontId="11" fillId="0" borderId="16" xfId="112" applyNumberFormat="1" applyFont="1" applyFill="1" applyBorder="1" applyAlignment="1" applyProtection="1">
      <alignment horizontal="center" vertical="top" wrapText="1"/>
      <protection/>
    </xf>
    <xf numFmtId="194" fontId="32" fillId="0" borderId="16" xfId="112" applyNumberFormat="1" applyFont="1" applyFill="1" applyBorder="1" applyAlignment="1" applyProtection="1">
      <alignment horizontal="center"/>
      <protection locked="0"/>
    </xf>
    <xf numFmtId="194" fontId="14" fillId="0" borderId="0" xfId="114" applyNumberFormat="1" applyFont="1" applyFill="1" applyAlignment="1" applyProtection="1">
      <alignment horizontal="center"/>
      <protection/>
    </xf>
    <xf numFmtId="194" fontId="33" fillId="0" borderId="16" xfId="112" applyNumberFormat="1" applyFont="1" applyFill="1" applyBorder="1" applyAlignment="1" applyProtection="1">
      <alignment horizontal="center"/>
      <protection/>
    </xf>
    <xf numFmtId="4" fontId="18" fillId="0" borderId="0" xfId="112" applyNumberFormat="1" applyFont="1" applyFill="1" applyProtection="1">
      <alignment/>
      <protection/>
    </xf>
    <xf numFmtId="4" fontId="27" fillId="0" borderId="0" xfId="112" applyNumberFormat="1" applyFont="1" applyFill="1" applyProtection="1">
      <alignment/>
      <protection/>
    </xf>
    <xf numFmtId="0" fontId="27" fillId="0" borderId="0" xfId="112" applyFont="1" applyFill="1" applyProtection="1">
      <alignment/>
      <protection/>
    </xf>
    <xf numFmtId="204" fontId="5" fillId="54" borderId="16" xfId="122" applyNumberFormat="1" applyFont="1" applyFill="1" applyBorder="1" applyAlignment="1" applyProtection="1">
      <alignment horizontal="center"/>
      <protection/>
    </xf>
    <xf numFmtId="204" fontId="32" fillId="54" borderId="16" xfId="122" applyNumberFormat="1" applyFont="1" applyFill="1" applyBorder="1" applyAlignment="1" applyProtection="1">
      <alignment horizontal="center"/>
      <protection/>
    </xf>
    <xf numFmtId="0" fontId="35" fillId="54" borderId="16" xfId="112" applyFont="1" applyFill="1" applyBorder="1" applyAlignment="1" applyProtection="1">
      <alignment vertical="center" wrapText="1"/>
      <protection/>
    </xf>
    <xf numFmtId="204" fontId="37" fillId="54" borderId="16" xfId="122" applyNumberFormat="1" applyFont="1" applyFill="1" applyBorder="1" applyAlignment="1" applyProtection="1">
      <alignment horizontal="center" vertical="center" wrapText="1"/>
      <protection/>
    </xf>
    <xf numFmtId="194" fontId="33" fillId="52" borderId="16" xfId="112" applyNumberFormat="1" applyFont="1" applyFill="1" applyBorder="1" applyAlignment="1" applyProtection="1">
      <alignment horizontal="center" wrapText="1"/>
      <protection/>
    </xf>
    <xf numFmtId="0" fontId="36" fillId="53" borderId="0" xfId="0" applyFont="1" applyFill="1" applyBorder="1" applyAlignment="1">
      <alignment horizontal="left" vertical="center" wrapText="1"/>
    </xf>
    <xf numFmtId="0" fontId="87" fillId="7" borderId="0" xfId="112" applyFont="1" applyFill="1" applyProtection="1">
      <alignment/>
      <protection/>
    </xf>
    <xf numFmtId="185" fontId="8" fillId="53" borderId="0" xfId="112" applyNumberFormat="1" applyFont="1" applyFill="1" applyProtection="1">
      <alignment/>
      <protection/>
    </xf>
    <xf numFmtId="0" fontId="28" fillId="0" borderId="0" xfId="112" applyFont="1" applyAlignment="1" applyProtection="1">
      <alignment/>
      <protection/>
    </xf>
    <xf numFmtId="0" fontId="5" fillId="0" borderId="0" xfId="112" applyFont="1" applyFill="1" applyAlignment="1" applyProtection="1">
      <alignment/>
      <protection/>
    </xf>
    <xf numFmtId="0" fontId="4" fillId="0" borderId="0" xfId="113" applyFont="1" applyAlignment="1" applyProtection="1">
      <alignment/>
      <protection/>
    </xf>
    <xf numFmtId="0" fontId="6" fillId="0" borderId="0" xfId="112" applyFont="1" applyFill="1" applyAlignment="1" applyProtection="1">
      <alignment/>
      <protection/>
    </xf>
    <xf numFmtId="194" fontId="5" fillId="53" borderId="16" xfId="0" applyNumberFormat="1" applyFont="1" applyFill="1" applyBorder="1" applyAlignment="1" applyProtection="1">
      <alignment horizontal="center"/>
      <protection/>
    </xf>
    <xf numFmtId="49" fontId="29" fillId="53" borderId="16" xfId="112" applyNumberFormat="1" applyFont="1" applyFill="1" applyBorder="1" applyAlignment="1" applyProtection="1">
      <alignment horizontal="center"/>
      <protection/>
    </xf>
    <xf numFmtId="0" fontId="5" fillId="53" borderId="16" xfId="0" applyFont="1" applyFill="1" applyBorder="1" applyAlignment="1" applyProtection="1">
      <alignment/>
      <protection/>
    </xf>
    <xf numFmtId="0" fontId="31" fillId="53" borderId="16" xfId="0" applyNumberFormat="1" applyFont="1" applyFill="1" applyBorder="1" applyAlignment="1">
      <alignment horizontal="left" vertical="center" wrapText="1"/>
    </xf>
    <xf numFmtId="194" fontId="87" fillId="0" borderId="0" xfId="112" applyNumberFormat="1" applyFont="1" applyFill="1" applyProtection="1">
      <alignment/>
      <protection/>
    </xf>
    <xf numFmtId="0" fontId="87" fillId="0" borderId="0" xfId="112" applyFont="1" applyFill="1" applyProtection="1">
      <alignment/>
      <protection/>
    </xf>
    <xf numFmtId="185" fontId="87" fillId="53" borderId="0" xfId="112" applyNumberFormat="1" applyFont="1" applyFill="1" applyProtection="1">
      <alignment/>
      <protection/>
    </xf>
    <xf numFmtId="194" fontId="87" fillId="53" borderId="0" xfId="112" applyNumberFormat="1" applyFont="1" applyFill="1" applyProtection="1">
      <alignment/>
      <protection/>
    </xf>
    <xf numFmtId="204" fontId="88" fillId="52" borderId="16" xfId="122" applyNumberFormat="1" applyFont="1" applyFill="1" applyBorder="1" applyAlignment="1" applyProtection="1">
      <alignment horizontal="center"/>
      <protection/>
    </xf>
    <xf numFmtId="194" fontId="89" fillId="0" borderId="16" xfId="112" applyNumberFormat="1" applyFont="1" applyBorder="1" applyProtection="1">
      <alignment/>
      <protection locked="0"/>
    </xf>
    <xf numFmtId="194" fontId="90" fillId="55" borderId="16" xfId="112" applyNumberFormat="1" applyFont="1" applyFill="1" applyBorder="1" applyProtection="1">
      <alignment/>
      <protection/>
    </xf>
    <xf numFmtId="194" fontId="89" fillId="55" borderId="16" xfId="112" applyNumberFormat="1" applyFont="1" applyFill="1" applyBorder="1" applyProtection="1">
      <alignment/>
      <protection locked="0"/>
    </xf>
    <xf numFmtId="194" fontId="91" fillId="0" borderId="16" xfId="112" applyNumberFormat="1" applyFont="1" applyBorder="1" applyProtection="1">
      <alignment/>
      <protection/>
    </xf>
    <xf numFmtId="194" fontId="91" fillId="55" borderId="16" xfId="112" applyNumberFormat="1" applyFont="1" applyFill="1" applyBorder="1" applyProtection="1">
      <alignment/>
      <protection/>
    </xf>
    <xf numFmtId="194" fontId="92" fillId="0" borderId="16" xfId="0" applyNumberFormat="1" applyFont="1" applyFill="1" applyBorder="1" applyAlignment="1">
      <alignment vertical="center"/>
    </xf>
    <xf numFmtId="194" fontId="92" fillId="55" borderId="16" xfId="0" applyNumberFormat="1" applyFont="1" applyFill="1" applyBorder="1" applyAlignment="1">
      <alignment/>
    </xf>
    <xf numFmtId="194" fontId="87" fillId="0" borderId="0" xfId="112" applyNumberFormat="1" applyFont="1" applyProtection="1">
      <alignment/>
      <protection/>
    </xf>
    <xf numFmtId="194" fontId="87" fillId="0" borderId="0" xfId="112" applyNumberFormat="1" applyFont="1" applyBorder="1" applyProtection="1">
      <alignment/>
      <protection/>
    </xf>
    <xf numFmtId="194" fontId="90" fillId="0" borderId="0" xfId="0" applyNumberFormat="1" applyFont="1" applyFill="1" applyBorder="1" applyAlignment="1" applyProtection="1">
      <alignment vertical="center"/>
      <protection/>
    </xf>
    <xf numFmtId="194" fontId="87" fillId="53" borderId="0" xfId="112" applyNumberFormat="1" applyFont="1" applyFill="1" applyBorder="1" applyProtection="1">
      <alignment/>
      <protection/>
    </xf>
    <xf numFmtId="185" fontId="87" fillId="0" borderId="0" xfId="112" applyNumberFormat="1" applyFont="1" applyProtection="1">
      <alignment/>
      <protection/>
    </xf>
    <xf numFmtId="185" fontId="87" fillId="0" borderId="0" xfId="112" applyNumberFormat="1" applyFont="1" applyBorder="1" applyProtection="1">
      <alignment/>
      <protection/>
    </xf>
    <xf numFmtId="0" fontId="87" fillId="0" borderId="0" xfId="112" applyFont="1" applyProtection="1">
      <alignment/>
      <protection/>
    </xf>
    <xf numFmtId="0" fontId="87" fillId="55" borderId="0" xfId="112" applyFont="1" applyFill="1" applyProtection="1">
      <alignment/>
      <protection/>
    </xf>
    <xf numFmtId="0" fontId="87" fillId="0" borderId="0" xfId="112" applyFont="1" applyBorder="1" applyProtection="1">
      <alignment/>
      <protection/>
    </xf>
    <xf numFmtId="0" fontId="90" fillId="0" borderId="0" xfId="112" applyFont="1" applyFill="1" applyAlignment="1" applyProtection="1">
      <alignment horizontal="center" wrapText="1"/>
      <protection/>
    </xf>
    <xf numFmtId="2" fontId="87" fillId="0" borderId="0" xfId="112" applyNumberFormat="1" applyFont="1" applyFill="1" applyProtection="1">
      <alignment/>
      <protection/>
    </xf>
    <xf numFmtId="194" fontId="90" fillId="0" borderId="0" xfId="114" applyNumberFormat="1" applyFont="1" applyAlignment="1" applyProtection="1">
      <alignment horizontal="center"/>
      <protection/>
    </xf>
    <xf numFmtId="185" fontId="87" fillId="0" borderId="0" xfId="112" applyNumberFormat="1" applyFont="1" applyFill="1" applyProtection="1">
      <alignment/>
      <protection/>
    </xf>
    <xf numFmtId="204" fontId="93" fillId="52" borderId="16" xfId="122" applyNumberFormat="1" applyFont="1" applyFill="1" applyBorder="1" applyAlignment="1" applyProtection="1">
      <alignment horizontal="center"/>
      <protection/>
    </xf>
    <xf numFmtId="194" fontId="93" fillId="0" borderId="16" xfId="112" applyNumberFormat="1" applyFont="1" applyBorder="1" applyAlignment="1" applyProtection="1">
      <alignment horizontal="center"/>
      <protection/>
    </xf>
    <xf numFmtId="194" fontId="94" fillId="0" borderId="16" xfId="112" applyNumberFormat="1" applyFont="1" applyBorder="1" applyAlignment="1" applyProtection="1">
      <alignment horizontal="center"/>
      <protection/>
    </xf>
    <xf numFmtId="194" fontId="94" fillId="0" borderId="16" xfId="112" applyNumberFormat="1" applyFont="1" applyBorder="1" applyAlignment="1" applyProtection="1">
      <alignment horizontal="center"/>
      <protection locked="0"/>
    </xf>
    <xf numFmtId="4" fontId="90" fillId="53" borderId="0" xfId="112" applyNumberFormat="1" applyFont="1" applyFill="1" applyBorder="1" applyAlignment="1" applyProtection="1">
      <alignment horizontal="centerContinuous" vertical="center"/>
      <protection/>
    </xf>
    <xf numFmtId="4" fontId="90" fillId="0" borderId="0" xfId="112" applyNumberFormat="1" applyFont="1" applyBorder="1" applyAlignment="1" applyProtection="1">
      <alignment horizontal="centerContinuous" vertical="center"/>
      <protection/>
    </xf>
    <xf numFmtId="4" fontId="87" fillId="0" borderId="0" xfId="112" applyNumberFormat="1" applyFont="1" applyBorder="1" applyAlignment="1" applyProtection="1">
      <alignment horizontal="centerContinuous" vertical="center"/>
      <protection/>
    </xf>
    <xf numFmtId="4" fontId="87" fillId="0" borderId="0" xfId="112" applyNumberFormat="1" applyFont="1" applyFill="1" applyBorder="1" applyAlignment="1" applyProtection="1">
      <alignment horizontal="centerContinuous" vertical="center"/>
      <protection/>
    </xf>
    <xf numFmtId="4" fontId="87" fillId="53" borderId="0" xfId="112" applyNumberFormat="1" applyFont="1" applyFill="1" applyBorder="1" applyAlignment="1" applyProtection="1">
      <alignment horizontal="centerContinuous" vertical="center"/>
      <protection/>
    </xf>
    <xf numFmtId="185" fontId="87" fillId="0" borderId="0" xfId="112" applyNumberFormat="1" applyFont="1" applyBorder="1" applyAlignment="1" applyProtection="1">
      <alignment horizontal="center" vertical="center" wrapText="1"/>
      <protection/>
    </xf>
    <xf numFmtId="4" fontId="87" fillId="0" borderId="0" xfId="112" applyNumberFormat="1" applyFont="1" applyFill="1" applyBorder="1" applyProtection="1">
      <alignment/>
      <protection/>
    </xf>
    <xf numFmtId="0" fontId="87" fillId="0" borderId="0" xfId="112" applyFont="1" applyFill="1" applyBorder="1" applyProtection="1">
      <alignment/>
      <protection/>
    </xf>
    <xf numFmtId="194" fontId="87" fillId="0" borderId="0" xfId="112" applyNumberFormat="1" applyFont="1" applyFill="1" applyBorder="1" applyProtection="1">
      <alignment/>
      <protection/>
    </xf>
    <xf numFmtId="194" fontId="90" fillId="53" borderId="0" xfId="112" applyNumberFormat="1" applyFont="1" applyFill="1" applyBorder="1" applyAlignment="1" applyProtection="1">
      <alignment horizontal="center" wrapText="1"/>
      <protection/>
    </xf>
    <xf numFmtId="194" fontId="90" fillId="0" borderId="0" xfId="112" applyNumberFormat="1" applyFont="1" applyFill="1" applyBorder="1" applyAlignment="1" applyProtection="1">
      <alignment horizontal="center" wrapText="1"/>
      <protection/>
    </xf>
    <xf numFmtId="4" fontId="90" fillId="0" borderId="0" xfId="112" applyNumberFormat="1" applyFont="1" applyFill="1" applyBorder="1" applyAlignment="1" applyProtection="1">
      <alignment horizontal="centerContinuous" vertical="center"/>
      <protection/>
    </xf>
    <xf numFmtId="185" fontId="87" fillId="53" borderId="0" xfId="112" applyNumberFormat="1" applyFont="1" applyFill="1" applyBorder="1" applyAlignment="1" applyProtection="1">
      <alignment horizontal="center" vertical="center" wrapText="1"/>
      <protection/>
    </xf>
    <xf numFmtId="185" fontId="87" fillId="0" borderId="0" xfId="112" applyNumberFormat="1" applyFont="1" applyFill="1" applyBorder="1" applyAlignment="1" applyProtection="1">
      <alignment horizontal="center" vertical="center" wrapText="1"/>
      <protection/>
    </xf>
    <xf numFmtId="185" fontId="87" fillId="53" borderId="0" xfId="112" applyNumberFormat="1" applyFont="1" applyFill="1" applyBorder="1" applyAlignment="1" applyProtection="1">
      <alignment horizontal="center"/>
      <protection/>
    </xf>
    <xf numFmtId="185" fontId="87" fillId="0" borderId="0" xfId="112" applyNumberFormat="1" applyFont="1" applyFill="1" applyBorder="1" applyAlignment="1" applyProtection="1">
      <alignment horizontal="center"/>
      <protection/>
    </xf>
    <xf numFmtId="185" fontId="87" fillId="53" borderId="0" xfId="112" applyNumberFormat="1" applyFont="1" applyFill="1" applyAlignment="1" applyProtection="1">
      <alignment horizontal="center"/>
      <protection/>
    </xf>
    <xf numFmtId="185" fontId="87" fillId="0" borderId="0" xfId="112" applyNumberFormat="1" applyFont="1" applyFill="1" applyAlignment="1" applyProtection="1">
      <alignment horizontal="center"/>
      <protection/>
    </xf>
    <xf numFmtId="0" fontId="87" fillId="53" borderId="0" xfId="112" applyFont="1" applyFill="1" applyAlignment="1" applyProtection="1">
      <alignment horizontal="center"/>
      <protection/>
    </xf>
    <xf numFmtId="0" fontId="87" fillId="0" borderId="0" xfId="112" applyFont="1" applyFill="1" applyAlignment="1" applyProtection="1">
      <alignment horizontal="center"/>
      <protection/>
    </xf>
    <xf numFmtId="0" fontId="11" fillId="0" borderId="19" xfId="112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204" fontId="31" fillId="0" borderId="16" xfId="122" applyNumberFormat="1" applyFont="1" applyFill="1" applyBorder="1" applyAlignment="1" applyProtection="1">
      <alignment horizontal="center"/>
      <protection/>
    </xf>
    <xf numFmtId="204" fontId="35" fillId="54" borderId="16" xfId="122" applyNumberFormat="1" applyFont="1" applyFill="1" applyBorder="1" applyAlignment="1" applyProtection="1">
      <alignment horizontal="center" vertical="center" wrapText="1"/>
      <protection/>
    </xf>
    <xf numFmtId="204" fontId="35" fillId="54" borderId="16" xfId="122" applyNumberFormat="1" applyFont="1" applyFill="1" applyBorder="1" applyAlignment="1" applyProtection="1">
      <alignment horizontal="center" wrapText="1"/>
      <protection/>
    </xf>
    <xf numFmtId="204" fontId="33" fillId="54" borderId="16" xfId="122" applyNumberFormat="1" applyFont="1" applyFill="1" applyBorder="1" applyAlignment="1" applyProtection="1">
      <alignment horizontal="center"/>
      <protection/>
    </xf>
    <xf numFmtId="0" fontId="11" fillId="0" borderId="16" xfId="112" applyFont="1" applyFill="1" applyBorder="1" applyAlignment="1" applyProtection="1">
      <alignment horizontal="center" vertical="center" wrapText="1"/>
      <protection/>
    </xf>
    <xf numFmtId="194" fontId="35" fillId="53" borderId="16" xfId="0" applyNumberFormat="1" applyFont="1" applyFill="1" applyBorder="1" applyAlignment="1">
      <alignment horizontal="center"/>
    </xf>
    <xf numFmtId="204" fontId="35" fillId="54" borderId="16" xfId="122" applyNumberFormat="1" applyFont="1" applyFill="1" applyBorder="1" applyAlignment="1" applyProtection="1">
      <alignment horizontal="center"/>
      <protection/>
    </xf>
    <xf numFmtId="49" fontId="58" fillId="0" borderId="16" xfId="0" applyNumberFormat="1" applyFont="1" applyFill="1" applyBorder="1" applyAlignment="1">
      <alignment horizontal="center" vertical="center"/>
    </xf>
    <xf numFmtId="0" fontId="7" fillId="0" borderId="0" xfId="112" applyFont="1" applyFill="1" applyProtection="1">
      <alignment/>
      <protection/>
    </xf>
    <xf numFmtId="0" fontId="59" fillId="0" borderId="0" xfId="112" applyFont="1" applyFill="1" applyProtection="1">
      <alignment/>
      <protection/>
    </xf>
    <xf numFmtId="0" fontId="60" fillId="0" borderId="0" xfId="112" applyFont="1" applyFill="1" applyProtection="1">
      <alignment/>
      <protection/>
    </xf>
    <xf numFmtId="0" fontId="58" fillId="0" borderId="16" xfId="0" applyNumberFormat="1" applyFont="1" applyFill="1" applyBorder="1" applyAlignment="1" applyProtection="1">
      <alignment horizontal="center" vertical="center"/>
      <protection hidden="1"/>
    </xf>
    <xf numFmtId="0" fontId="58" fillId="54" borderId="16" xfId="0" applyNumberFormat="1" applyFont="1" applyFill="1" applyBorder="1" applyAlignment="1" applyProtection="1">
      <alignment horizontal="center" vertical="center"/>
      <protection hidden="1"/>
    </xf>
    <xf numFmtId="49" fontId="61" fillId="0" borderId="16" xfId="112" applyNumberFormat="1" applyFont="1" applyFill="1" applyBorder="1" applyAlignment="1" applyProtection="1">
      <alignment horizontal="center" vertical="center" wrapText="1"/>
      <protection/>
    </xf>
    <xf numFmtId="0" fontId="58" fillId="53" borderId="16" xfId="112" applyFont="1" applyFill="1" applyBorder="1" applyAlignment="1" applyProtection="1">
      <alignment horizontal="center" vertical="center"/>
      <protection locked="0"/>
    </xf>
    <xf numFmtId="0" fontId="95" fillId="7" borderId="0" xfId="112" applyFont="1" applyFill="1" applyProtection="1">
      <alignment/>
      <protection/>
    </xf>
    <xf numFmtId="0" fontId="7" fillId="0" borderId="16" xfId="112" applyFont="1" applyFill="1" applyBorder="1" applyAlignment="1" applyProtection="1">
      <alignment horizontal="center" vertical="center"/>
      <protection/>
    </xf>
    <xf numFmtId="204" fontId="31" fillId="54" borderId="16" xfId="122" applyNumberFormat="1" applyFont="1" applyFill="1" applyBorder="1" applyAlignment="1" applyProtection="1">
      <alignment horizontal="center"/>
      <protection/>
    </xf>
    <xf numFmtId="204" fontId="30" fillId="54" borderId="16" xfId="122" applyNumberFormat="1" applyFont="1" applyFill="1" applyBorder="1" applyAlignment="1" applyProtection="1">
      <alignment horizontal="center"/>
      <protection/>
    </xf>
    <xf numFmtId="194" fontId="96" fillId="0" borderId="16" xfId="112" applyNumberFormat="1" applyFont="1" applyFill="1" applyBorder="1" applyAlignment="1" applyProtection="1">
      <alignment horizontal="center"/>
      <protection/>
    </xf>
    <xf numFmtId="194" fontId="96" fillId="53" borderId="16" xfId="112" applyNumberFormat="1" applyFont="1" applyFill="1" applyBorder="1" applyAlignment="1" applyProtection="1">
      <alignment horizontal="center"/>
      <protection/>
    </xf>
    <xf numFmtId="0" fontId="90" fillId="53" borderId="0" xfId="112" applyFont="1" applyFill="1" applyAlignment="1" applyProtection="1">
      <alignment horizontal="center" wrapText="1"/>
      <protection/>
    </xf>
    <xf numFmtId="2" fontId="87" fillId="53" borderId="0" xfId="112" applyNumberFormat="1" applyFont="1" applyFill="1" applyProtection="1">
      <alignment/>
      <protection/>
    </xf>
    <xf numFmtId="194" fontId="88" fillId="53" borderId="16" xfId="0" applyNumberFormat="1" applyFont="1" applyFill="1" applyBorder="1" applyAlignment="1" applyProtection="1">
      <alignment horizontal="center"/>
      <protection/>
    </xf>
    <xf numFmtId="194" fontId="88" fillId="0" borderId="16" xfId="0" applyNumberFormat="1" applyFont="1" applyFill="1" applyBorder="1" applyAlignment="1" applyProtection="1">
      <alignment horizontal="center"/>
      <protection/>
    </xf>
    <xf numFmtId="194" fontId="93" fillId="53" borderId="16" xfId="112" applyNumberFormat="1" applyFont="1" applyFill="1" applyBorder="1" applyAlignment="1" applyProtection="1">
      <alignment horizontal="center"/>
      <protection/>
    </xf>
    <xf numFmtId="194" fontId="94" fillId="53" borderId="16" xfId="112" applyNumberFormat="1" applyFont="1" applyFill="1" applyBorder="1" applyAlignment="1" applyProtection="1">
      <alignment horizontal="center"/>
      <protection/>
    </xf>
    <xf numFmtId="194" fontId="94" fillId="0" borderId="16" xfId="112" applyNumberFormat="1" applyFont="1" applyFill="1" applyBorder="1" applyAlignment="1" applyProtection="1">
      <alignment horizontal="center"/>
      <protection/>
    </xf>
    <xf numFmtId="194" fontId="94" fillId="53" borderId="16" xfId="112" applyNumberFormat="1" applyFont="1" applyFill="1" applyBorder="1" applyAlignment="1" applyProtection="1">
      <alignment horizontal="center"/>
      <protection locked="0"/>
    </xf>
    <xf numFmtId="194" fontId="94" fillId="0" borderId="16" xfId="112" applyNumberFormat="1" applyFont="1" applyFill="1" applyBorder="1" applyAlignment="1" applyProtection="1">
      <alignment horizontal="center"/>
      <protection locked="0"/>
    </xf>
    <xf numFmtId="2" fontId="97" fillId="53" borderId="0" xfId="0" applyNumberFormat="1" applyFont="1" applyFill="1" applyBorder="1" applyAlignment="1">
      <alignment horizontal="right"/>
    </xf>
    <xf numFmtId="185" fontId="87" fillId="53" borderId="0" xfId="112" applyNumberFormat="1" applyFont="1" applyFill="1" applyBorder="1" applyProtection="1">
      <alignment/>
      <protection/>
    </xf>
    <xf numFmtId="0" fontId="87" fillId="53" borderId="0" xfId="112" applyFont="1" applyFill="1" applyProtection="1">
      <alignment/>
      <protection/>
    </xf>
    <xf numFmtId="194" fontId="93" fillId="0" borderId="16" xfId="112" applyNumberFormat="1" applyFont="1" applyFill="1" applyBorder="1" applyAlignment="1" applyProtection="1">
      <alignment horizontal="center"/>
      <protection/>
    </xf>
    <xf numFmtId="185" fontId="87" fillId="0" borderId="0" xfId="112" applyNumberFormat="1" applyFont="1" applyFill="1" applyBorder="1" applyProtection="1">
      <alignment/>
      <protection/>
    </xf>
    <xf numFmtId="0" fontId="98" fillId="0" borderId="16" xfId="112" applyFont="1" applyBorder="1" applyAlignment="1" applyProtection="1">
      <alignment horizontal="center" vertical="center"/>
      <protection/>
    </xf>
    <xf numFmtId="0" fontId="95" fillId="0" borderId="16" xfId="112" applyFont="1" applyBorder="1" applyAlignment="1" applyProtection="1">
      <alignment vertical="center" wrapText="1"/>
      <protection/>
    </xf>
    <xf numFmtId="185" fontId="89" fillId="0" borderId="16" xfId="112" applyNumberFormat="1" applyFont="1" applyFill="1" applyBorder="1" applyProtection="1">
      <alignment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194" fontId="33" fillId="52" borderId="16" xfId="112" applyNumberFormat="1" applyFont="1" applyFill="1" applyBorder="1" applyAlignment="1" applyProtection="1">
      <alignment horizontal="center" vertical="center" wrapText="1"/>
      <protection/>
    </xf>
    <xf numFmtId="194" fontId="35" fillId="0" borderId="16" xfId="122" applyNumberFormat="1" applyFont="1" applyFill="1" applyBorder="1" applyAlignment="1" applyProtection="1">
      <alignment horizontal="center"/>
      <protection/>
    </xf>
    <xf numFmtId="194" fontId="88" fillId="52" borderId="16" xfId="112" applyNumberFormat="1" applyFont="1" applyFill="1" applyBorder="1" applyAlignment="1" applyProtection="1">
      <alignment horizontal="center"/>
      <protection/>
    </xf>
    <xf numFmtId="194" fontId="93" fillId="52" borderId="16" xfId="112" applyNumberFormat="1" applyFont="1" applyFill="1" applyBorder="1" applyAlignment="1" applyProtection="1">
      <alignment horizontal="center" vertical="center" wrapText="1"/>
      <protection/>
    </xf>
    <xf numFmtId="194" fontId="99" fillId="0" borderId="0" xfId="112" applyNumberFormat="1" applyFont="1" applyFill="1" applyAlignment="1" applyProtection="1">
      <alignment horizontal="left" vertical="center"/>
      <protection/>
    </xf>
    <xf numFmtId="194" fontId="99" fillId="0" borderId="0" xfId="112" applyNumberFormat="1" applyFont="1" applyFill="1" applyAlignment="1" applyProtection="1">
      <alignment horizontal="right" vertical="center"/>
      <protection/>
    </xf>
    <xf numFmtId="194" fontId="100" fillId="0" borderId="16" xfId="112" applyNumberFormat="1" applyFont="1" applyFill="1" applyBorder="1" applyAlignment="1" applyProtection="1">
      <alignment horizontal="center"/>
      <protection locked="0"/>
    </xf>
    <xf numFmtId="194" fontId="99" fillId="52" borderId="16" xfId="112" applyNumberFormat="1" applyFont="1" applyFill="1" applyBorder="1" applyAlignment="1" applyProtection="1">
      <alignment horizontal="center"/>
      <protection/>
    </xf>
    <xf numFmtId="194" fontId="101" fillId="0" borderId="16" xfId="112" applyNumberFormat="1" applyFont="1" applyBorder="1" applyProtection="1">
      <alignment/>
      <protection locked="0"/>
    </xf>
    <xf numFmtId="194" fontId="102" fillId="0" borderId="16" xfId="112" applyNumberFormat="1" applyFont="1" applyBorder="1" applyProtection="1">
      <alignment/>
      <protection/>
    </xf>
    <xf numFmtId="194" fontId="103" fillId="0" borderId="16" xfId="0" applyNumberFormat="1" applyFont="1" applyFill="1" applyBorder="1" applyAlignment="1">
      <alignment vertical="center"/>
    </xf>
    <xf numFmtId="194" fontId="104" fillId="0" borderId="0" xfId="0" applyNumberFormat="1" applyFont="1" applyFill="1" applyAlignment="1" applyProtection="1">
      <alignment/>
      <protection/>
    </xf>
    <xf numFmtId="194" fontId="105" fillId="0" borderId="0" xfId="112" applyNumberFormat="1" applyFont="1" applyProtection="1">
      <alignment/>
      <protection/>
    </xf>
    <xf numFmtId="194" fontId="104" fillId="0" borderId="0" xfId="0" applyNumberFormat="1" applyFont="1" applyFill="1" applyBorder="1" applyAlignment="1" applyProtection="1">
      <alignment vertical="center"/>
      <protection/>
    </xf>
    <xf numFmtId="185" fontId="104" fillId="0" borderId="0" xfId="0" applyNumberFormat="1" applyFont="1" applyFill="1" applyBorder="1" applyAlignment="1" applyProtection="1">
      <alignment vertical="center"/>
      <protection/>
    </xf>
    <xf numFmtId="185" fontId="105" fillId="0" borderId="0" xfId="112" applyNumberFormat="1" applyFont="1" applyProtection="1">
      <alignment/>
      <protection/>
    </xf>
    <xf numFmtId="185" fontId="105" fillId="0" borderId="0" xfId="112" applyNumberFormat="1" applyFont="1" applyBorder="1" applyProtection="1">
      <alignment/>
      <protection/>
    </xf>
    <xf numFmtId="0" fontId="105" fillId="0" borderId="0" xfId="112" applyFont="1" applyProtection="1">
      <alignment/>
      <protection/>
    </xf>
    <xf numFmtId="0" fontId="105" fillId="0" borderId="0" xfId="112" applyFont="1" applyBorder="1" applyProtection="1">
      <alignment/>
      <protection/>
    </xf>
    <xf numFmtId="194" fontId="105" fillId="0" borderId="0" xfId="112" applyNumberFormat="1" applyFont="1" applyBorder="1" applyProtection="1">
      <alignment/>
      <protection/>
    </xf>
    <xf numFmtId="194" fontId="5" fillId="0" borderId="16" xfId="0" applyNumberFormat="1" applyFont="1" applyFill="1" applyBorder="1" applyAlignment="1" applyProtection="1">
      <alignment horizontal="center"/>
      <protection/>
    </xf>
    <xf numFmtId="0" fontId="4" fillId="0" borderId="0" xfId="112" applyFont="1" applyAlignment="1" applyProtection="1">
      <alignment horizontal="center"/>
      <protection/>
    </xf>
    <xf numFmtId="0" fontId="57" fillId="0" borderId="0" xfId="112" applyFont="1" applyFill="1" applyAlignment="1" applyProtection="1">
      <alignment horizontal="center" vertical="center" wrapText="1"/>
      <protection/>
    </xf>
    <xf numFmtId="0" fontId="4" fillId="0" borderId="0" xfId="113" applyFont="1" applyAlignment="1" applyProtection="1">
      <alignment horizontal="center"/>
      <protection/>
    </xf>
    <xf numFmtId="0" fontId="5" fillId="0" borderId="20" xfId="112" applyFont="1" applyFill="1" applyBorder="1" applyAlignment="1" applyProtection="1">
      <alignment horizontal="center" vertical="center"/>
      <protection/>
    </xf>
    <xf numFmtId="0" fontId="5" fillId="0" borderId="24" xfId="112" applyFont="1" applyFill="1" applyBorder="1" applyAlignment="1" applyProtection="1">
      <alignment horizontal="center" vertical="center"/>
      <protection/>
    </xf>
    <xf numFmtId="0" fontId="5" fillId="0" borderId="18" xfId="112" applyFont="1" applyFill="1" applyBorder="1" applyAlignment="1" applyProtection="1">
      <alignment horizontal="center" vertical="center"/>
      <protection/>
    </xf>
    <xf numFmtId="0" fontId="5" fillId="0" borderId="25" xfId="112" applyFont="1" applyFill="1" applyBorder="1" applyAlignment="1" applyProtection="1">
      <alignment horizontal="center" vertical="center"/>
      <protection/>
    </xf>
    <xf numFmtId="0" fontId="17" fillId="0" borderId="24" xfId="112" applyFont="1" applyFill="1" applyBorder="1" applyAlignment="1" applyProtection="1">
      <alignment horizontal="center" vertical="center"/>
      <protection/>
    </xf>
    <xf numFmtId="0" fontId="5" fillId="0" borderId="0" xfId="112" applyFont="1" applyFill="1" applyAlignment="1" applyProtection="1">
      <alignment horizontal="center" vertical="center" wrapText="1"/>
      <protection/>
    </xf>
    <xf numFmtId="0" fontId="18" fillId="0" borderId="0" xfId="112" applyFont="1" applyAlignment="1" applyProtection="1">
      <alignment horizontal="center"/>
      <protection/>
    </xf>
    <xf numFmtId="0" fontId="7" fillId="0" borderId="0" xfId="112" applyFont="1" applyFill="1" applyAlignment="1" applyProtection="1">
      <alignment horizontal="center" vertical="center" wrapText="1"/>
      <protection/>
    </xf>
    <xf numFmtId="0" fontId="5" fillId="53" borderId="16" xfId="112" applyFont="1" applyFill="1" applyBorder="1" applyAlignment="1" applyProtection="1">
      <alignment horizontal="center" vertical="center"/>
      <protection/>
    </xf>
    <xf numFmtId="0" fontId="5" fillId="53" borderId="19" xfId="112" applyFont="1" applyFill="1" applyBorder="1" applyAlignment="1" applyProtection="1">
      <alignment horizontal="center" vertical="center"/>
      <protection/>
    </xf>
    <xf numFmtId="0" fontId="9" fillId="0" borderId="16" xfId="112" applyFont="1" applyFill="1" applyBorder="1" applyAlignment="1" applyProtection="1">
      <alignment horizontal="center" vertical="center" wrapText="1"/>
      <protection/>
    </xf>
    <xf numFmtId="0" fontId="4" fillId="0" borderId="16" xfId="112" applyFont="1" applyFill="1" applyBorder="1" applyAlignment="1" applyProtection="1">
      <alignment horizontal="center" vertical="center" wrapText="1"/>
      <protection/>
    </xf>
    <xf numFmtId="0" fontId="8" fillId="0" borderId="17" xfId="112" applyFont="1" applyFill="1" applyBorder="1" applyAlignment="1" applyProtection="1">
      <alignment horizontal="center"/>
      <protection/>
    </xf>
    <xf numFmtId="0" fontId="5" fillId="0" borderId="16" xfId="112" applyFont="1" applyFill="1" applyBorder="1" applyAlignment="1" applyProtection="1">
      <alignment horizontal="center" vertical="center"/>
      <protection/>
    </xf>
    <xf numFmtId="0" fontId="5" fillId="0" borderId="0" xfId="112" applyFont="1" applyFill="1" applyAlignment="1" applyProtection="1">
      <alignment horizontal="center" wrapText="1"/>
      <protection/>
    </xf>
    <xf numFmtId="0" fontId="11" fillId="53" borderId="23" xfId="112" applyFont="1" applyFill="1" applyBorder="1" applyAlignment="1" applyProtection="1">
      <alignment horizontal="center" vertical="center" wrapText="1"/>
      <protection/>
    </xf>
    <xf numFmtId="49" fontId="11" fillId="53" borderId="25" xfId="112" applyNumberFormat="1" applyFont="1" applyFill="1" applyBorder="1" applyAlignment="1" applyProtection="1">
      <alignment horizontal="center" vertical="top" wrapText="1"/>
      <protection/>
    </xf>
    <xf numFmtId="194" fontId="30" fillId="53" borderId="16" xfId="112" applyNumberFormat="1" applyFont="1" applyFill="1" applyBorder="1" applyAlignment="1" applyProtection="1">
      <alignment horizontal="center"/>
      <protection locked="0"/>
    </xf>
    <xf numFmtId="0" fontId="11" fillId="0" borderId="23" xfId="112" applyFont="1" applyFill="1" applyBorder="1" applyAlignment="1" applyProtection="1">
      <alignment horizontal="center" vertical="center" wrapText="1"/>
      <protection/>
    </xf>
    <xf numFmtId="0" fontId="11" fillId="53" borderId="16" xfId="112" applyFont="1" applyFill="1" applyBorder="1" applyAlignment="1" applyProtection="1">
      <alignment horizontal="center" vertical="center" wrapText="1"/>
      <protection/>
    </xf>
    <xf numFmtId="194" fontId="33" fillId="52" borderId="16" xfId="112" applyNumberFormat="1" applyFont="1" applyFill="1" applyBorder="1" applyAlignment="1" applyProtection="1">
      <alignment horizontal="center"/>
      <protection/>
    </xf>
    <xf numFmtId="0" fontId="31" fillId="53" borderId="16" xfId="112" applyFont="1" applyFill="1" applyBorder="1" applyAlignment="1" applyProtection="1">
      <alignment horizontal="center"/>
      <protection/>
    </xf>
    <xf numFmtId="0" fontId="31" fillId="0" borderId="16" xfId="112" applyFont="1" applyFill="1" applyBorder="1" applyAlignment="1" applyProtection="1">
      <alignment horizontal="center"/>
      <protection/>
    </xf>
    <xf numFmtId="4" fontId="8" fillId="0" borderId="0" xfId="112" applyNumberFormat="1" applyFont="1" applyFill="1" applyBorder="1" applyAlignment="1" applyProtection="1">
      <alignment horizontal="centerContinuous" vertical="center"/>
      <protection/>
    </xf>
  </cellXfs>
  <cellStyles count="12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Обычный 3" xfId="110"/>
    <cellStyle name="Обычный 3 2" xfId="111"/>
    <cellStyle name="Обычный_ZV1PIV98" xfId="112"/>
    <cellStyle name="Обычный_Додаток 4" xfId="113"/>
    <cellStyle name="Обычный_Додаток 5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ечание 2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showGridLines="0" showZeros="0" view="pageBreakPreview" zoomScale="85" zoomScaleNormal="75" zoomScaleSheetLayoutView="85" workbookViewId="0" topLeftCell="A1">
      <pane xSplit="3" ySplit="9" topLeftCell="J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71" sqref="R71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7.00390625" style="297" customWidth="1"/>
    <col min="5" max="5" width="19.25390625" style="297" customWidth="1"/>
    <col min="6" max="6" width="21.125" style="297" customWidth="1"/>
    <col min="7" max="7" width="18.75390625" style="208" customWidth="1"/>
    <col min="8" max="8" width="15.625" style="208" customWidth="1"/>
    <col min="9" max="9" width="20.875" style="208" customWidth="1"/>
    <col min="10" max="10" width="16.00390625" style="208" customWidth="1"/>
    <col min="11" max="11" width="23.25390625" style="209" customWidth="1"/>
    <col min="12" max="12" width="23.375" style="209" customWidth="1"/>
    <col min="13" max="13" width="20.625" style="23" customWidth="1"/>
    <col min="14" max="14" width="13.253906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9" s="18" customFormat="1" ht="18.75">
      <c r="A1" s="301" t="s">
        <v>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182"/>
    </row>
    <row r="2" spans="1:19" s="19" customFormat="1" ht="20.25" customHeight="1">
      <c r="A2" s="302" t="s">
        <v>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183"/>
    </row>
    <row r="3" spans="1:19" s="20" customFormat="1" ht="15.75" customHeight="1">
      <c r="A3" s="303" t="s">
        <v>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184"/>
    </row>
    <row r="4" spans="1:19" s="21" customFormat="1" ht="26.25" customHeight="1">
      <c r="A4" s="309" t="s">
        <v>260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</row>
    <row r="5" spans="1:19" s="21" customFormat="1" ht="23.25" customHeight="1">
      <c r="A5" s="311" t="s">
        <v>251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185"/>
    </row>
    <row r="6" spans="2:33" s="1" customFormat="1" ht="20.25">
      <c r="B6" s="2" t="s">
        <v>140</v>
      </c>
      <c r="C6" s="2"/>
      <c r="D6" s="284"/>
      <c r="E6" s="285"/>
      <c r="F6" s="284"/>
      <c r="G6" s="190"/>
      <c r="H6" s="190"/>
      <c r="I6" s="191"/>
      <c r="J6" s="191"/>
      <c r="K6" s="192"/>
      <c r="L6" s="193"/>
      <c r="M6" s="181"/>
      <c r="N6" s="77"/>
      <c r="O6" s="68"/>
      <c r="Q6" s="316" t="s">
        <v>224</v>
      </c>
      <c r="R6" s="316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314" t="s">
        <v>7</v>
      </c>
      <c r="B7" s="315" t="s">
        <v>8</v>
      </c>
      <c r="C7" s="307" t="s">
        <v>78</v>
      </c>
      <c r="D7" s="308"/>
      <c r="E7" s="308"/>
      <c r="F7" s="308"/>
      <c r="G7" s="305"/>
      <c r="H7" s="305"/>
      <c r="I7" s="305"/>
      <c r="J7" s="306"/>
      <c r="K7" s="312" t="s">
        <v>79</v>
      </c>
      <c r="L7" s="313"/>
      <c r="M7" s="313"/>
      <c r="N7" s="313"/>
      <c r="O7" s="304" t="s">
        <v>80</v>
      </c>
      <c r="P7" s="304"/>
      <c r="Q7" s="305"/>
      <c r="R7" s="306"/>
    </row>
    <row r="8" spans="1:18" s="56" customFormat="1" ht="114" customHeight="1">
      <c r="A8" s="314"/>
      <c r="B8" s="315"/>
      <c r="C8" s="51" t="s">
        <v>82</v>
      </c>
      <c r="D8" s="239" t="s">
        <v>239</v>
      </c>
      <c r="E8" s="322" t="s">
        <v>261</v>
      </c>
      <c r="F8" s="322" t="s">
        <v>9</v>
      </c>
      <c r="G8" s="240" t="s">
        <v>262</v>
      </c>
      <c r="H8" s="239" t="s">
        <v>263</v>
      </c>
      <c r="I8" s="239" t="s">
        <v>116</v>
      </c>
      <c r="J8" s="239" t="s">
        <v>240</v>
      </c>
      <c r="K8" s="319" t="s">
        <v>242</v>
      </c>
      <c r="L8" s="74" t="s">
        <v>9</v>
      </c>
      <c r="M8" s="74" t="s">
        <v>211</v>
      </c>
      <c r="N8" s="74" t="s">
        <v>10</v>
      </c>
      <c r="O8" s="53" t="s">
        <v>241</v>
      </c>
      <c r="P8" s="52" t="s">
        <v>9</v>
      </c>
      <c r="Q8" s="54" t="s">
        <v>193</v>
      </c>
      <c r="R8" s="55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320" t="s">
        <v>13</v>
      </c>
      <c r="L9" s="73" t="s">
        <v>14</v>
      </c>
      <c r="M9" s="73" t="s">
        <v>15</v>
      </c>
      <c r="N9" s="73" t="s">
        <v>76</v>
      </c>
      <c r="O9" s="15" t="s">
        <v>16</v>
      </c>
      <c r="P9" s="15" t="s">
        <v>73</v>
      </c>
      <c r="Q9" s="36" t="s">
        <v>103</v>
      </c>
      <c r="R9" s="15" t="s">
        <v>104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158">
        <v>10000000</v>
      </c>
      <c r="B10" s="89" t="s">
        <v>17</v>
      </c>
      <c r="C10" s="90" t="e">
        <f>C11+#REF!+C15+C21+#REF!</f>
        <v>#REF!</v>
      </c>
      <c r="D10" s="128">
        <f>D11+D15+D21+D26+D31+D25</f>
        <v>5671566.09074</v>
      </c>
      <c r="E10" s="128">
        <f>E11+E15+E21+E26+E31+E25</f>
        <v>2387008.7753299996</v>
      </c>
      <c r="F10" s="128">
        <f>F11+F15+F21+F26+F31+F25</f>
        <v>2566386.1014900003</v>
      </c>
      <c r="G10" s="128">
        <f>F10-E10</f>
        <v>179377.32616000064</v>
      </c>
      <c r="H10" s="151">
        <f>_xlfn.IFERROR(F10/E10,"")</f>
        <v>1.0751473258137487</v>
      </c>
      <c r="I10" s="128">
        <f aca="true" t="shared" si="0" ref="I10:I19">F10-D10</f>
        <v>-3105179.9892499996</v>
      </c>
      <c r="J10" s="151">
        <f>_xlfn.IFERROR(F10/D10,"")</f>
        <v>0.4525004311737025</v>
      </c>
      <c r="K10" s="128">
        <f>K11+K15+K21+K26+K31+K14</f>
        <v>4175.721</v>
      </c>
      <c r="L10" s="128">
        <f>L11+L15+L21+L26+L31+L14</f>
        <v>2911.13493</v>
      </c>
      <c r="M10" s="127">
        <f aca="true" t="shared" si="1" ref="M10:M16">L10-K10</f>
        <v>-1264.5860699999994</v>
      </c>
      <c r="N10" s="154">
        <f>_xlfn.IFERROR(L10/K10,"")</f>
        <v>0.6971574322135029</v>
      </c>
      <c r="O10" s="128">
        <f aca="true" t="shared" si="2" ref="O10:O19">D10+K10</f>
        <v>5675741.81174</v>
      </c>
      <c r="P10" s="128">
        <f aca="true" t="shared" si="3" ref="P10:P24">L10+F10</f>
        <v>2569297.2364200004</v>
      </c>
      <c r="Q10" s="140">
        <f aca="true" t="shared" si="4" ref="Q10:Q19">P10-O10</f>
        <v>-3106444.5753199994</v>
      </c>
      <c r="R10" s="151">
        <f>_xlfn.IFERROR(P10/O10,"")</f>
        <v>0.45268042868079944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158">
        <v>11000000</v>
      </c>
      <c r="B11" s="89" t="s">
        <v>57</v>
      </c>
      <c r="C11" s="90">
        <f>C12+C13</f>
        <v>107497.5</v>
      </c>
      <c r="D11" s="128">
        <f>D12+D13</f>
        <v>4006053.03571</v>
      </c>
      <c r="E11" s="128">
        <f>E12+E13</f>
        <v>1715818.2432999997</v>
      </c>
      <c r="F11" s="128">
        <f>F12+F13</f>
        <v>1782928.2081900002</v>
      </c>
      <c r="G11" s="128">
        <f aca="true" t="shared" si="5" ref="G11:G81">F11-E11</f>
        <v>67109.96489000041</v>
      </c>
      <c r="H11" s="151">
        <f aca="true" t="shared" si="6" ref="H11:H50">_xlfn.IFERROR(F11/E11,"")</f>
        <v>1.0391125138994495</v>
      </c>
      <c r="I11" s="128">
        <f t="shared" si="0"/>
        <v>-2223124.82752</v>
      </c>
      <c r="J11" s="151">
        <f aca="true" t="shared" si="7" ref="J11:J50">_xlfn.IFERROR(F11/D11,"")</f>
        <v>0.4450585632034721</v>
      </c>
      <c r="K11" s="128">
        <f>K12+K13</f>
        <v>0</v>
      </c>
      <c r="L11" s="128">
        <f>L12+L13</f>
        <v>0</v>
      </c>
      <c r="M11" s="127">
        <f>L11-K11</f>
        <v>0</v>
      </c>
      <c r="N11" s="154">
        <f aca="true" t="shared" si="8" ref="N11:N50">_xlfn.IFERROR(L11/K11,"")</f>
      </c>
      <c r="O11" s="128">
        <f t="shared" si="2"/>
        <v>4006053.03571</v>
      </c>
      <c r="P11" s="128">
        <f t="shared" si="3"/>
        <v>1782928.2081900002</v>
      </c>
      <c r="Q11" s="140">
        <f t="shared" si="4"/>
        <v>-2223124.82752</v>
      </c>
      <c r="R11" s="151">
        <f aca="true" t="shared" si="9" ref="R11:R50">_xlfn.IFERROR(P11/O11,"")</f>
        <v>0.4450585632034721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159">
        <v>11010000</v>
      </c>
      <c r="B12" s="91" t="s">
        <v>201</v>
      </c>
      <c r="C12" s="92">
        <v>106199</v>
      </c>
      <c r="D12" s="142">
        <v>3966974.84571</v>
      </c>
      <c r="E12" s="142">
        <v>1694718.1302999998</v>
      </c>
      <c r="F12" s="142">
        <v>1751253.6865200002</v>
      </c>
      <c r="G12" s="142">
        <f t="shared" si="5"/>
        <v>56535.55622000038</v>
      </c>
      <c r="H12" s="152">
        <f t="shared" si="6"/>
        <v>1.0333598580254715</v>
      </c>
      <c r="I12" s="142">
        <f t="shared" si="0"/>
        <v>-2215721.15919</v>
      </c>
      <c r="J12" s="152">
        <f t="shared" si="7"/>
        <v>0.4414582281543469</v>
      </c>
      <c r="K12" s="142">
        <v>0</v>
      </c>
      <c r="L12" s="142">
        <v>0</v>
      </c>
      <c r="M12" s="127">
        <f>L12-K12</f>
        <v>0</v>
      </c>
      <c r="N12" s="175">
        <f t="shared" si="8"/>
      </c>
      <c r="O12" s="130">
        <f t="shared" si="2"/>
        <v>3966974.84571</v>
      </c>
      <c r="P12" s="142">
        <f t="shared" si="3"/>
        <v>1751253.6865200002</v>
      </c>
      <c r="Q12" s="143">
        <f t="shared" si="4"/>
        <v>-2215721.15919</v>
      </c>
      <c r="R12" s="152">
        <f t="shared" si="9"/>
        <v>0.4414582281543469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159">
        <v>11020000</v>
      </c>
      <c r="B13" s="91" t="s">
        <v>71</v>
      </c>
      <c r="C13" s="92">
        <v>1298.5</v>
      </c>
      <c r="D13" s="142">
        <v>39078.19</v>
      </c>
      <c r="E13" s="142">
        <v>21100.113</v>
      </c>
      <c r="F13" s="142">
        <v>31674.52167</v>
      </c>
      <c r="G13" s="142">
        <f t="shared" si="5"/>
        <v>10574.408669999997</v>
      </c>
      <c r="H13" s="152">
        <f t="shared" si="6"/>
        <v>1.5011541250987612</v>
      </c>
      <c r="I13" s="142">
        <f t="shared" si="0"/>
        <v>-7403.668330000004</v>
      </c>
      <c r="J13" s="152">
        <f t="shared" si="7"/>
        <v>0.8105421891341436</v>
      </c>
      <c r="K13" s="142"/>
      <c r="L13" s="142">
        <v>0</v>
      </c>
      <c r="M13" s="127">
        <f>L13-K13</f>
        <v>0</v>
      </c>
      <c r="N13" s="175">
        <f t="shared" si="8"/>
      </c>
      <c r="O13" s="130">
        <f t="shared" si="2"/>
        <v>39078.19</v>
      </c>
      <c r="P13" s="142">
        <f t="shared" si="3"/>
        <v>31674.52167</v>
      </c>
      <c r="Q13" s="143">
        <f t="shared" si="4"/>
        <v>-7403.668330000004</v>
      </c>
      <c r="R13" s="152">
        <f t="shared" si="9"/>
        <v>0.8105421891341436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158" t="s">
        <v>217</v>
      </c>
      <c r="B14" s="89" t="s">
        <v>216</v>
      </c>
      <c r="C14" s="92"/>
      <c r="D14" s="147">
        <v>0</v>
      </c>
      <c r="E14" s="147">
        <v>0</v>
      </c>
      <c r="F14" s="147">
        <v>0</v>
      </c>
      <c r="G14" s="147"/>
      <c r="H14" s="151">
        <f t="shared" si="6"/>
      </c>
      <c r="I14" s="147"/>
      <c r="J14" s="151">
        <f t="shared" si="7"/>
      </c>
      <c r="K14" s="147">
        <v>0</v>
      </c>
      <c r="L14" s="147">
        <v>0</v>
      </c>
      <c r="M14" s="127">
        <f>L14-K14</f>
        <v>0</v>
      </c>
      <c r="N14" s="154">
        <f t="shared" si="8"/>
      </c>
      <c r="O14" s="130">
        <f>D14+K14</f>
        <v>0</v>
      </c>
      <c r="P14" s="142">
        <f>L14+F14</f>
        <v>0</v>
      </c>
      <c r="Q14" s="143">
        <f>P14-O14</f>
        <v>0</v>
      </c>
      <c r="R14" s="151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158">
        <v>13000000</v>
      </c>
      <c r="B15" s="89" t="s">
        <v>176</v>
      </c>
      <c r="C15" s="93" t="e">
        <f>C16+#REF!+#REF!+C19</f>
        <v>#REF!</v>
      </c>
      <c r="D15" s="128">
        <f>SUM(D16:D20)</f>
        <v>33294.36889</v>
      </c>
      <c r="E15" s="128">
        <f>SUM(E16:E20)</f>
        <v>14676.85289</v>
      </c>
      <c r="F15" s="128">
        <f>SUM(F16:F20)</f>
        <v>17866.81571</v>
      </c>
      <c r="G15" s="128">
        <f t="shared" si="5"/>
        <v>3189.962819999999</v>
      </c>
      <c r="H15" s="151">
        <f t="shared" si="6"/>
        <v>1.21734651453606</v>
      </c>
      <c r="I15" s="128">
        <f t="shared" si="0"/>
        <v>-15427.553179999999</v>
      </c>
      <c r="J15" s="151">
        <f t="shared" si="7"/>
        <v>0.536631758031801</v>
      </c>
      <c r="K15" s="128">
        <f>SUM(K16:K20)</f>
        <v>0</v>
      </c>
      <c r="L15" s="128">
        <f>SUM(L16:L20)</f>
        <v>0</v>
      </c>
      <c r="M15" s="127">
        <f t="shared" si="1"/>
        <v>0</v>
      </c>
      <c r="N15" s="154">
        <f t="shared" si="8"/>
      </c>
      <c r="O15" s="128">
        <f t="shared" si="2"/>
        <v>33294.36889</v>
      </c>
      <c r="P15" s="128">
        <f t="shared" si="3"/>
        <v>17866.81571</v>
      </c>
      <c r="Q15" s="140">
        <f t="shared" si="4"/>
        <v>-15427.553179999999</v>
      </c>
      <c r="R15" s="151">
        <f t="shared" si="9"/>
        <v>0.536631758031801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159">
        <v>13010000</v>
      </c>
      <c r="B16" s="91" t="s">
        <v>177</v>
      </c>
      <c r="C16" s="92">
        <v>1</v>
      </c>
      <c r="D16" s="142">
        <v>21240.55489</v>
      </c>
      <c r="E16" s="142">
        <v>9511.06889</v>
      </c>
      <c r="F16" s="142">
        <v>10406.4279</v>
      </c>
      <c r="G16" s="142">
        <f t="shared" si="5"/>
        <v>895.3590100000001</v>
      </c>
      <c r="H16" s="152">
        <f t="shared" si="6"/>
        <v>1.094138631562367</v>
      </c>
      <c r="I16" s="142">
        <f t="shared" si="0"/>
        <v>-10834.126989999999</v>
      </c>
      <c r="J16" s="152">
        <f t="shared" si="7"/>
        <v>0.48993201702556843</v>
      </c>
      <c r="K16" s="142">
        <v>0</v>
      </c>
      <c r="L16" s="142">
        <v>0</v>
      </c>
      <c r="M16" s="129">
        <f t="shared" si="1"/>
        <v>0</v>
      </c>
      <c r="N16" s="175">
        <f t="shared" si="8"/>
      </c>
      <c r="O16" s="130">
        <f t="shared" si="2"/>
        <v>21240.55489</v>
      </c>
      <c r="P16" s="142">
        <f t="shared" si="3"/>
        <v>10406.4279</v>
      </c>
      <c r="Q16" s="143">
        <f t="shared" si="4"/>
        <v>-10834.126989999999</v>
      </c>
      <c r="R16" s="152">
        <f t="shared" si="9"/>
        <v>0.48993201702556843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159">
        <v>13020000</v>
      </c>
      <c r="B17" s="91" t="s">
        <v>178</v>
      </c>
      <c r="C17" s="92"/>
      <c r="D17" s="142">
        <v>5600</v>
      </c>
      <c r="E17" s="142">
        <v>2641.6</v>
      </c>
      <c r="F17" s="142">
        <v>4705.85995</v>
      </c>
      <c r="G17" s="142">
        <f t="shared" si="5"/>
        <v>2064.25995</v>
      </c>
      <c r="H17" s="152">
        <f t="shared" si="6"/>
        <v>1.7814430458812842</v>
      </c>
      <c r="I17" s="142">
        <f t="shared" si="0"/>
        <v>-894.14005</v>
      </c>
      <c r="J17" s="152">
        <f t="shared" si="7"/>
        <v>0.8403321339285714</v>
      </c>
      <c r="K17" s="142">
        <v>0</v>
      </c>
      <c r="L17" s="142">
        <v>0</v>
      </c>
      <c r="M17" s="129"/>
      <c r="N17" s="175">
        <f t="shared" si="8"/>
      </c>
      <c r="O17" s="130">
        <f t="shared" si="2"/>
        <v>5600</v>
      </c>
      <c r="P17" s="142">
        <f t="shared" si="3"/>
        <v>4705.85995</v>
      </c>
      <c r="Q17" s="143">
        <f t="shared" si="4"/>
        <v>-894.14005</v>
      </c>
      <c r="R17" s="152">
        <f t="shared" si="9"/>
        <v>0.8403321339285714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159">
        <v>13030000</v>
      </c>
      <c r="B18" s="91" t="s">
        <v>179</v>
      </c>
      <c r="C18" s="92"/>
      <c r="D18" s="142">
        <v>3976.739</v>
      </c>
      <c r="E18" s="142">
        <v>1524.299</v>
      </c>
      <c r="F18" s="142">
        <v>1530.93145</v>
      </c>
      <c r="G18" s="142">
        <f t="shared" si="5"/>
        <v>6.632450000000063</v>
      </c>
      <c r="H18" s="152">
        <f t="shared" si="6"/>
        <v>1.0043511476422933</v>
      </c>
      <c r="I18" s="142">
        <f t="shared" si="0"/>
        <v>-2445.80755</v>
      </c>
      <c r="J18" s="152">
        <f t="shared" si="7"/>
        <v>0.38497156841321495</v>
      </c>
      <c r="K18" s="142">
        <v>0</v>
      </c>
      <c r="L18" s="142">
        <v>0</v>
      </c>
      <c r="M18" s="129"/>
      <c r="N18" s="175">
        <f t="shared" si="8"/>
      </c>
      <c r="O18" s="130">
        <f t="shared" si="2"/>
        <v>3976.739</v>
      </c>
      <c r="P18" s="142">
        <f t="shared" si="3"/>
        <v>1530.93145</v>
      </c>
      <c r="Q18" s="143">
        <f t="shared" si="4"/>
        <v>-2445.80755</v>
      </c>
      <c r="R18" s="152">
        <f t="shared" si="9"/>
        <v>0.38497156841321495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159">
        <v>13040000</v>
      </c>
      <c r="B19" s="91" t="s">
        <v>222</v>
      </c>
      <c r="C19" s="92"/>
      <c r="D19" s="142">
        <v>2477.075</v>
      </c>
      <c r="E19" s="142">
        <v>999.885</v>
      </c>
      <c r="F19" s="142">
        <v>1223.5964099999999</v>
      </c>
      <c r="G19" s="128">
        <f t="shared" si="5"/>
        <v>223.7114099999999</v>
      </c>
      <c r="H19" s="152">
        <f t="shared" si="6"/>
        <v>1.2237371397710735</v>
      </c>
      <c r="I19" s="142">
        <f t="shared" si="0"/>
        <v>-1253.47859</v>
      </c>
      <c r="J19" s="152">
        <f t="shared" si="7"/>
        <v>0.4939682528788995</v>
      </c>
      <c r="K19" s="142">
        <v>0</v>
      </c>
      <c r="L19" s="142">
        <v>0</v>
      </c>
      <c r="M19" s="129">
        <f>L19-K19</f>
        <v>0</v>
      </c>
      <c r="N19" s="175">
        <f t="shared" si="8"/>
      </c>
      <c r="O19" s="130">
        <f t="shared" si="2"/>
        <v>2477.075</v>
      </c>
      <c r="P19" s="142">
        <f t="shared" si="3"/>
        <v>1223.5964099999999</v>
      </c>
      <c r="Q19" s="143">
        <f t="shared" si="4"/>
        <v>-1253.47859</v>
      </c>
      <c r="R19" s="152">
        <f t="shared" si="9"/>
        <v>0.4939682528788995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159">
        <v>13070000</v>
      </c>
      <c r="B20" s="91" t="s">
        <v>93</v>
      </c>
      <c r="C20" s="92"/>
      <c r="D20" s="142">
        <v>0</v>
      </c>
      <c r="E20" s="142">
        <v>0</v>
      </c>
      <c r="F20" s="142">
        <v>0</v>
      </c>
      <c r="G20" s="128">
        <f t="shared" si="5"/>
        <v>0</v>
      </c>
      <c r="H20" s="152">
        <f t="shared" si="6"/>
      </c>
      <c r="I20" s="142"/>
      <c r="J20" s="152">
        <f t="shared" si="7"/>
      </c>
      <c r="K20" s="142">
        <v>0</v>
      </c>
      <c r="L20" s="142">
        <v>0</v>
      </c>
      <c r="M20" s="129"/>
      <c r="N20" s="175">
        <f t="shared" si="8"/>
      </c>
      <c r="O20" s="130"/>
      <c r="P20" s="142">
        <f t="shared" si="3"/>
        <v>0</v>
      </c>
      <c r="Q20" s="143"/>
      <c r="R20" s="152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158">
        <v>14000000</v>
      </c>
      <c r="B21" s="89" t="s">
        <v>58</v>
      </c>
      <c r="C21" s="93" t="e">
        <f>C24+#REF!</f>
        <v>#REF!</v>
      </c>
      <c r="D21" s="128">
        <f>D24+D23+D22</f>
        <v>379467.80623999995</v>
      </c>
      <c r="E21" s="128">
        <f>E24+E23+E22</f>
        <v>155423.49924</v>
      </c>
      <c r="F21" s="128">
        <f>F22+F23+F24</f>
        <v>189674.6637</v>
      </c>
      <c r="G21" s="128">
        <f t="shared" si="5"/>
        <v>34251.16446</v>
      </c>
      <c r="H21" s="151">
        <f t="shared" si="6"/>
        <v>1.2203731393739272</v>
      </c>
      <c r="I21" s="128">
        <f aca="true" t="shared" si="10" ref="I21:I34">F21-D21</f>
        <v>-189793.14253999994</v>
      </c>
      <c r="J21" s="151">
        <f t="shared" si="7"/>
        <v>0.4998438881532878</v>
      </c>
      <c r="K21" s="128">
        <f>((K24+K23+K22)/1000)/1000</f>
        <v>0</v>
      </c>
      <c r="L21" s="128">
        <f>((L24+L23+L22)/1000)/1000</f>
        <v>0</v>
      </c>
      <c r="M21" s="127">
        <f>M24+M23+M22</f>
        <v>0</v>
      </c>
      <c r="N21" s="154">
        <f t="shared" si="8"/>
      </c>
      <c r="O21" s="128">
        <f>O24+O23+O22</f>
        <v>379467.80623999995</v>
      </c>
      <c r="P21" s="128">
        <f>P24+P23+P22</f>
        <v>189674.6637</v>
      </c>
      <c r="Q21" s="140">
        <f aca="true" t="shared" si="11" ref="Q21:Q29">P21-O21</f>
        <v>-189793.14253999994</v>
      </c>
      <c r="R21" s="151">
        <f t="shared" si="9"/>
        <v>0.4998438881532878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160">
        <v>14020000</v>
      </c>
      <c r="B22" s="91" t="s">
        <v>139</v>
      </c>
      <c r="C22" s="94"/>
      <c r="D22" s="142">
        <v>13058.930279999999</v>
      </c>
      <c r="E22" s="142">
        <v>9027.28828</v>
      </c>
      <c r="F22" s="142">
        <v>13081.00242</v>
      </c>
      <c r="G22" s="142">
        <f t="shared" si="5"/>
        <v>4053.71414</v>
      </c>
      <c r="H22" s="152">
        <f t="shared" si="6"/>
        <v>1.4490511451795578</v>
      </c>
      <c r="I22" s="142">
        <f t="shared" si="10"/>
        <v>22.072140000002037</v>
      </c>
      <c r="J22" s="152">
        <f t="shared" si="7"/>
        <v>1.0016901951022594</v>
      </c>
      <c r="K22" s="142">
        <v>0</v>
      </c>
      <c r="L22" s="142">
        <v>0</v>
      </c>
      <c r="M22" s="144"/>
      <c r="N22" s="175">
        <f t="shared" si="8"/>
      </c>
      <c r="O22" s="142">
        <f>D22+K22</f>
        <v>13058.930279999999</v>
      </c>
      <c r="P22" s="142">
        <f>L22+F22</f>
        <v>13081.00242</v>
      </c>
      <c r="Q22" s="142">
        <f t="shared" si="11"/>
        <v>22.072140000002037</v>
      </c>
      <c r="R22" s="152">
        <f t="shared" si="9"/>
        <v>1.0016901951022594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160">
        <v>14030000</v>
      </c>
      <c r="B23" s="91" t="s">
        <v>180</v>
      </c>
      <c r="C23" s="94"/>
      <c r="D23" s="142">
        <v>91482.91796</v>
      </c>
      <c r="E23" s="142">
        <v>39787.73096</v>
      </c>
      <c r="F23" s="142">
        <v>63144.419299999994</v>
      </c>
      <c r="G23" s="142">
        <f t="shared" si="5"/>
        <v>23356.688339999993</v>
      </c>
      <c r="H23" s="152">
        <f t="shared" si="6"/>
        <v>1.587032428752504</v>
      </c>
      <c r="I23" s="142">
        <f t="shared" si="10"/>
        <v>-28338.498660000012</v>
      </c>
      <c r="J23" s="152">
        <f t="shared" si="7"/>
        <v>0.6902318018278479</v>
      </c>
      <c r="K23" s="142">
        <v>0</v>
      </c>
      <c r="L23" s="142">
        <v>0</v>
      </c>
      <c r="M23" s="144"/>
      <c r="N23" s="175">
        <f t="shared" si="8"/>
      </c>
      <c r="O23" s="142">
        <f>D23+K23</f>
        <v>91482.91796</v>
      </c>
      <c r="P23" s="142">
        <f>L23+F23</f>
        <v>63144.419299999994</v>
      </c>
      <c r="Q23" s="142">
        <f t="shared" si="11"/>
        <v>-28338.498660000012</v>
      </c>
      <c r="R23" s="152">
        <f t="shared" si="9"/>
        <v>0.6902318018278479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160">
        <v>14040000</v>
      </c>
      <c r="B24" s="91" t="s">
        <v>181</v>
      </c>
      <c r="C24" s="94" t="e">
        <f>#REF!+#REF!+#REF!+#REF!+#REF!</f>
        <v>#REF!</v>
      </c>
      <c r="D24" s="142">
        <v>274925.958</v>
      </c>
      <c r="E24" s="142">
        <v>106608.48</v>
      </c>
      <c r="F24" s="142">
        <v>113449.24198</v>
      </c>
      <c r="G24" s="142">
        <f t="shared" si="5"/>
        <v>6840.76198000001</v>
      </c>
      <c r="H24" s="152">
        <f t="shared" si="6"/>
        <v>1.0641671467410474</v>
      </c>
      <c r="I24" s="142">
        <f t="shared" si="10"/>
        <v>-161476.71602</v>
      </c>
      <c r="J24" s="152">
        <f t="shared" si="7"/>
        <v>0.41265380251944056</v>
      </c>
      <c r="K24" s="142">
        <v>0</v>
      </c>
      <c r="L24" s="142">
        <v>0</v>
      </c>
      <c r="M24" s="144">
        <f>L24-K24</f>
        <v>0</v>
      </c>
      <c r="N24" s="175">
        <f t="shared" si="8"/>
      </c>
      <c r="O24" s="142">
        <f>D24+K24</f>
        <v>274925.958</v>
      </c>
      <c r="P24" s="142">
        <f t="shared" si="3"/>
        <v>113449.24198</v>
      </c>
      <c r="Q24" s="142">
        <f t="shared" si="11"/>
        <v>-161476.71602</v>
      </c>
      <c r="R24" s="152">
        <f t="shared" si="9"/>
        <v>0.41265380251944056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164">
        <v>16000000</v>
      </c>
      <c r="B25" s="165" t="s">
        <v>219</v>
      </c>
      <c r="C25" s="94"/>
      <c r="D25" s="147">
        <v>0</v>
      </c>
      <c r="E25" s="147">
        <v>0</v>
      </c>
      <c r="F25" s="147">
        <v>0</v>
      </c>
      <c r="G25" s="147">
        <f t="shared" si="5"/>
        <v>0</v>
      </c>
      <c r="H25" s="152">
        <f t="shared" si="6"/>
      </c>
      <c r="I25" s="147">
        <f t="shared" si="10"/>
        <v>0</v>
      </c>
      <c r="J25" s="151">
        <f t="shared" si="7"/>
      </c>
      <c r="K25" s="147"/>
      <c r="L25" s="147"/>
      <c r="M25" s="144"/>
      <c r="N25" s="154">
        <f t="shared" si="8"/>
      </c>
      <c r="O25" s="142">
        <f>D25+K25</f>
        <v>0</v>
      </c>
      <c r="P25" s="150">
        <f>L25+F25</f>
        <v>0</v>
      </c>
      <c r="Q25" s="150">
        <f>P25-O25</f>
        <v>0</v>
      </c>
      <c r="R25" s="151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158">
        <v>18000000</v>
      </c>
      <c r="B26" s="89" t="s">
        <v>18</v>
      </c>
      <c r="C26" s="89"/>
      <c r="D26" s="128">
        <f>SUM(D27:D30)</f>
        <v>1252750.8799</v>
      </c>
      <c r="E26" s="128">
        <f>SUM(E27:E30)</f>
        <v>501090.1799</v>
      </c>
      <c r="F26" s="128">
        <f>SUM(F27:F30)</f>
        <v>575902.06389</v>
      </c>
      <c r="G26" s="128">
        <f t="shared" si="5"/>
        <v>74811.88399</v>
      </c>
      <c r="H26" s="151">
        <f t="shared" si="6"/>
        <v>1.1492982440903747</v>
      </c>
      <c r="I26" s="128">
        <f t="shared" si="10"/>
        <v>-676848.8160100001</v>
      </c>
      <c r="J26" s="151">
        <f t="shared" si="7"/>
        <v>0.45970996558866595</v>
      </c>
      <c r="K26" s="128">
        <f>(K27+K28+K29+K30)/1000</f>
        <v>0</v>
      </c>
      <c r="L26" s="128">
        <f>(L27+L28+L29+L30)/1000</f>
        <v>0</v>
      </c>
      <c r="M26" s="127">
        <f aca="true" t="shared" si="12" ref="M26:M34">L26-K26</f>
        <v>0</v>
      </c>
      <c r="N26" s="154">
        <f t="shared" si="8"/>
      </c>
      <c r="O26" s="128">
        <f aca="true" t="shared" si="13" ref="O26:O58">D26+K26</f>
        <v>1252750.8799</v>
      </c>
      <c r="P26" s="128">
        <f aca="true" t="shared" si="14" ref="P26:P32">L26+F26</f>
        <v>575902.06389</v>
      </c>
      <c r="Q26" s="140">
        <f t="shared" si="11"/>
        <v>-676848.8160100001</v>
      </c>
      <c r="R26" s="151">
        <f t="shared" si="9"/>
        <v>0.45970996558866595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159">
        <v>18010000</v>
      </c>
      <c r="B27" s="91" t="s">
        <v>182</v>
      </c>
      <c r="C27" s="89"/>
      <c r="D27" s="142">
        <v>571781.99</v>
      </c>
      <c r="E27" s="142">
        <v>208084.568</v>
      </c>
      <c r="F27" s="142">
        <v>250079.63914</v>
      </c>
      <c r="G27" s="142">
        <f t="shared" si="5"/>
        <v>41995.071140000015</v>
      </c>
      <c r="H27" s="152">
        <f t="shared" si="6"/>
        <v>1.2018173262132539</v>
      </c>
      <c r="I27" s="142">
        <f t="shared" si="10"/>
        <v>-321702.35086</v>
      </c>
      <c r="J27" s="152">
        <f t="shared" si="7"/>
        <v>0.43736886350687615</v>
      </c>
      <c r="K27" s="142">
        <v>0</v>
      </c>
      <c r="L27" s="142">
        <v>0</v>
      </c>
      <c r="M27" s="145">
        <f>L27-K27</f>
        <v>0</v>
      </c>
      <c r="N27" s="175">
        <f t="shared" si="8"/>
      </c>
      <c r="O27" s="130">
        <f t="shared" si="13"/>
        <v>571781.99</v>
      </c>
      <c r="P27" s="130">
        <f t="shared" si="14"/>
        <v>250079.63914</v>
      </c>
      <c r="Q27" s="130">
        <f t="shared" si="11"/>
        <v>-321702.35086</v>
      </c>
      <c r="R27" s="152">
        <f t="shared" si="9"/>
        <v>0.43736886350687615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159">
        <v>18020000</v>
      </c>
      <c r="B28" s="91" t="s">
        <v>86</v>
      </c>
      <c r="C28" s="92"/>
      <c r="D28" s="142">
        <v>3236.2</v>
      </c>
      <c r="E28" s="142">
        <v>1547.2</v>
      </c>
      <c r="F28" s="142">
        <v>1770.0736299999999</v>
      </c>
      <c r="G28" s="142">
        <f t="shared" si="5"/>
        <v>222.87362999999982</v>
      </c>
      <c r="H28" s="152">
        <f t="shared" si="6"/>
        <v>1.1440496574457082</v>
      </c>
      <c r="I28" s="142">
        <f t="shared" si="10"/>
        <v>-1466.12637</v>
      </c>
      <c r="J28" s="152">
        <f t="shared" si="7"/>
        <v>0.5469605185093628</v>
      </c>
      <c r="K28" s="142">
        <v>0</v>
      </c>
      <c r="L28" s="142">
        <v>0</v>
      </c>
      <c r="M28" s="129">
        <f t="shared" si="12"/>
        <v>0</v>
      </c>
      <c r="N28" s="175">
        <f t="shared" si="8"/>
      </c>
      <c r="O28" s="130">
        <f t="shared" si="13"/>
        <v>3236.2</v>
      </c>
      <c r="P28" s="142">
        <f t="shared" si="14"/>
        <v>1770.0736299999999</v>
      </c>
      <c r="Q28" s="143">
        <f t="shared" si="11"/>
        <v>-1466.12637</v>
      </c>
      <c r="R28" s="152">
        <f t="shared" si="9"/>
        <v>0.5469605185093628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159">
        <v>18030000</v>
      </c>
      <c r="B29" s="91" t="s">
        <v>87</v>
      </c>
      <c r="C29" s="92"/>
      <c r="D29" s="142">
        <v>3615.275</v>
      </c>
      <c r="E29" s="142">
        <v>1493.645</v>
      </c>
      <c r="F29" s="142">
        <v>1326.61802</v>
      </c>
      <c r="G29" s="142">
        <f t="shared" si="5"/>
        <v>-167.0269800000001</v>
      </c>
      <c r="H29" s="152">
        <f t="shared" si="6"/>
        <v>0.8881749143872875</v>
      </c>
      <c r="I29" s="142">
        <f t="shared" si="10"/>
        <v>-2288.65698</v>
      </c>
      <c r="J29" s="152">
        <f t="shared" si="7"/>
        <v>0.3669480247007489</v>
      </c>
      <c r="K29" s="142">
        <v>0</v>
      </c>
      <c r="L29" s="142">
        <v>0</v>
      </c>
      <c r="M29" s="129">
        <f t="shared" si="12"/>
        <v>0</v>
      </c>
      <c r="N29" s="175">
        <f t="shared" si="8"/>
      </c>
      <c r="O29" s="130">
        <f t="shared" si="13"/>
        <v>3615.275</v>
      </c>
      <c r="P29" s="142">
        <f t="shared" si="14"/>
        <v>1326.61802</v>
      </c>
      <c r="Q29" s="143">
        <f t="shared" si="11"/>
        <v>-2288.65698</v>
      </c>
      <c r="R29" s="152">
        <f t="shared" si="9"/>
        <v>0.3669480247007489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159">
        <v>18050000</v>
      </c>
      <c r="B30" s="91" t="s">
        <v>88</v>
      </c>
      <c r="C30" s="92"/>
      <c r="D30" s="142">
        <v>674117.4149</v>
      </c>
      <c r="E30" s="142">
        <v>289964.7669</v>
      </c>
      <c r="F30" s="142">
        <v>322725.7331</v>
      </c>
      <c r="G30" s="142">
        <f>F30-E30</f>
        <v>32760.966200000024</v>
      </c>
      <c r="H30" s="152">
        <f t="shared" si="6"/>
        <v>1.112982575608223</v>
      </c>
      <c r="I30" s="142">
        <f>F30-D30</f>
        <v>-351391.68179999996</v>
      </c>
      <c r="J30" s="152">
        <f t="shared" si="7"/>
        <v>0.47873816336264485</v>
      </c>
      <c r="K30" s="142">
        <v>0</v>
      </c>
      <c r="L30" s="142">
        <v>0</v>
      </c>
      <c r="M30" s="129">
        <f t="shared" si="12"/>
        <v>0</v>
      </c>
      <c r="N30" s="175">
        <f t="shared" si="8"/>
      </c>
      <c r="O30" s="130">
        <f>D30+K30</f>
        <v>674117.4149</v>
      </c>
      <c r="P30" s="142">
        <f>L30+F30</f>
        <v>322725.7331</v>
      </c>
      <c r="Q30" s="143">
        <f>P30-O30</f>
        <v>-351391.68179999996</v>
      </c>
      <c r="R30" s="152">
        <f t="shared" si="9"/>
        <v>0.47873816336264485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158">
        <v>19000000</v>
      </c>
      <c r="B31" s="89" t="s">
        <v>89</v>
      </c>
      <c r="C31" s="92"/>
      <c r="D31" s="128">
        <f>D32+D34</f>
        <v>0</v>
      </c>
      <c r="E31" s="128">
        <f>E32+E34</f>
        <v>0</v>
      </c>
      <c r="F31" s="128">
        <f>F32+F34</f>
        <v>14.35</v>
      </c>
      <c r="G31" s="150">
        <f t="shared" si="5"/>
        <v>14.35</v>
      </c>
      <c r="H31" s="151">
        <f t="shared" si="6"/>
      </c>
      <c r="I31" s="150">
        <f t="shared" si="10"/>
        <v>14.35</v>
      </c>
      <c r="J31" s="151">
        <f t="shared" si="7"/>
      </c>
      <c r="K31" s="128">
        <f>K32+K34+K33</f>
        <v>4175.721</v>
      </c>
      <c r="L31" s="128">
        <f>L32+L34+L33</f>
        <v>2911.13493</v>
      </c>
      <c r="M31" s="127">
        <f t="shared" si="12"/>
        <v>-1264.5860699999994</v>
      </c>
      <c r="N31" s="154">
        <f t="shared" si="8"/>
        <v>0.6971574322135029</v>
      </c>
      <c r="O31" s="128">
        <f t="shared" si="13"/>
        <v>4175.721</v>
      </c>
      <c r="P31" s="128">
        <f t="shared" si="14"/>
        <v>2925.48493</v>
      </c>
      <c r="Q31" s="128">
        <f aca="true" t="shared" si="15" ref="Q31:Q55">P31-O31</f>
        <v>-1250.2360699999995</v>
      </c>
      <c r="R31" s="151">
        <f t="shared" si="9"/>
        <v>0.7005939644914017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159">
        <v>19010000</v>
      </c>
      <c r="B32" s="91" t="s">
        <v>90</v>
      </c>
      <c r="C32" s="92"/>
      <c r="D32" s="142">
        <v>0</v>
      </c>
      <c r="E32" s="142">
        <v>0</v>
      </c>
      <c r="F32" s="142">
        <v>0</v>
      </c>
      <c r="G32" s="142">
        <f t="shared" si="5"/>
        <v>0</v>
      </c>
      <c r="H32" s="152">
        <f t="shared" si="6"/>
      </c>
      <c r="I32" s="142">
        <f t="shared" si="10"/>
        <v>0</v>
      </c>
      <c r="J32" s="152">
        <f t="shared" si="7"/>
      </c>
      <c r="K32" s="129">
        <v>4175.721</v>
      </c>
      <c r="L32" s="129">
        <v>2911.13493</v>
      </c>
      <c r="M32" s="129">
        <f t="shared" si="12"/>
        <v>-1264.5860699999994</v>
      </c>
      <c r="N32" s="175">
        <f t="shared" si="8"/>
        <v>0.6971574322135029</v>
      </c>
      <c r="O32" s="130">
        <f t="shared" si="13"/>
        <v>4175.721</v>
      </c>
      <c r="P32" s="142">
        <f t="shared" si="14"/>
        <v>2911.13493</v>
      </c>
      <c r="Q32" s="130">
        <f t="shared" si="15"/>
        <v>-1264.5860699999994</v>
      </c>
      <c r="R32" s="152">
        <f t="shared" si="9"/>
        <v>0.6971574322135029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 hidden="1">
      <c r="A33" s="159">
        <v>19050000</v>
      </c>
      <c r="B33" s="91" t="s">
        <v>245</v>
      </c>
      <c r="C33" s="91"/>
      <c r="D33" s="142"/>
      <c r="E33" s="142"/>
      <c r="F33" s="142"/>
      <c r="G33" s="142"/>
      <c r="H33" s="152"/>
      <c r="I33" s="142"/>
      <c r="J33" s="152"/>
      <c r="K33" s="142">
        <v>0</v>
      </c>
      <c r="L33" s="142">
        <v>0</v>
      </c>
      <c r="M33" s="129">
        <f t="shared" si="12"/>
        <v>0</v>
      </c>
      <c r="N33" s="175">
        <f t="shared" si="8"/>
      </c>
      <c r="O33" s="130">
        <f>D33+K33</f>
        <v>0</v>
      </c>
      <c r="P33" s="142">
        <f>L33+F33</f>
        <v>0</v>
      </c>
      <c r="Q33" s="130">
        <f>P33-O33</f>
        <v>0</v>
      </c>
      <c r="R33" s="152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0.75">
      <c r="A34" s="159">
        <v>19090000</v>
      </c>
      <c r="B34" s="91" t="s">
        <v>223</v>
      </c>
      <c r="C34" s="92"/>
      <c r="D34" s="142">
        <v>0</v>
      </c>
      <c r="E34" s="142">
        <v>0</v>
      </c>
      <c r="F34" s="142">
        <v>14.35</v>
      </c>
      <c r="G34" s="142">
        <f t="shared" si="5"/>
        <v>14.35</v>
      </c>
      <c r="H34" s="152">
        <f t="shared" si="6"/>
      </c>
      <c r="I34" s="142">
        <f t="shared" si="10"/>
        <v>14.35</v>
      </c>
      <c r="J34" s="152">
        <f t="shared" si="7"/>
      </c>
      <c r="K34" s="142">
        <v>0</v>
      </c>
      <c r="L34" s="142">
        <v>0</v>
      </c>
      <c r="M34" s="129">
        <f t="shared" si="12"/>
        <v>0</v>
      </c>
      <c r="N34" s="175">
        <f t="shared" si="8"/>
      </c>
      <c r="O34" s="130">
        <f>D34+K34</f>
        <v>0</v>
      </c>
      <c r="P34" s="142">
        <f>L34+F34</f>
        <v>14.35</v>
      </c>
      <c r="Q34" s="130">
        <f>P34-O34</f>
        <v>14.35</v>
      </c>
      <c r="R34" s="152">
        <f>_xlfn.IFERROR(P34/O34,"")</f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77" customFormat="1" ht="23.25" customHeight="1">
      <c r="A35" s="161">
        <v>20000000</v>
      </c>
      <c r="B35" s="95" t="s">
        <v>19</v>
      </c>
      <c r="C35" s="96">
        <v>5750.4</v>
      </c>
      <c r="D35" s="127">
        <f>(D36+D37+D42+D46)</f>
        <v>182984.81582000002</v>
      </c>
      <c r="E35" s="127">
        <f>(E36+E37+E42+E46)</f>
        <v>80672.77582</v>
      </c>
      <c r="F35" s="127">
        <f>(F36+F37+F42+F46)</f>
        <v>99399.98335000001</v>
      </c>
      <c r="G35" s="127">
        <f t="shared" si="5"/>
        <v>18727.207530000014</v>
      </c>
      <c r="H35" s="151">
        <f t="shared" si="6"/>
        <v>1.2321378846785294</v>
      </c>
      <c r="I35" s="127">
        <f aca="true" t="shared" si="16" ref="I35:I43">F35-D35</f>
        <v>-83584.83247000001</v>
      </c>
      <c r="J35" s="151">
        <f t="shared" si="7"/>
        <v>0.5432143804094575</v>
      </c>
      <c r="K35" s="127">
        <f>K36+K37+K42+K46</f>
        <v>485732.59788</v>
      </c>
      <c r="L35" s="127">
        <f>L36+L37+L42+L46</f>
        <v>343895.94670000003</v>
      </c>
      <c r="M35" s="127">
        <f aca="true" t="shared" si="17" ref="M35:M47">L35-K35</f>
        <v>-141836.65118</v>
      </c>
      <c r="N35" s="154">
        <f t="shared" si="8"/>
        <v>0.7079943742728985</v>
      </c>
      <c r="O35" s="127">
        <f t="shared" si="13"/>
        <v>668717.4137</v>
      </c>
      <c r="P35" s="127">
        <f aca="true" t="shared" si="18" ref="P35:P58">L35+F35</f>
        <v>443295.93005</v>
      </c>
      <c r="Q35" s="127">
        <f t="shared" si="15"/>
        <v>-225421.48365</v>
      </c>
      <c r="R35" s="151">
        <f t="shared" si="9"/>
        <v>0.6629047202423705</v>
      </c>
      <c r="S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</row>
    <row r="36" spans="1:33" s="1" customFormat="1" ht="45.75" customHeight="1">
      <c r="A36" s="158">
        <v>21000000</v>
      </c>
      <c r="B36" s="89" t="s">
        <v>72</v>
      </c>
      <c r="C36" s="93">
        <v>1</v>
      </c>
      <c r="D36" s="142">
        <v>25332.306</v>
      </c>
      <c r="E36" s="142">
        <v>15725.301</v>
      </c>
      <c r="F36" s="142">
        <v>21792.91367</v>
      </c>
      <c r="G36" s="128">
        <f t="shared" si="5"/>
        <v>6067.612670000002</v>
      </c>
      <c r="H36" s="151">
        <f t="shared" si="6"/>
        <v>1.3858503357105854</v>
      </c>
      <c r="I36" s="128">
        <f t="shared" si="16"/>
        <v>-3539.3923299999988</v>
      </c>
      <c r="J36" s="151">
        <f t="shared" si="7"/>
        <v>0.8602814789147107</v>
      </c>
      <c r="K36" s="127">
        <v>515.2</v>
      </c>
      <c r="L36" s="127">
        <v>2537.90752</v>
      </c>
      <c r="M36" s="127">
        <f t="shared" si="17"/>
        <v>2022.7075200000002</v>
      </c>
      <c r="N36" s="154">
        <f t="shared" si="8"/>
        <v>4.926062732919255</v>
      </c>
      <c r="O36" s="128">
        <f t="shared" si="13"/>
        <v>25847.506</v>
      </c>
      <c r="P36" s="128">
        <f t="shared" si="18"/>
        <v>24330.821190000002</v>
      </c>
      <c r="Q36" s="128">
        <f t="shared" si="15"/>
        <v>-1516.6848099999988</v>
      </c>
      <c r="R36" s="151">
        <f t="shared" si="9"/>
        <v>0.9413218122475724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158">
        <v>22000000</v>
      </c>
      <c r="B37" s="89" t="s">
        <v>183</v>
      </c>
      <c r="C37" s="93">
        <v>4948.8</v>
      </c>
      <c r="D37" s="128">
        <f>SUM(D38:D41)</f>
        <v>150939.80282</v>
      </c>
      <c r="E37" s="128">
        <f>SUM(E38:E41)</f>
        <v>58578.34282</v>
      </c>
      <c r="F37" s="128">
        <f>SUM(F38:F41)</f>
        <v>63818.10931000001</v>
      </c>
      <c r="G37" s="128">
        <f t="shared" si="5"/>
        <v>5239.766490000009</v>
      </c>
      <c r="H37" s="151">
        <f t="shared" si="6"/>
        <v>1.0894488686049177</v>
      </c>
      <c r="I37" s="128">
        <f t="shared" si="16"/>
        <v>-87121.69351000001</v>
      </c>
      <c r="J37" s="151">
        <f t="shared" si="7"/>
        <v>0.42280503960976357</v>
      </c>
      <c r="K37" s="128">
        <f>SUM(K38:K41)</f>
        <v>0</v>
      </c>
      <c r="L37" s="128">
        <f>SUM(L38:L41)</f>
        <v>0</v>
      </c>
      <c r="M37" s="127">
        <f t="shared" si="17"/>
        <v>0</v>
      </c>
      <c r="N37" s="154">
        <f t="shared" si="8"/>
      </c>
      <c r="O37" s="128">
        <f t="shared" si="13"/>
        <v>150939.80282</v>
      </c>
      <c r="P37" s="128">
        <f t="shared" si="18"/>
        <v>63818.10931000001</v>
      </c>
      <c r="Q37" s="128">
        <f t="shared" si="15"/>
        <v>-87121.69351000001</v>
      </c>
      <c r="R37" s="151">
        <f t="shared" si="9"/>
        <v>0.42280503960976357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49" customFormat="1" ht="22.5" customHeight="1">
      <c r="A38" s="257">
        <v>22010000</v>
      </c>
      <c r="B38" s="91" t="s">
        <v>117</v>
      </c>
      <c r="C38" s="97"/>
      <c r="D38" s="142">
        <v>89506.287</v>
      </c>
      <c r="E38" s="142">
        <v>33050.333</v>
      </c>
      <c r="F38" s="142">
        <v>36803.13091000001</v>
      </c>
      <c r="G38" s="142">
        <f t="shared" si="5"/>
        <v>3752.7979100000084</v>
      </c>
      <c r="H38" s="241">
        <f t="shared" si="6"/>
        <v>1.1135479606211534</v>
      </c>
      <c r="I38" s="142">
        <f t="shared" si="16"/>
        <v>-52703.15608999999</v>
      </c>
      <c r="J38" s="241">
        <f t="shared" si="7"/>
        <v>0.41117928297036843</v>
      </c>
      <c r="K38" s="142"/>
      <c r="L38" s="142">
        <v>0</v>
      </c>
      <c r="M38" s="129">
        <f t="shared" si="17"/>
        <v>0</v>
      </c>
      <c r="N38" s="258">
        <f t="shared" si="8"/>
      </c>
      <c r="O38" s="130">
        <f t="shared" si="13"/>
        <v>89506.287</v>
      </c>
      <c r="P38" s="142">
        <f t="shared" si="18"/>
        <v>36803.13091000001</v>
      </c>
      <c r="Q38" s="130">
        <f t="shared" si="15"/>
        <v>-52703.15608999999</v>
      </c>
      <c r="R38" s="241">
        <f t="shared" si="9"/>
        <v>0.41117928297036843</v>
      </c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</row>
    <row r="39" spans="1:33" s="249" customFormat="1" ht="61.5" customHeight="1">
      <c r="A39" s="257">
        <v>22080000</v>
      </c>
      <c r="B39" s="91" t="s">
        <v>184</v>
      </c>
      <c r="C39" s="92">
        <v>259.6</v>
      </c>
      <c r="D39" s="142">
        <v>60542.293</v>
      </c>
      <c r="E39" s="142">
        <v>25205.753</v>
      </c>
      <c r="F39" s="142">
        <v>26552.87665</v>
      </c>
      <c r="G39" s="142">
        <f t="shared" si="5"/>
        <v>1347.1236499999977</v>
      </c>
      <c r="H39" s="241">
        <f t="shared" si="6"/>
        <v>1.0534450865244929</v>
      </c>
      <c r="I39" s="142">
        <f t="shared" si="16"/>
        <v>-33989.41635</v>
      </c>
      <c r="J39" s="241">
        <f t="shared" si="7"/>
        <v>0.43858392760247783</v>
      </c>
      <c r="K39" s="142"/>
      <c r="L39" s="142">
        <v>0</v>
      </c>
      <c r="M39" s="129">
        <f t="shared" si="17"/>
        <v>0</v>
      </c>
      <c r="N39" s="258">
        <f t="shared" si="8"/>
      </c>
      <c r="O39" s="130">
        <f t="shared" si="13"/>
        <v>60542.293</v>
      </c>
      <c r="P39" s="142">
        <f t="shared" si="18"/>
        <v>26552.87665</v>
      </c>
      <c r="Q39" s="130">
        <f t="shared" si="15"/>
        <v>-33989.41635</v>
      </c>
      <c r="R39" s="241">
        <f t="shared" si="9"/>
        <v>0.43858392760247783</v>
      </c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</row>
    <row r="40" spans="1:33" s="249" customFormat="1" ht="23.25" customHeight="1">
      <c r="A40" s="257">
        <v>22090000</v>
      </c>
      <c r="B40" s="91" t="s">
        <v>52</v>
      </c>
      <c r="C40" s="92">
        <v>4672.3</v>
      </c>
      <c r="D40" s="142">
        <v>776.9658200000001</v>
      </c>
      <c r="E40" s="142">
        <v>235.54982</v>
      </c>
      <c r="F40" s="142">
        <v>289.44413999999995</v>
      </c>
      <c r="G40" s="142">
        <f t="shared" si="5"/>
        <v>53.89431999999994</v>
      </c>
      <c r="H40" s="241">
        <f t="shared" si="6"/>
        <v>1.22880221262746</v>
      </c>
      <c r="I40" s="142">
        <f t="shared" si="16"/>
        <v>-487.5216800000002</v>
      </c>
      <c r="J40" s="241">
        <f t="shared" si="7"/>
        <v>0.3725313682395963</v>
      </c>
      <c r="K40" s="142"/>
      <c r="L40" s="142">
        <v>0</v>
      </c>
      <c r="M40" s="129">
        <f t="shared" si="17"/>
        <v>0</v>
      </c>
      <c r="N40" s="258">
        <f t="shared" si="8"/>
      </c>
      <c r="O40" s="130">
        <f t="shared" si="13"/>
        <v>776.9658200000001</v>
      </c>
      <c r="P40" s="142">
        <f t="shared" si="18"/>
        <v>289.44413999999995</v>
      </c>
      <c r="Q40" s="130">
        <f t="shared" si="15"/>
        <v>-487.5216800000002</v>
      </c>
      <c r="R40" s="241">
        <f t="shared" si="9"/>
        <v>0.3725313682395963</v>
      </c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</row>
    <row r="41" spans="1:33" s="249" customFormat="1" ht="120" customHeight="1">
      <c r="A41" s="257">
        <v>22130000</v>
      </c>
      <c r="B41" s="91" t="s">
        <v>202</v>
      </c>
      <c r="C41" s="92"/>
      <c r="D41" s="142">
        <v>114.257</v>
      </c>
      <c r="E41" s="142">
        <v>86.707</v>
      </c>
      <c r="F41" s="142">
        <v>172.65761000000003</v>
      </c>
      <c r="G41" s="142">
        <f t="shared" si="5"/>
        <v>85.95061000000004</v>
      </c>
      <c r="H41" s="241">
        <f t="shared" si="6"/>
        <v>1.991276482867589</v>
      </c>
      <c r="I41" s="142">
        <f t="shared" si="16"/>
        <v>58.40061000000003</v>
      </c>
      <c r="J41" s="241">
        <f t="shared" si="7"/>
        <v>1.5111337598571644</v>
      </c>
      <c r="K41" s="142"/>
      <c r="L41" s="142">
        <v>0</v>
      </c>
      <c r="M41" s="129">
        <f t="shared" si="17"/>
        <v>0</v>
      </c>
      <c r="N41" s="258">
        <f t="shared" si="8"/>
      </c>
      <c r="O41" s="130">
        <f t="shared" si="13"/>
        <v>114.257</v>
      </c>
      <c r="P41" s="142">
        <f t="shared" si="18"/>
        <v>172.65761000000003</v>
      </c>
      <c r="Q41" s="130">
        <f t="shared" si="15"/>
        <v>58.40061000000003</v>
      </c>
      <c r="R41" s="241">
        <f t="shared" si="9"/>
        <v>1.5111337598571644</v>
      </c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</row>
    <row r="42" spans="1:33" s="1" customFormat="1" ht="20.25" customHeight="1">
      <c r="A42" s="158">
        <v>24000000</v>
      </c>
      <c r="B42" s="89" t="s">
        <v>59</v>
      </c>
      <c r="C42" s="93">
        <f>C43+C46</f>
        <v>300.2</v>
      </c>
      <c r="D42" s="128">
        <f>SUM(D43:D44)</f>
        <v>6712.707</v>
      </c>
      <c r="E42" s="128">
        <f>SUM(E43:E44)</f>
        <v>6369.132</v>
      </c>
      <c r="F42" s="128">
        <f>SUM(F43:F44)</f>
        <v>13788.960369999997</v>
      </c>
      <c r="G42" s="128">
        <f t="shared" si="5"/>
        <v>7419.828369999997</v>
      </c>
      <c r="H42" s="151">
        <f t="shared" si="6"/>
        <v>2.1649669641012306</v>
      </c>
      <c r="I42" s="128">
        <f t="shared" si="16"/>
        <v>7076.253369999997</v>
      </c>
      <c r="J42" s="151">
        <f t="shared" si="7"/>
        <v>2.054157938071779</v>
      </c>
      <c r="K42" s="128">
        <f>K43+K44+K45</f>
        <v>2180.1679999999997</v>
      </c>
      <c r="L42" s="128">
        <f>L43+L44+L45</f>
        <v>25170.136809999996</v>
      </c>
      <c r="M42" s="127">
        <f t="shared" si="17"/>
        <v>22989.96881</v>
      </c>
      <c r="N42" s="154">
        <f t="shared" si="8"/>
        <v>11.545044606654166</v>
      </c>
      <c r="O42" s="128">
        <f t="shared" si="13"/>
        <v>8892.875</v>
      </c>
      <c r="P42" s="128">
        <f t="shared" si="18"/>
        <v>38959.09718</v>
      </c>
      <c r="Q42" s="128">
        <f t="shared" si="15"/>
        <v>30066.222179999997</v>
      </c>
      <c r="R42" s="151">
        <f t="shared" si="9"/>
        <v>4.380933857723177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249" customFormat="1" ht="24" customHeight="1">
      <c r="A43" s="257">
        <v>24060000</v>
      </c>
      <c r="B43" s="91" t="s">
        <v>20</v>
      </c>
      <c r="C43" s="92">
        <v>300.2</v>
      </c>
      <c r="D43" s="142">
        <v>6712.707</v>
      </c>
      <c r="E43" s="142">
        <v>6369.132</v>
      </c>
      <c r="F43" s="142">
        <v>13788.960369999997</v>
      </c>
      <c r="G43" s="142">
        <f t="shared" si="5"/>
        <v>7419.828369999997</v>
      </c>
      <c r="H43" s="241">
        <f t="shared" si="6"/>
        <v>2.1649669641012306</v>
      </c>
      <c r="I43" s="142">
        <f t="shared" si="16"/>
        <v>7076.253369999997</v>
      </c>
      <c r="J43" s="241">
        <f t="shared" si="7"/>
        <v>2.054157938071779</v>
      </c>
      <c r="K43" s="129">
        <v>630.055</v>
      </c>
      <c r="L43" s="129">
        <v>897.5158299999999</v>
      </c>
      <c r="M43" s="129">
        <f t="shared" si="17"/>
        <v>267.46083</v>
      </c>
      <c r="N43" s="258">
        <f t="shared" si="8"/>
        <v>1.4245039401322106</v>
      </c>
      <c r="O43" s="130">
        <f t="shared" si="13"/>
        <v>7342.762000000001</v>
      </c>
      <c r="P43" s="142">
        <f>L43+F43</f>
        <v>14686.476199999997</v>
      </c>
      <c r="Q43" s="130">
        <f t="shared" si="15"/>
        <v>7343.714199999997</v>
      </c>
      <c r="R43" s="241">
        <f t="shared" si="9"/>
        <v>2.000129678723074</v>
      </c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</row>
    <row r="44" spans="1:33" s="249" customFormat="1" ht="55.5" customHeight="1">
      <c r="A44" s="257">
        <v>24110000</v>
      </c>
      <c r="B44" s="91" t="s">
        <v>83</v>
      </c>
      <c r="C44" s="92"/>
      <c r="D44" s="142">
        <v>0</v>
      </c>
      <c r="E44" s="142">
        <v>0</v>
      </c>
      <c r="F44" s="142">
        <v>0</v>
      </c>
      <c r="G44" s="142">
        <f t="shared" si="5"/>
        <v>0</v>
      </c>
      <c r="H44" s="241">
        <f t="shared" si="6"/>
      </c>
      <c r="I44" s="142"/>
      <c r="J44" s="241">
        <f t="shared" si="7"/>
      </c>
      <c r="K44" s="129">
        <v>17.313</v>
      </c>
      <c r="L44" s="129">
        <v>17.193009999999997</v>
      </c>
      <c r="M44" s="129">
        <f t="shared" si="17"/>
        <v>-0.11999000000000137</v>
      </c>
      <c r="N44" s="258">
        <f t="shared" si="8"/>
        <v>0.9930693698376941</v>
      </c>
      <c r="O44" s="130">
        <f t="shared" si="13"/>
        <v>17.313</v>
      </c>
      <c r="P44" s="142">
        <f>L44+F44</f>
        <v>17.193009999999997</v>
      </c>
      <c r="Q44" s="130">
        <f t="shared" si="15"/>
        <v>-0.11999000000000137</v>
      </c>
      <c r="R44" s="241">
        <f t="shared" si="9"/>
        <v>0.9930693698376941</v>
      </c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</row>
    <row r="45" spans="1:33" s="249" customFormat="1" ht="53.25" customHeight="1">
      <c r="A45" s="257" t="s">
        <v>91</v>
      </c>
      <c r="B45" s="91" t="s">
        <v>92</v>
      </c>
      <c r="C45" s="92"/>
      <c r="D45" s="142">
        <v>0</v>
      </c>
      <c r="E45" s="142">
        <v>0</v>
      </c>
      <c r="F45" s="142">
        <v>0</v>
      </c>
      <c r="G45" s="142">
        <f t="shared" si="5"/>
        <v>0</v>
      </c>
      <c r="H45" s="241">
        <f t="shared" si="6"/>
      </c>
      <c r="I45" s="142"/>
      <c r="J45" s="241">
        <f t="shared" si="7"/>
      </c>
      <c r="K45" s="129">
        <v>1532.8</v>
      </c>
      <c r="L45" s="129">
        <v>24255.427969999997</v>
      </c>
      <c r="M45" s="129">
        <f t="shared" si="17"/>
        <v>22722.627969999998</v>
      </c>
      <c r="N45" s="258">
        <f t="shared" si="8"/>
        <v>15.82426146268267</v>
      </c>
      <c r="O45" s="130">
        <f t="shared" si="13"/>
        <v>1532.8</v>
      </c>
      <c r="P45" s="142">
        <f>L45+F45</f>
        <v>24255.427969999997</v>
      </c>
      <c r="Q45" s="130">
        <f t="shared" si="15"/>
        <v>22722.627969999998</v>
      </c>
      <c r="R45" s="241">
        <f t="shared" si="9"/>
        <v>15.82426146268267</v>
      </c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</row>
    <row r="46" spans="1:33" s="1" customFormat="1" ht="22.5" customHeight="1">
      <c r="A46" s="158">
        <v>25000000</v>
      </c>
      <c r="B46" s="89" t="s">
        <v>53</v>
      </c>
      <c r="C46" s="93"/>
      <c r="D46" s="128">
        <v>0</v>
      </c>
      <c r="E46" s="128">
        <v>0</v>
      </c>
      <c r="F46" s="128">
        <v>0</v>
      </c>
      <c r="G46" s="142">
        <f t="shared" si="5"/>
        <v>0</v>
      </c>
      <c r="H46" s="151">
        <f t="shared" si="6"/>
      </c>
      <c r="I46" s="128">
        <f>F46-D46</f>
        <v>0</v>
      </c>
      <c r="J46" s="151">
        <f t="shared" si="7"/>
      </c>
      <c r="K46" s="128">
        <v>483037.22988</v>
      </c>
      <c r="L46" s="128">
        <v>316187.90237</v>
      </c>
      <c r="M46" s="127">
        <f t="shared" si="17"/>
        <v>-166849.32750999997</v>
      </c>
      <c r="N46" s="154">
        <f t="shared" si="8"/>
        <v>0.6545828826663111</v>
      </c>
      <c r="O46" s="128">
        <f t="shared" si="13"/>
        <v>483037.22988</v>
      </c>
      <c r="P46" s="150">
        <f>L46+F46</f>
        <v>316187.90237</v>
      </c>
      <c r="Q46" s="128">
        <f t="shared" si="15"/>
        <v>-166849.32750999997</v>
      </c>
      <c r="R46" s="151">
        <f t="shared" si="9"/>
        <v>0.6545828826663111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158">
        <v>30000000</v>
      </c>
      <c r="B47" s="89" t="s">
        <v>69</v>
      </c>
      <c r="C47" s="97"/>
      <c r="D47" s="142">
        <v>25</v>
      </c>
      <c r="E47" s="142">
        <v>5</v>
      </c>
      <c r="F47" s="142">
        <v>39.86485</v>
      </c>
      <c r="G47" s="150">
        <f t="shared" si="5"/>
        <v>34.86485</v>
      </c>
      <c r="H47" s="151">
        <f t="shared" si="6"/>
        <v>7.972969999999999</v>
      </c>
      <c r="I47" s="128">
        <f>F47-D47</f>
        <v>14.864849999999997</v>
      </c>
      <c r="J47" s="151">
        <f t="shared" si="7"/>
        <v>1.5945939999999998</v>
      </c>
      <c r="K47" s="128">
        <v>164350.555</v>
      </c>
      <c r="L47" s="128">
        <v>79684.31496999999</v>
      </c>
      <c r="M47" s="127">
        <f t="shared" si="17"/>
        <v>-84666.24003</v>
      </c>
      <c r="N47" s="154">
        <f t="shared" si="8"/>
        <v>0.48484360134956644</v>
      </c>
      <c r="O47" s="128">
        <f t="shared" si="13"/>
        <v>164375.555</v>
      </c>
      <c r="P47" s="128">
        <f t="shared" si="18"/>
        <v>79724.17981999999</v>
      </c>
      <c r="Q47" s="128">
        <f t="shared" si="15"/>
        <v>-84651.37518</v>
      </c>
      <c r="R47" s="151">
        <f t="shared" si="9"/>
        <v>0.4850123841102772</v>
      </c>
      <c r="S47" s="45"/>
      <c r="T47" s="45"/>
      <c r="U47" s="45"/>
      <c r="V47" s="45"/>
      <c r="W47" s="46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77" customFormat="1" ht="60.75">
      <c r="A48" s="161" t="s">
        <v>190</v>
      </c>
      <c r="B48" s="95" t="s">
        <v>191</v>
      </c>
      <c r="C48" s="98"/>
      <c r="D48" s="127">
        <v>0</v>
      </c>
      <c r="E48" s="127">
        <v>0</v>
      </c>
      <c r="F48" s="127">
        <v>0</v>
      </c>
      <c r="G48" s="128">
        <f>F48-E48</f>
        <v>0</v>
      </c>
      <c r="H48" s="151">
        <f t="shared" si="6"/>
      </c>
      <c r="I48" s="128">
        <f>F48-D48</f>
        <v>0</v>
      </c>
      <c r="J48" s="151">
        <f t="shared" si="7"/>
      </c>
      <c r="K48" s="128">
        <v>262708</v>
      </c>
      <c r="L48" s="128">
        <v>5920.66841</v>
      </c>
      <c r="M48" s="127">
        <f aca="true" t="shared" si="19" ref="M48:M56">L48-K48</f>
        <v>-256787.33159</v>
      </c>
      <c r="N48" s="154">
        <f t="shared" si="8"/>
        <v>0.022537069331729526</v>
      </c>
      <c r="O48" s="127">
        <f>D48+K48</f>
        <v>262708</v>
      </c>
      <c r="P48" s="127">
        <f>L48+F48</f>
        <v>5920.66841</v>
      </c>
      <c r="Q48" s="127">
        <f>P48-O48</f>
        <v>-256787.33159</v>
      </c>
      <c r="R48" s="151">
        <f t="shared" si="9"/>
        <v>0.022537069331729526</v>
      </c>
      <c r="S48" s="76"/>
      <c r="T48" s="76"/>
      <c r="U48" s="76"/>
      <c r="V48" s="76"/>
      <c r="W48" s="79"/>
      <c r="X48" s="75"/>
      <c r="Y48" s="75"/>
      <c r="Z48" s="75"/>
      <c r="AA48" s="75"/>
      <c r="AB48" s="75"/>
      <c r="AC48" s="75"/>
      <c r="AD48" s="75"/>
      <c r="AE48" s="75"/>
      <c r="AF48" s="75"/>
      <c r="AG48" s="75"/>
    </row>
    <row r="49" spans="1:33" s="1" customFormat="1" ht="30" customHeight="1">
      <c r="A49" s="158">
        <v>50000000</v>
      </c>
      <c r="B49" s="89" t="s">
        <v>21</v>
      </c>
      <c r="C49" s="93" t="e">
        <f>#REF!+C50</f>
        <v>#REF!</v>
      </c>
      <c r="D49" s="128">
        <f>D50</f>
        <v>0</v>
      </c>
      <c r="E49" s="128">
        <f>E50</f>
        <v>0</v>
      </c>
      <c r="F49" s="128">
        <f>F50</f>
        <v>0</v>
      </c>
      <c r="G49" s="128">
        <f>F49-E49</f>
        <v>0</v>
      </c>
      <c r="H49" s="151">
        <f t="shared" si="6"/>
      </c>
      <c r="I49" s="128">
        <f>F49-D49</f>
        <v>0</v>
      </c>
      <c r="J49" s="151">
        <f t="shared" si="7"/>
      </c>
      <c r="K49" s="128">
        <f>K50</f>
        <v>14417.33</v>
      </c>
      <c r="L49" s="128">
        <f>L50</f>
        <v>7469.93728</v>
      </c>
      <c r="M49" s="127">
        <f t="shared" si="19"/>
        <v>-6947.39272</v>
      </c>
      <c r="N49" s="154">
        <f t="shared" si="8"/>
        <v>0.51812209889071</v>
      </c>
      <c r="O49" s="128">
        <f t="shared" si="13"/>
        <v>14417.33</v>
      </c>
      <c r="P49" s="128">
        <f t="shared" si="18"/>
        <v>7469.93728</v>
      </c>
      <c r="Q49" s="128">
        <f t="shared" si="15"/>
        <v>-6947.39272</v>
      </c>
      <c r="R49" s="151">
        <f t="shared" si="9"/>
        <v>0.51812209889071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249" customFormat="1" ht="81" customHeight="1">
      <c r="A50" s="257">
        <v>50110000</v>
      </c>
      <c r="B50" s="91" t="s">
        <v>185</v>
      </c>
      <c r="C50" s="92"/>
      <c r="D50" s="142">
        <v>0</v>
      </c>
      <c r="E50" s="142">
        <v>0</v>
      </c>
      <c r="F50" s="142">
        <v>0</v>
      </c>
      <c r="G50" s="142">
        <f t="shared" si="5"/>
        <v>0</v>
      </c>
      <c r="H50" s="241">
        <f t="shared" si="6"/>
      </c>
      <c r="I50" s="142"/>
      <c r="J50" s="241">
        <f t="shared" si="7"/>
      </c>
      <c r="K50" s="129">
        <v>14417.33</v>
      </c>
      <c r="L50" s="129">
        <v>7469.93728</v>
      </c>
      <c r="M50" s="129">
        <f t="shared" si="19"/>
        <v>-6947.39272</v>
      </c>
      <c r="N50" s="258">
        <f t="shared" si="8"/>
        <v>0.51812209889071</v>
      </c>
      <c r="O50" s="130">
        <f t="shared" si="13"/>
        <v>14417.33</v>
      </c>
      <c r="P50" s="142">
        <f t="shared" si="18"/>
        <v>7469.93728</v>
      </c>
      <c r="Q50" s="130">
        <f t="shared" si="15"/>
        <v>-6947.39272</v>
      </c>
      <c r="R50" s="241">
        <f t="shared" si="9"/>
        <v>0.51812209889071</v>
      </c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</row>
    <row r="51" spans="1:33" ht="20.25" customHeight="1">
      <c r="A51" s="8">
        <v>900101</v>
      </c>
      <c r="B51" s="99" t="s">
        <v>22</v>
      </c>
      <c r="C51" s="100" t="e">
        <f>C10+C35+C49+#REF!</f>
        <v>#REF!</v>
      </c>
      <c r="D51" s="146">
        <f>D10+D35+D49+D47</f>
        <v>5854575.90656</v>
      </c>
      <c r="E51" s="146">
        <f>E10+E35+E49+E47</f>
        <v>2467686.5511499997</v>
      </c>
      <c r="F51" s="146">
        <f>F10+F35+F49+F47</f>
        <v>2665825.94969</v>
      </c>
      <c r="G51" s="146">
        <f t="shared" si="5"/>
        <v>198139.39854000043</v>
      </c>
      <c r="H51" s="153">
        <f aca="true" t="shared" si="20" ref="H51:H61">_xlfn.IFERROR(F51/E51,"")</f>
        <v>1.0802935844699006</v>
      </c>
      <c r="I51" s="146">
        <f aca="true" t="shared" si="21" ref="I51:I61">F51-D51</f>
        <v>-3188749.95687</v>
      </c>
      <c r="J51" s="153">
        <f aca="true" t="shared" si="22" ref="J51:J61">_xlfn.IFERROR(F51/D51,"")</f>
        <v>0.4553405732946371</v>
      </c>
      <c r="K51" s="146">
        <f>K10+K35+K47+K49+K48</f>
        <v>931384.20388</v>
      </c>
      <c r="L51" s="146">
        <f>L10+L35+L47+L49+L48</f>
        <v>439882.00229000003</v>
      </c>
      <c r="M51" s="146">
        <f t="shared" si="19"/>
        <v>-491502.20159</v>
      </c>
      <c r="N51" s="153">
        <f aca="true" t="shared" si="23" ref="N51:N60">_xlfn.IFERROR(L51/K51,"")</f>
        <v>0.4722884503060293</v>
      </c>
      <c r="O51" s="146">
        <f t="shared" si="13"/>
        <v>6785960.11044</v>
      </c>
      <c r="P51" s="146">
        <f t="shared" si="18"/>
        <v>3105707.9519800004</v>
      </c>
      <c r="Q51" s="146">
        <f t="shared" si="15"/>
        <v>-3680252.1584599996</v>
      </c>
      <c r="R51" s="153">
        <f aca="true" t="shared" si="24" ref="R51:R61">_xlfn.IFERROR(P51/O51,"")</f>
        <v>0.457666697333213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158">
        <v>40000000</v>
      </c>
      <c r="B52" s="89" t="s">
        <v>54</v>
      </c>
      <c r="C52" s="101">
        <f>C53+C87</f>
        <v>226954.7</v>
      </c>
      <c r="D52" s="127">
        <f>D53</f>
        <v>4249611.4</v>
      </c>
      <c r="E52" s="127">
        <f>E53</f>
        <v>1764733.1999999997</v>
      </c>
      <c r="F52" s="128">
        <f>F53</f>
        <v>1791781.2000000002</v>
      </c>
      <c r="G52" s="128">
        <f t="shared" si="5"/>
        <v>27048.000000000466</v>
      </c>
      <c r="H52" s="174">
        <f t="shared" si="20"/>
        <v>1.015326962738617</v>
      </c>
      <c r="I52" s="128">
        <f t="shared" si="21"/>
        <v>-2457830.2</v>
      </c>
      <c r="J52" s="174">
        <f t="shared" si="22"/>
        <v>0.42163412871115696</v>
      </c>
      <c r="K52" s="127">
        <f>K53</f>
        <v>247808.7</v>
      </c>
      <c r="L52" s="127">
        <f>L53</f>
        <v>87366.7</v>
      </c>
      <c r="M52" s="128">
        <f t="shared" si="19"/>
        <v>-160442</v>
      </c>
      <c r="N52" s="174">
        <f t="shared" si="23"/>
        <v>0.35255703290481727</v>
      </c>
      <c r="O52" s="128">
        <f t="shared" si="13"/>
        <v>4497420.100000001</v>
      </c>
      <c r="P52" s="128">
        <f t="shared" si="18"/>
        <v>1879147.9000000001</v>
      </c>
      <c r="Q52" s="128">
        <f t="shared" si="15"/>
        <v>-2618272.2</v>
      </c>
      <c r="R52" s="174">
        <f t="shared" si="24"/>
        <v>0.41782796763860236</v>
      </c>
    </row>
    <row r="53" spans="1:18" s="1" customFormat="1" ht="23.25" customHeight="1">
      <c r="A53" s="158">
        <v>41000000</v>
      </c>
      <c r="B53" s="89" t="s">
        <v>55</v>
      </c>
      <c r="C53" s="101">
        <f>C54+C58</f>
        <v>226954.7</v>
      </c>
      <c r="D53" s="128">
        <f>D54+D58</f>
        <v>4249611.4</v>
      </c>
      <c r="E53" s="128">
        <f>E54+E58</f>
        <v>1764733.1999999997</v>
      </c>
      <c r="F53" s="128">
        <f>F54+F58</f>
        <v>1791781.2000000002</v>
      </c>
      <c r="G53" s="128">
        <f t="shared" si="5"/>
        <v>27048.000000000466</v>
      </c>
      <c r="H53" s="174">
        <f t="shared" si="20"/>
        <v>1.015326962738617</v>
      </c>
      <c r="I53" s="128">
        <f t="shared" si="21"/>
        <v>-2457830.2</v>
      </c>
      <c r="J53" s="174">
        <f t="shared" si="22"/>
        <v>0.42163412871115696</v>
      </c>
      <c r="K53" s="127">
        <f>K54+K58</f>
        <v>247808.7</v>
      </c>
      <c r="L53" s="127">
        <f>L54+L58</f>
        <v>87366.7</v>
      </c>
      <c r="M53" s="128">
        <f t="shared" si="19"/>
        <v>-160442</v>
      </c>
      <c r="N53" s="174">
        <f t="shared" si="23"/>
        <v>0.35255703290481727</v>
      </c>
      <c r="O53" s="128">
        <f t="shared" si="13"/>
        <v>4497420.100000001</v>
      </c>
      <c r="P53" s="128">
        <f t="shared" si="18"/>
        <v>1879147.9000000001</v>
      </c>
      <c r="Q53" s="128">
        <f t="shared" si="15"/>
        <v>-2618272.2</v>
      </c>
      <c r="R53" s="174">
        <f t="shared" si="24"/>
        <v>0.41782796763860236</v>
      </c>
    </row>
    <row r="54" spans="1:18" s="80" customFormat="1" ht="23.25" customHeight="1">
      <c r="A54" s="158">
        <v>41020000</v>
      </c>
      <c r="B54" s="125" t="s">
        <v>67</v>
      </c>
      <c r="C54" s="102">
        <f>SUM(C55:C55)</f>
        <v>226954.7</v>
      </c>
      <c r="D54" s="147">
        <f>D55+D56+D57</f>
        <v>1658135.6999999997</v>
      </c>
      <c r="E54" s="147">
        <f>E55+E56+E57</f>
        <v>692201.1</v>
      </c>
      <c r="F54" s="147">
        <f>F55+F56+F57</f>
        <v>694607.9</v>
      </c>
      <c r="G54" s="128">
        <f t="shared" si="5"/>
        <v>2406.8000000000466</v>
      </c>
      <c r="H54" s="174">
        <f t="shared" si="20"/>
        <v>1.0034770242347204</v>
      </c>
      <c r="I54" s="147">
        <f t="shared" si="21"/>
        <v>-963527.7999999997</v>
      </c>
      <c r="J54" s="174">
        <f t="shared" si="22"/>
        <v>0.4189089590194579</v>
      </c>
      <c r="K54" s="321">
        <f>K55+K56</f>
        <v>0</v>
      </c>
      <c r="L54" s="321">
        <f>L55+L56</f>
        <v>0</v>
      </c>
      <c r="M54" s="128">
        <f t="shared" si="19"/>
        <v>0</v>
      </c>
      <c r="N54" s="174">
        <f t="shared" si="23"/>
      </c>
      <c r="O54" s="141">
        <f t="shared" si="13"/>
        <v>1658135.6999999997</v>
      </c>
      <c r="P54" s="147">
        <f t="shared" si="18"/>
        <v>694607.9</v>
      </c>
      <c r="Q54" s="141">
        <f t="shared" si="15"/>
        <v>-963527.7999999997</v>
      </c>
      <c r="R54" s="174">
        <f t="shared" si="24"/>
        <v>0.4189089590194579</v>
      </c>
    </row>
    <row r="55" spans="1:18" s="249" customFormat="1" ht="29.25" customHeight="1">
      <c r="A55" s="257">
        <v>41020100</v>
      </c>
      <c r="B55" s="91" t="s">
        <v>105</v>
      </c>
      <c r="C55" s="103">
        <v>226954.7</v>
      </c>
      <c r="D55" s="142">
        <v>1511734.4</v>
      </c>
      <c r="E55" s="142">
        <v>629889</v>
      </c>
      <c r="F55" s="142">
        <v>629889</v>
      </c>
      <c r="G55" s="128">
        <f t="shared" si="5"/>
        <v>0</v>
      </c>
      <c r="H55" s="258">
        <f t="shared" si="20"/>
        <v>1</v>
      </c>
      <c r="I55" s="142">
        <f t="shared" si="21"/>
        <v>-881845.3999999999</v>
      </c>
      <c r="J55" s="258">
        <f t="shared" si="22"/>
        <v>0.41666644616938003</v>
      </c>
      <c r="K55" s="144">
        <v>0</v>
      </c>
      <c r="L55" s="144">
        <v>0</v>
      </c>
      <c r="M55" s="141">
        <f t="shared" si="19"/>
        <v>0</v>
      </c>
      <c r="N55" s="258">
        <f t="shared" si="23"/>
      </c>
      <c r="O55" s="130">
        <f t="shared" si="13"/>
        <v>1511734.4</v>
      </c>
      <c r="P55" s="142">
        <f t="shared" si="18"/>
        <v>629889</v>
      </c>
      <c r="Q55" s="130">
        <f t="shared" si="15"/>
        <v>-881845.3999999999</v>
      </c>
      <c r="R55" s="258">
        <f t="shared" si="24"/>
        <v>0.41666644616938003</v>
      </c>
    </row>
    <row r="56" spans="1:18" s="249" customFormat="1" ht="84" customHeight="1">
      <c r="A56" s="257">
        <v>41020200</v>
      </c>
      <c r="B56" s="91" t="s">
        <v>158</v>
      </c>
      <c r="C56" s="103"/>
      <c r="D56" s="142">
        <v>114236.4</v>
      </c>
      <c r="E56" s="142">
        <v>47597.5</v>
      </c>
      <c r="F56" s="142">
        <v>47597.5</v>
      </c>
      <c r="G56" s="128">
        <f t="shared" si="5"/>
        <v>0</v>
      </c>
      <c r="H56" s="258">
        <f t="shared" si="20"/>
        <v>1</v>
      </c>
      <c r="I56" s="142">
        <f t="shared" si="21"/>
        <v>-66638.9</v>
      </c>
      <c r="J56" s="258">
        <f t="shared" si="22"/>
        <v>0.4166579128894118</v>
      </c>
      <c r="K56" s="144">
        <v>0</v>
      </c>
      <c r="L56" s="144">
        <v>0</v>
      </c>
      <c r="M56" s="141">
        <f t="shared" si="19"/>
        <v>0</v>
      </c>
      <c r="N56" s="258">
        <f t="shared" si="23"/>
      </c>
      <c r="O56" s="130">
        <f t="shared" si="13"/>
        <v>114236.4</v>
      </c>
      <c r="P56" s="142">
        <f>L56+F56</f>
        <v>47597.5</v>
      </c>
      <c r="Q56" s="130">
        <f aca="true" t="shared" si="25" ref="Q56:Q61">P56-O56</f>
        <v>-66638.9</v>
      </c>
      <c r="R56" s="258">
        <f t="shared" si="24"/>
        <v>0.4166579128894118</v>
      </c>
    </row>
    <row r="57" spans="1:18" s="249" customFormat="1" ht="121.5">
      <c r="A57" s="257" t="s">
        <v>248</v>
      </c>
      <c r="B57" s="91" t="s">
        <v>249</v>
      </c>
      <c r="C57" s="103"/>
      <c r="D57" s="142">
        <v>32164.9</v>
      </c>
      <c r="E57" s="142">
        <v>14714.6</v>
      </c>
      <c r="F57" s="142">
        <v>17121.4</v>
      </c>
      <c r="G57" s="142">
        <f t="shared" si="5"/>
        <v>2406.800000000001</v>
      </c>
      <c r="H57" s="258">
        <f>_xlfn.IFERROR(F57/E57,"")</f>
        <v>1.1635654384081118</v>
      </c>
      <c r="I57" s="142">
        <f>F57-D57</f>
        <v>-15043.5</v>
      </c>
      <c r="J57" s="258">
        <f>_xlfn.IFERROR(F57/D57,"")</f>
        <v>0.5323007377607267</v>
      </c>
      <c r="K57" s="144">
        <v>0</v>
      </c>
      <c r="L57" s="144">
        <v>0</v>
      </c>
      <c r="M57" s="141">
        <f>L57-K57</f>
        <v>0</v>
      </c>
      <c r="N57" s="258">
        <f>_xlfn.IFERROR(L57/K57,"")</f>
      </c>
      <c r="O57" s="130">
        <f>D57+K57</f>
        <v>32164.9</v>
      </c>
      <c r="P57" s="142">
        <f>L57+F57</f>
        <v>17121.4</v>
      </c>
      <c r="Q57" s="130">
        <f t="shared" si="25"/>
        <v>-15043.5</v>
      </c>
      <c r="R57" s="258">
        <f>_xlfn.IFERROR(P57/O57,"")</f>
        <v>0.5323007377607267</v>
      </c>
    </row>
    <row r="58" spans="1:18" s="1" customFormat="1" ht="23.25" customHeight="1">
      <c r="A58" s="158">
        <v>41030000</v>
      </c>
      <c r="B58" s="104" t="s">
        <v>68</v>
      </c>
      <c r="C58" s="93">
        <f>C79</f>
        <v>0</v>
      </c>
      <c r="D58" s="128">
        <f>SUM(D59:D80)</f>
        <v>2591475.7</v>
      </c>
      <c r="E58" s="128">
        <f>SUM(E59:E80)</f>
        <v>1072532.0999999999</v>
      </c>
      <c r="F58" s="128">
        <f>SUM(F59:F80)</f>
        <v>1097173.3</v>
      </c>
      <c r="G58" s="128">
        <f t="shared" si="5"/>
        <v>24641.200000000186</v>
      </c>
      <c r="H58" s="174">
        <f t="shared" si="20"/>
        <v>1.0229747902184</v>
      </c>
      <c r="I58" s="128">
        <f t="shared" si="21"/>
        <v>-1494302.4000000001</v>
      </c>
      <c r="J58" s="174">
        <f t="shared" si="22"/>
        <v>0.4233778074785729</v>
      </c>
      <c r="K58" s="127">
        <f>SUM(K59:K80)</f>
        <v>247808.7</v>
      </c>
      <c r="L58" s="127">
        <f>SUM(L59:L80)</f>
        <v>87366.7</v>
      </c>
      <c r="M58" s="127">
        <f>SUM(M59:M79)</f>
        <v>-160442</v>
      </c>
      <c r="N58" s="174">
        <f t="shared" si="23"/>
        <v>0.35255703290481727</v>
      </c>
      <c r="O58" s="128">
        <f t="shared" si="13"/>
        <v>2839284.4000000004</v>
      </c>
      <c r="P58" s="128">
        <f t="shared" si="18"/>
        <v>1184540</v>
      </c>
      <c r="Q58" s="128">
        <f t="shared" si="25"/>
        <v>-1654744.4000000004</v>
      </c>
      <c r="R58" s="174">
        <f t="shared" si="24"/>
        <v>0.41719667110487413</v>
      </c>
    </row>
    <row r="59" spans="1:18" s="1" customFormat="1" ht="101.25" customHeight="1" hidden="1">
      <c r="A59" s="159">
        <v>41030400</v>
      </c>
      <c r="B59" s="166" t="s">
        <v>221</v>
      </c>
      <c r="C59" s="93"/>
      <c r="D59" s="130"/>
      <c r="E59" s="130"/>
      <c r="F59" s="130"/>
      <c r="G59" s="128">
        <f t="shared" si="5"/>
        <v>0</v>
      </c>
      <c r="H59" s="174">
        <f t="shared" si="20"/>
      </c>
      <c r="I59" s="130">
        <f t="shared" si="21"/>
        <v>0</v>
      </c>
      <c r="J59" s="174">
        <f t="shared" si="22"/>
      </c>
      <c r="K59" s="129"/>
      <c r="L59" s="129"/>
      <c r="M59" s="130">
        <f>L59-K59</f>
        <v>0</v>
      </c>
      <c r="N59" s="174">
        <f t="shared" si="23"/>
      </c>
      <c r="O59" s="130">
        <f>D59+K59</f>
        <v>0</v>
      </c>
      <c r="P59" s="130">
        <f>L59+F59</f>
        <v>0</v>
      </c>
      <c r="Q59" s="130">
        <f t="shared" si="25"/>
        <v>0</v>
      </c>
      <c r="R59" s="174">
        <f t="shared" si="24"/>
      </c>
    </row>
    <row r="60" spans="1:18" s="1" customFormat="1" ht="409.5" customHeight="1" hidden="1">
      <c r="A60" s="159">
        <v>41030500</v>
      </c>
      <c r="B60" s="149" t="s">
        <v>220</v>
      </c>
      <c r="C60" s="93"/>
      <c r="D60" s="130"/>
      <c r="E60" s="130"/>
      <c r="F60" s="130"/>
      <c r="G60" s="128">
        <f t="shared" si="5"/>
        <v>0</v>
      </c>
      <c r="H60" s="175">
        <f t="shared" si="20"/>
      </c>
      <c r="I60" s="130">
        <f t="shared" si="21"/>
        <v>0</v>
      </c>
      <c r="J60" s="175">
        <f t="shared" si="22"/>
      </c>
      <c r="K60" s="129"/>
      <c r="L60" s="129"/>
      <c r="M60" s="130">
        <f>L60-K60</f>
        <v>0</v>
      </c>
      <c r="N60" s="174">
        <f t="shared" si="23"/>
      </c>
      <c r="O60" s="130">
        <f>D60+K60</f>
        <v>0</v>
      </c>
      <c r="P60" s="130">
        <f>L60+F60</f>
        <v>0</v>
      </c>
      <c r="Q60" s="130">
        <f t="shared" si="25"/>
        <v>0</v>
      </c>
      <c r="R60" s="175">
        <f t="shared" si="24"/>
      </c>
    </row>
    <row r="61" spans="1:18" s="249" customFormat="1" ht="82.5" customHeight="1">
      <c r="A61" s="257">
        <v>41030600</v>
      </c>
      <c r="B61" s="149" t="s">
        <v>238</v>
      </c>
      <c r="C61" s="97"/>
      <c r="D61" s="142">
        <v>3854.7</v>
      </c>
      <c r="E61" s="142">
        <v>1606.5</v>
      </c>
      <c r="F61" s="142">
        <v>1606.5</v>
      </c>
      <c r="G61" s="128">
        <f>F61-E61</f>
        <v>0</v>
      </c>
      <c r="H61" s="258">
        <f t="shared" si="20"/>
        <v>1</v>
      </c>
      <c r="I61" s="130">
        <f t="shared" si="21"/>
        <v>-2248.2</v>
      </c>
      <c r="J61" s="258">
        <f t="shared" si="22"/>
        <v>0.4167639505019846</v>
      </c>
      <c r="K61" s="129"/>
      <c r="L61" s="129"/>
      <c r="M61" s="130"/>
      <c r="N61" s="259"/>
      <c r="O61" s="130">
        <f>D61+K61</f>
        <v>3854.7</v>
      </c>
      <c r="P61" s="130">
        <f>L61+F61</f>
        <v>1606.5</v>
      </c>
      <c r="Q61" s="130">
        <f t="shared" si="25"/>
        <v>-2248.2</v>
      </c>
      <c r="R61" s="258">
        <f t="shared" si="24"/>
        <v>0.4167639505019846</v>
      </c>
    </row>
    <row r="62" spans="1:18" s="249" customFormat="1" ht="82.5" customHeight="1">
      <c r="A62" s="257" t="s">
        <v>266</v>
      </c>
      <c r="B62" s="149" t="s">
        <v>267</v>
      </c>
      <c r="C62" s="97"/>
      <c r="D62" s="142">
        <v>0</v>
      </c>
      <c r="E62" s="142">
        <v>0</v>
      </c>
      <c r="F62" s="142">
        <v>16431.6</v>
      </c>
      <c r="G62" s="142">
        <f>F62-E62</f>
        <v>16431.6</v>
      </c>
      <c r="H62" s="258">
        <f>_xlfn.IFERROR(F62/E62,"")</f>
      </c>
      <c r="I62" s="142">
        <f>F62-D62</f>
        <v>16431.6</v>
      </c>
      <c r="J62" s="258">
        <f>_xlfn.IFERROR(F62/D62,"")</f>
      </c>
      <c r="K62" s="129"/>
      <c r="L62" s="129"/>
      <c r="M62" s="130"/>
      <c r="N62" s="259"/>
      <c r="O62" s="130">
        <f>D62+K62</f>
        <v>0</v>
      </c>
      <c r="P62" s="130">
        <f>L62+F62</f>
        <v>16431.6</v>
      </c>
      <c r="Q62" s="130">
        <f>P62-O62</f>
        <v>16431.6</v>
      </c>
      <c r="R62" s="258">
        <f>_xlfn.IFERROR(P62/O62,"")</f>
      </c>
    </row>
    <row r="63" spans="1:18" s="249" customFormat="1" ht="82.5" customHeight="1">
      <c r="A63" s="257" t="s">
        <v>268</v>
      </c>
      <c r="B63" s="149" t="s">
        <v>269</v>
      </c>
      <c r="C63" s="97"/>
      <c r="D63" s="142">
        <v>0</v>
      </c>
      <c r="E63" s="142">
        <v>0</v>
      </c>
      <c r="F63" s="142">
        <v>10014.8</v>
      </c>
      <c r="G63" s="142">
        <f>F63-E63</f>
        <v>10014.8</v>
      </c>
      <c r="H63" s="258">
        <f>_xlfn.IFERROR(F63/E63,"")</f>
      </c>
      <c r="I63" s="142">
        <f>F63-D63</f>
        <v>10014.8</v>
      </c>
      <c r="J63" s="258">
        <f>_xlfn.IFERROR(F63/D63,"")</f>
      </c>
      <c r="K63" s="129"/>
      <c r="L63" s="129"/>
      <c r="M63" s="130"/>
      <c r="N63" s="259"/>
      <c r="O63" s="130">
        <f>D63+K63</f>
        <v>0</v>
      </c>
      <c r="P63" s="130">
        <f>L63+F63</f>
        <v>10014.8</v>
      </c>
      <c r="Q63" s="130">
        <f>P63-O63</f>
        <v>10014.8</v>
      </c>
      <c r="R63" s="258">
        <f>_xlfn.IFERROR(P63/O63,"")</f>
      </c>
    </row>
    <row r="64" spans="1:18" s="249" customFormat="1" ht="82.5" customHeight="1">
      <c r="A64" s="257" t="s">
        <v>252</v>
      </c>
      <c r="B64" s="149" t="s">
        <v>253</v>
      </c>
      <c r="C64" s="97"/>
      <c r="D64" s="142">
        <v>784.7</v>
      </c>
      <c r="E64" s="142">
        <v>156.9</v>
      </c>
      <c r="F64" s="142">
        <v>156.9</v>
      </c>
      <c r="G64" s="128">
        <f>F64-E64</f>
        <v>0</v>
      </c>
      <c r="H64" s="258">
        <f>_xlfn.IFERROR(F64/E64,"")</f>
        <v>1</v>
      </c>
      <c r="I64" s="130">
        <f>F64-D64</f>
        <v>-627.8000000000001</v>
      </c>
      <c r="J64" s="258">
        <f>_xlfn.IFERROR(F64/D64,"")</f>
        <v>0.1999490251051357</v>
      </c>
      <c r="K64" s="129"/>
      <c r="L64" s="129"/>
      <c r="M64" s="130"/>
      <c r="N64" s="259"/>
      <c r="O64" s="130">
        <f>D64+K64</f>
        <v>784.7</v>
      </c>
      <c r="P64" s="130">
        <f>L64+F64</f>
        <v>156.9</v>
      </c>
      <c r="Q64" s="130">
        <f>P64-O64</f>
        <v>-627.8000000000001</v>
      </c>
      <c r="R64" s="258">
        <f>_xlfn.IFERROR(P64/O64,"")</f>
        <v>0.1999490251051357</v>
      </c>
    </row>
    <row r="65" spans="1:18" s="249" customFormat="1" ht="61.5" customHeight="1">
      <c r="A65" s="257">
        <v>41033000</v>
      </c>
      <c r="B65" s="149" t="s">
        <v>218</v>
      </c>
      <c r="C65" s="97"/>
      <c r="D65" s="142">
        <v>44201.6</v>
      </c>
      <c r="E65" s="142">
        <v>22158.5</v>
      </c>
      <c r="F65" s="142">
        <v>22158.5</v>
      </c>
      <c r="G65" s="128">
        <f t="shared" si="5"/>
        <v>0</v>
      </c>
      <c r="H65" s="258">
        <f aca="true" t="shared" si="26" ref="H65:H79">_xlfn.IFERROR(F65/E65,"")</f>
        <v>1</v>
      </c>
      <c r="I65" s="130">
        <f aca="true" t="shared" si="27" ref="I65:I79">F65-D65</f>
        <v>-22043.1</v>
      </c>
      <c r="J65" s="258">
        <f aca="true" t="shared" si="28" ref="J65:J79">_xlfn.IFERROR(F65/D65,"")</f>
        <v>0.5013053826105842</v>
      </c>
      <c r="K65" s="129"/>
      <c r="L65" s="129"/>
      <c r="M65" s="130">
        <f aca="true" t="shared" si="29" ref="M65:M79">L65-K65</f>
        <v>0</v>
      </c>
      <c r="N65" s="258">
        <f aca="true" t="shared" si="30" ref="N65:N79">_xlfn.IFERROR(L65/K65,"")</f>
      </c>
      <c r="O65" s="130">
        <f aca="true" t="shared" si="31" ref="O65:O79">D65+K65</f>
        <v>44201.6</v>
      </c>
      <c r="P65" s="130">
        <f aca="true" t="shared" si="32" ref="P65:P79">L65+F65</f>
        <v>22158.5</v>
      </c>
      <c r="Q65" s="130">
        <f aca="true" t="shared" si="33" ref="Q65:Q79">P65-O65</f>
        <v>-22043.1</v>
      </c>
      <c r="R65" s="258">
        <f aca="true" t="shared" si="34" ref="R65:R79">_xlfn.IFERROR(P65/O65,"")</f>
        <v>0.5013053826105842</v>
      </c>
    </row>
    <row r="66" spans="1:18" s="249" customFormat="1" ht="44.25" customHeight="1">
      <c r="A66" s="257" t="s">
        <v>203</v>
      </c>
      <c r="B66" s="149" t="s">
        <v>207</v>
      </c>
      <c r="C66" s="97"/>
      <c r="D66" s="142">
        <v>2525313.2</v>
      </c>
      <c r="E66" s="142">
        <v>1042597</v>
      </c>
      <c r="F66" s="142">
        <v>1042597</v>
      </c>
      <c r="G66" s="128">
        <f t="shared" si="5"/>
        <v>0</v>
      </c>
      <c r="H66" s="258">
        <f t="shared" si="26"/>
        <v>1</v>
      </c>
      <c r="I66" s="130">
        <f t="shared" si="27"/>
        <v>-1482716.2000000002</v>
      </c>
      <c r="J66" s="258">
        <f t="shared" si="28"/>
        <v>0.412858492166437</v>
      </c>
      <c r="K66" s="129"/>
      <c r="L66" s="129"/>
      <c r="M66" s="130">
        <f t="shared" si="29"/>
        <v>0</v>
      </c>
      <c r="N66" s="259">
        <f t="shared" si="30"/>
      </c>
      <c r="O66" s="130">
        <f t="shared" si="31"/>
        <v>2525313.2</v>
      </c>
      <c r="P66" s="130">
        <f t="shared" si="32"/>
        <v>1042597</v>
      </c>
      <c r="Q66" s="130">
        <f t="shared" si="33"/>
        <v>-1482716.2000000002</v>
      </c>
      <c r="R66" s="258">
        <f t="shared" si="34"/>
        <v>0.412858492166437</v>
      </c>
    </row>
    <row r="67" spans="1:18" s="249" customFormat="1" ht="146.25" customHeight="1" hidden="1">
      <c r="A67" s="257" t="s">
        <v>204</v>
      </c>
      <c r="B67" s="149" t="s">
        <v>209</v>
      </c>
      <c r="C67" s="97"/>
      <c r="D67" s="142">
        <v>0</v>
      </c>
      <c r="E67" s="142">
        <v>0</v>
      </c>
      <c r="F67" s="142">
        <v>0</v>
      </c>
      <c r="G67" s="128">
        <f t="shared" si="5"/>
        <v>0</v>
      </c>
      <c r="H67" s="258">
        <f t="shared" si="26"/>
      </c>
      <c r="I67" s="130">
        <f t="shared" si="27"/>
        <v>0</v>
      </c>
      <c r="J67" s="258">
        <f t="shared" si="28"/>
      </c>
      <c r="K67" s="129"/>
      <c r="L67" s="129"/>
      <c r="M67" s="130">
        <f t="shared" si="29"/>
        <v>0</v>
      </c>
      <c r="N67" s="259">
        <f t="shared" si="30"/>
      </c>
      <c r="O67" s="130">
        <f t="shared" si="31"/>
        <v>0</v>
      </c>
      <c r="P67" s="130">
        <f t="shared" si="32"/>
        <v>0</v>
      </c>
      <c r="Q67" s="130">
        <f t="shared" si="33"/>
        <v>0</v>
      </c>
      <c r="R67" s="258">
        <f t="shared" si="34"/>
      </c>
    </row>
    <row r="68" spans="1:18" s="249" customFormat="1" ht="77.25" customHeight="1" hidden="1">
      <c r="A68" s="257">
        <v>41034500</v>
      </c>
      <c r="B68" s="149" t="s">
        <v>225</v>
      </c>
      <c r="C68" s="97"/>
      <c r="D68" s="142">
        <v>0</v>
      </c>
      <c r="E68" s="142">
        <v>0</v>
      </c>
      <c r="F68" s="142">
        <v>0</v>
      </c>
      <c r="G68" s="128">
        <f t="shared" si="5"/>
        <v>0</v>
      </c>
      <c r="H68" s="258">
        <f t="shared" si="26"/>
      </c>
      <c r="I68" s="130">
        <f t="shared" si="27"/>
        <v>0</v>
      </c>
      <c r="J68" s="258">
        <f t="shared" si="28"/>
      </c>
      <c r="K68" s="129"/>
      <c r="L68" s="129"/>
      <c r="M68" s="130">
        <f t="shared" si="29"/>
        <v>0</v>
      </c>
      <c r="N68" s="258">
        <f t="shared" si="30"/>
      </c>
      <c r="O68" s="130">
        <f t="shared" si="31"/>
        <v>0</v>
      </c>
      <c r="P68" s="130">
        <f t="shared" si="32"/>
        <v>0</v>
      </c>
      <c r="Q68" s="130">
        <f t="shared" si="33"/>
        <v>0</v>
      </c>
      <c r="R68" s="258">
        <f t="shared" si="34"/>
      </c>
    </row>
    <row r="69" spans="1:18" s="249" customFormat="1" ht="77.25" customHeight="1" hidden="1">
      <c r="A69" s="257">
        <v>41035200</v>
      </c>
      <c r="B69" s="149" t="s">
        <v>227</v>
      </c>
      <c r="C69" s="97"/>
      <c r="D69" s="142">
        <v>0</v>
      </c>
      <c r="E69" s="142">
        <v>0</v>
      </c>
      <c r="F69" s="142">
        <v>0</v>
      </c>
      <c r="G69" s="128">
        <f t="shared" si="5"/>
        <v>0</v>
      </c>
      <c r="H69" s="258">
        <f t="shared" si="26"/>
      </c>
      <c r="I69" s="130">
        <f t="shared" si="27"/>
        <v>0</v>
      </c>
      <c r="J69" s="258">
        <f t="shared" si="28"/>
      </c>
      <c r="K69" s="129"/>
      <c r="L69" s="129"/>
      <c r="M69" s="130">
        <f t="shared" si="29"/>
        <v>0</v>
      </c>
      <c r="N69" s="259">
        <f t="shared" si="30"/>
      </c>
      <c r="O69" s="130">
        <f t="shared" si="31"/>
        <v>0</v>
      </c>
      <c r="P69" s="130">
        <f t="shared" si="32"/>
        <v>0</v>
      </c>
      <c r="Q69" s="130">
        <f t="shared" si="33"/>
        <v>0</v>
      </c>
      <c r="R69" s="258">
        <f t="shared" si="34"/>
      </c>
    </row>
    <row r="70" spans="1:18" s="249" customFormat="1" ht="81" hidden="1">
      <c r="A70" s="257">
        <v>41035300</v>
      </c>
      <c r="B70" s="149" t="s">
        <v>235</v>
      </c>
      <c r="C70" s="97"/>
      <c r="D70" s="142">
        <v>0</v>
      </c>
      <c r="E70" s="142">
        <v>0</v>
      </c>
      <c r="F70" s="142">
        <v>0</v>
      </c>
      <c r="G70" s="128">
        <f t="shared" si="5"/>
        <v>0</v>
      </c>
      <c r="H70" s="258">
        <f t="shared" si="26"/>
      </c>
      <c r="I70" s="130">
        <f t="shared" si="27"/>
        <v>0</v>
      </c>
      <c r="J70" s="258">
        <f t="shared" si="28"/>
      </c>
      <c r="K70" s="129"/>
      <c r="L70" s="129"/>
      <c r="M70" s="130">
        <f t="shared" si="29"/>
        <v>0</v>
      </c>
      <c r="N70" s="259">
        <f t="shared" si="30"/>
      </c>
      <c r="O70" s="130">
        <f t="shared" si="31"/>
        <v>0</v>
      </c>
      <c r="P70" s="130">
        <f t="shared" si="32"/>
        <v>0</v>
      </c>
      <c r="Q70" s="130">
        <f t="shared" si="33"/>
        <v>0</v>
      </c>
      <c r="R70" s="258">
        <f t="shared" si="34"/>
      </c>
    </row>
    <row r="71" spans="1:18" s="249" customFormat="1" ht="72" customHeight="1">
      <c r="A71" s="257" t="s">
        <v>205</v>
      </c>
      <c r="B71" s="149" t="s">
        <v>210</v>
      </c>
      <c r="C71" s="97"/>
      <c r="D71" s="142">
        <v>10099.7</v>
      </c>
      <c r="E71" s="142">
        <v>4208</v>
      </c>
      <c r="F71" s="142">
        <v>4208</v>
      </c>
      <c r="G71" s="128">
        <f t="shared" si="5"/>
        <v>0</v>
      </c>
      <c r="H71" s="258">
        <f t="shared" si="26"/>
        <v>1</v>
      </c>
      <c r="I71" s="130">
        <f t="shared" si="27"/>
        <v>-5891.700000000001</v>
      </c>
      <c r="J71" s="258">
        <f t="shared" si="28"/>
        <v>0.41664603899125713</v>
      </c>
      <c r="K71" s="129"/>
      <c r="L71" s="129"/>
      <c r="M71" s="130">
        <f t="shared" si="29"/>
        <v>0</v>
      </c>
      <c r="N71" s="259">
        <f t="shared" si="30"/>
      </c>
      <c r="O71" s="130">
        <f t="shared" si="31"/>
        <v>10099.7</v>
      </c>
      <c r="P71" s="130">
        <f t="shared" si="32"/>
        <v>4208</v>
      </c>
      <c r="Q71" s="130">
        <f t="shared" si="33"/>
        <v>-5891.700000000001</v>
      </c>
      <c r="R71" s="258">
        <f t="shared" si="34"/>
        <v>0.41664603899125713</v>
      </c>
    </row>
    <row r="72" spans="1:18" s="249" customFormat="1" ht="81" customHeight="1" hidden="1">
      <c r="A72" s="257">
        <v>41035500</v>
      </c>
      <c r="B72" s="149" t="s">
        <v>228</v>
      </c>
      <c r="C72" s="97"/>
      <c r="D72" s="142">
        <v>0</v>
      </c>
      <c r="E72" s="142">
        <v>0</v>
      </c>
      <c r="F72" s="142" t="s">
        <v>244</v>
      </c>
      <c r="G72" s="128" t="e">
        <f t="shared" si="5"/>
        <v>#VALUE!</v>
      </c>
      <c r="H72" s="258">
        <f t="shared" si="26"/>
      </c>
      <c r="I72" s="130" t="e">
        <f t="shared" si="27"/>
        <v>#VALUE!</v>
      </c>
      <c r="J72" s="258">
        <f t="shared" si="28"/>
      </c>
      <c r="K72" s="129"/>
      <c r="L72" s="129"/>
      <c r="M72" s="130">
        <f t="shared" si="29"/>
        <v>0</v>
      </c>
      <c r="N72" s="259">
        <f t="shared" si="30"/>
      </c>
      <c r="O72" s="130">
        <f t="shared" si="31"/>
        <v>0</v>
      </c>
      <c r="P72" s="130" t="e">
        <f t="shared" si="32"/>
        <v>#VALUE!</v>
      </c>
      <c r="Q72" s="130" t="e">
        <f t="shared" si="33"/>
        <v>#VALUE!</v>
      </c>
      <c r="R72" s="258">
        <f t="shared" si="34"/>
      </c>
    </row>
    <row r="73" spans="1:18" s="249" customFormat="1" ht="105.75" customHeight="1">
      <c r="A73" s="257">
        <v>41035600</v>
      </c>
      <c r="B73" s="149" t="s">
        <v>229</v>
      </c>
      <c r="C73" s="97"/>
      <c r="D73" s="142">
        <v>7221.8</v>
      </c>
      <c r="E73" s="142">
        <v>1805.2</v>
      </c>
      <c r="F73" s="142">
        <v>0</v>
      </c>
      <c r="G73" s="130">
        <f t="shared" si="5"/>
        <v>-1805.2</v>
      </c>
      <c r="H73" s="258">
        <f t="shared" si="26"/>
        <v>0</v>
      </c>
      <c r="I73" s="130">
        <f t="shared" si="27"/>
        <v>-7221.8</v>
      </c>
      <c r="J73" s="258">
        <f t="shared" si="28"/>
        <v>0</v>
      </c>
      <c r="K73" s="129"/>
      <c r="L73" s="129"/>
      <c r="M73" s="130">
        <f t="shared" si="29"/>
        <v>0</v>
      </c>
      <c r="N73" s="259">
        <f t="shared" si="30"/>
      </c>
      <c r="O73" s="130">
        <f t="shared" si="31"/>
        <v>7221.8</v>
      </c>
      <c r="P73" s="130">
        <f t="shared" si="32"/>
        <v>0</v>
      </c>
      <c r="Q73" s="130">
        <f t="shared" si="33"/>
        <v>-7221.8</v>
      </c>
      <c r="R73" s="258">
        <f t="shared" si="34"/>
        <v>0</v>
      </c>
    </row>
    <row r="74" spans="1:18" s="249" customFormat="1" ht="129.75" customHeight="1" hidden="1">
      <c r="A74" s="257">
        <v>41035900</v>
      </c>
      <c r="B74" s="149" t="s">
        <v>226</v>
      </c>
      <c r="C74" s="97"/>
      <c r="D74" s="130">
        <v>0</v>
      </c>
      <c r="E74" s="130">
        <v>0</v>
      </c>
      <c r="F74" s="130">
        <v>0</v>
      </c>
      <c r="G74" s="128">
        <f t="shared" si="5"/>
        <v>0</v>
      </c>
      <c r="H74" s="258">
        <f t="shared" si="26"/>
      </c>
      <c r="I74" s="130">
        <f t="shared" si="27"/>
        <v>0</v>
      </c>
      <c r="J74" s="258">
        <f t="shared" si="28"/>
      </c>
      <c r="K74" s="129"/>
      <c r="L74" s="129"/>
      <c r="M74" s="130">
        <f t="shared" si="29"/>
        <v>0</v>
      </c>
      <c r="N74" s="259">
        <f t="shared" si="30"/>
      </c>
      <c r="O74" s="130">
        <f t="shared" si="31"/>
        <v>0</v>
      </c>
      <c r="P74" s="130">
        <f t="shared" si="32"/>
        <v>0</v>
      </c>
      <c r="Q74" s="130">
        <f t="shared" si="33"/>
        <v>0</v>
      </c>
      <c r="R74" s="258">
        <f t="shared" si="34"/>
      </c>
    </row>
    <row r="75" spans="1:18" s="249" customFormat="1" ht="384" customHeight="1" hidden="1">
      <c r="A75" s="257">
        <v>41036100</v>
      </c>
      <c r="B75" s="149" t="s">
        <v>230</v>
      </c>
      <c r="C75" s="97"/>
      <c r="D75" s="130">
        <v>0</v>
      </c>
      <c r="E75" s="130">
        <v>0</v>
      </c>
      <c r="F75" s="130">
        <v>0</v>
      </c>
      <c r="G75" s="128">
        <f t="shared" si="5"/>
        <v>0</v>
      </c>
      <c r="H75" s="258">
        <f t="shared" si="26"/>
      </c>
      <c r="I75" s="130">
        <f t="shared" si="27"/>
        <v>0</v>
      </c>
      <c r="J75" s="258">
        <f t="shared" si="28"/>
      </c>
      <c r="K75" s="129"/>
      <c r="L75" s="129"/>
      <c r="M75" s="130">
        <f t="shared" si="29"/>
        <v>0</v>
      </c>
      <c r="N75" s="259">
        <f t="shared" si="30"/>
      </c>
      <c r="O75" s="130">
        <f t="shared" si="31"/>
        <v>0</v>
      </c>
      <c r="P75" s="130">
        <f t="shared" si="32"/>
        <v>0</v>
      </c>
      <c r="Q75" s="130">
        <f t="shared" si="33"/>
        <v>0</v>
      </c>
      <c r="R75" s="258">
        <f t="shared" si="34"/>
      </c>
    </row>
    <row r="76" spans="1:18" s="249" customFormat="1" ht="317.25" customHeight="1" hidden="1">
      <c r="A76" s="257">
        <v>41036400</v>
      </c>
      <c r="B76" s="149" t="s">
        <v>231</v>
      </c>
      <c r="C76" s="97"/>
      <c r="D76" s="130">
        <v>0</v>
      </c>
      <c r="E76" s="130">
        <v>0</v>
      </c>
      <c r="F76" s="130">
        <v>0</v>
      </c>
      <c r="G76" s="128">
        <f t="shared" si="5"/>
        <v>0</v>
      </c>
      <c r="H76" s="258">
        <f t="shared" si="26"/>
      </c>
      <c r="I76" s="130">
        <f t="shared" si="27"/>
        <v>0</v>
      </c>
      <c r="J76" s="258">
        <f t="shared" si="28"/>
      </c>
      <c r="K76" s="129"/>
      <c r="L76" s="129"/>
      <c r="M76" s="130">
        <f t="shared" si="29"/>
        <v>0</v>
      </c>
      <c r="N76" s="259">
        <f t="shared" si="30"/>
      </c>
      <c r="O76" s="130">
        <f t="shared" si="31"/>
        <v>0</v>
      </c>
      <c r="P76" s="130">
        <f t="shared" si="32"/>
        <v>0</v>
      </c>
      <c r="Q76" s="130">
        <f t="shared" si="33"/>
        <v>0</v>
      </c>
      <c r="R76" s="258">
        <f t="shared" si="34"/>
      </c>
    </row>
    <row r="77" spans="1:18" s="249" customFormat="1" ht="91.5" customHeight="1" hidden="1">
      <c r="A77" s="257">
        <v>41037000</v>
      </c>
      <c r="B77" s="149" t="s">
        <v>236</v>
      </c>
      <c r="C77" s="97"/>
      <c r="D77" s="130">
        <v>0</v>
      </c>
      <c r="E77" s="130">
        <v>0</v>
      </c>
      <c r="F77" s="130">
        <v>0</v>
      </c>
      <c r="G77" s="128">
        <f t="shared" si="5"/>
        <v>0</v>
      </c>
      <c r="H77" s="258">
        <f t="shared" si="26"/>
      </c>
      <c r="I77" s="130">
        <f t="shared" si="27"/>
        <v>0</v>
      </c>
      <c r="J77" s="258">
        <f t="shared" si="28"/>
      </c>
      <c r="K77" s="129"/>
      <c r="L77" s="129"/>
      <c r="M77" s="130">
        <f t="shared" si="29"/>
        <v>0</v>
      </c>
      <c r="N77" s="259">
        <f t="shared" si="30"/>
      </c>
      <c r="O77" s="130">
        <f t="shared" si="31"/>
        <v>0</v>
      </c>
      <c r="P77" s="130">
        <f t="shared" si="32"/>
        <v>0</v>
      </c>
      <c r="Q77" s="130">
        <f t="shared" si="33"/>
        <v>0</v>
      </c>
      <c r="R77" s="258">
        <f t="shared" si="34"/>
      </c>
    </row>
    <row r="78" spans="1:18" s="249" customFormat="1" ht="118.5" customHeight="1" hidden="1">
      <c r="A78" s="257">
        <v>41037200</v>
      </c>
      <c r="B78" s="149" t="s">
        <v>232</v>
      </c>
      <c r="C78" s="97"/>
      <c r="D78" s="130">
        <v>0</v>
      </c>
      <c r="E78" s="130">
        <v>0</v>
      </c>
      <c r="F78" s="130">
        <v>0</v>
      </c>
      <c r="G78" s="128">
        <f t="shared" si="5"/>
        <v>0</v>
      </c>
      <c r="H78" s="258">
        <f t="shared" si="26"/>
      </c>
      <c r="I78" s="130">
        <f t="shared" si="27"/>
        <v>0</v>
      </c>
      <c r="J78" s="258">
        <f t="shared" si="28"/>
      </c>
      <c r="K78" s="129"/>
      <c r="L78" s="129"/>
      <c r="M78" s="130">
        <f t="shared" si="29"/>
        <v>0</v>
      </c>
      <c r="N78" s="259">
        <f t="shared" si="30"/>
      </c>
      <c r="O78" s="130">
        <f t="shared" si="31"/>
        <v>0</v>
      </c>
      <c r="P78" s="130">
        <f t="shared" si="32"/>
        <v>0</v>
      </c>
      <c r="Q78" s="130">
        <f t="shared" si="33"/>
        <v>0</v>
      </c>
      <c r="R78" s="258">
        <f t="shared" si="34"/>
      </c>
    </row>
    <row r="79" spans="1:18" s="249" customFormat="1" ht="133.5" customHeight="1">
      <c r="A79" s="257" t="s">
        <v>206</v>
      </c>
      <c r="B79" s="149" t="s">
        <v>208</v>
      </c>
      <c r="C79" s="92"/>
      <c r="D79" s="130">
        <v>0</v>
      </c>
      <c r="E79" s="130">
        <v>0</v>
      </c>
      <c r="F79" s="130">
        <v>0</v>
      </c>
      <c r="G79" s="128">
        <f t="shared" si="5"/>
        <v>0</v>
      </c>
      <c r="H79" s="258">
        <f t="shared" si="26"/>
      </c>
      <c r="I79" s="130">
        <f t="shared" si="27"/>
        <v>0</v>
      </c>
      <c r="J79" s="258">
        <f t="shared" si="28"/>
      </c>
      <c r="K79" s="130">
        <v>247808.7</v>
      </c>
      <c r="L79" s="130">
        <v>87366.7</v>
      </c>
      <c r="M79" s="130">
        <f t="shared" si="29"/>
        <v>-160442</v>
      </c>
      <c r="N79" s="258">
        <f t="shared" si="30"/>
        <v>0.35255703290481727</v>
      </c>
      <c r="O79" s="130">
        <f t="shared" si="31"/>
        <v>247808.7</v>
      </c>
      <c r="P79" s="130">
        <f t="shared" si="32"/>
        <v>87366.7</v>
      </c>
      <c r="Q79" s="130">
        <f t="shared" si="33"/>
        <v>-160442</v>
      </c>
      <c r="R79" s="258">
        <f t="shared" si="34"/>
        <v>0.35255703290481727</v>
      </c>
    </row>
    <row r="80" spans="1:18" s="1" customFormat="1" ht="103.5" customHeight="1" hidden="1">
      <c r="A80" s="159">
        <v>41039100</v>
      </c>
      <c r="B80" s="179" t="s">
        <v>237</v>
      </c>
      <c r="C80" s="92"/>
      <c r="D80" s="142"/>
      <c r="E80" s="142"/>
      <c r="F80" s="142"/>
      <c r="G80" s="130">
        <f>F80-E80</f>
        <v>0</v>
      </c>
      <c r="H80" s="175">
        <f>_xlfn.IFERROR(F80/E80,"")</f>
      </c>
      <c r="I80" s="130">
        <f>F80-D80</f>
        <v>0</v>
      </c>
      <c r="J80" s="175">
        <f>_xlfn.IFERROR(F80/D80,"")</f>
      </c>
      <c r="K80" s="144"/>
      <c r="L80" s="142"/>
      <c r="M80" s="130">
        <f>L80-K80</f>
        <v>0</v>
      </c>
      <c r="N80" s="175">
        <f>_xlfn.IFERROR(L80/K80,"")</f>
      </c>
      <c r="O80" s="130">
        <f>D80+K80</f>
        <v>0</v>
      </c>
      <c r="P80" s="130">
        <f>L80+F80</f>
        <v>0</v>
      </c>
      <c r="Q80" s="130">
        <f>P80-O80</f>
        <v>0</v>
      </c>
      <c r="R80" s="175">
        <f>_xlfn.IFERROR(P80/O80,"")</f>
      </c>
    </row>
    <row r="81" spans="1:33" ht="20.25">
      <c r="A81" s="78">
        <v>900102</v>
      </c>
      <c r="B81" s="105" t="s">
        <v>23</v>
      </c>
      <c r="C81" s="105"/>
      <c r="D81" s="146">
        <f>D51+D52</f>
        <v>10104187.30656</v>
      </c>
      <c r="E81" s="146">
        <f>E51+E52</f>
        <v>4232419.751149999</v>
      </c>
      <c r="F81" s="146">
        <f>F52+F51</f>
        <v>4457607.14969</v>
      </c>
      <c r="G81" s="146">
        <f t="shared" si="5"/>
        <v>225187.39854000136</v>
      </c>
      <c r="H81" s="153">
        <f aca="true" t="shared" si="35" ref="H81:H88">_xlfn.IFERROR(F81/E81,"")</f>
        <v>1.0532053557492296</v>
      </c>
      <c r="I81" s="146">
        <f aca="true" t="shared" si="36" ref="I81:I88">F81-D81</f>
        <v>-5646580.15687</v>
      </c>
      <c r="J81" s="153">
        <f>_xlfn.IFERROR(F81/D81,"")</f>
        <v>0.44116434250936365</v>
      </c>
      <c r="K81" s="146">
        <f>K52+K51</f>
        <v>1179192.90388</v>
      </c>
      <c r="L81" s="146">
        <f>L52+L51</f>
        <v>527248.70229</v>
      </c>
      <c r="M81" s="146">
        <f>L81-K81</f>
        <v>-651944.2015900001</v>
      </c>
      <c r="N81" s="153">
        <f>_xlfn.IFERROR(L81/K81,"")</f>
        <v>0.44712675979913735</v>
      </c>
      <c r="O81" s="146">
        <f>O52+O51</f>
        <v>11283380.21044</v>
      </c>
      <c r="P81" s="146">
        <f>P52+P51</f>
        <v>4984855.851980001</v>
      </c>
      <c r="Q81" s="146">
        <f aca="true" t="shared" si="37" ref="Q81:Q88">P81-O81</f>
        <v>-6298524.35846</v>
      </c>
      <c r="R81" s="153">
        <f>_xlfn.IFERROR(P81/O81,"")</f>
        <v>0.4417874572167425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18" s="1" customFormat="1" ht="47.25" hidden="1">
      <c r="A82" s="13" t="s">
        <v>99</v>
      </c>
      <c r="B82" s="17" t="s">
        <v>96</v>
      </c>
      <c r="C82" s="44"/>
      <c r="D82" s="288"/>
      <c r="E82" s="288"/>
      <c r="F82" s="288"/>
      <c r="G82" s="195"/>
      <c r="H82" s="194">
        <f t="shared" si="35"/>
      </c>
      <c r="I82" s="195">
        <f t="shared" si="36"/>
        <v>0</v>
      </c>
      <c r="J82" s="195" t="e">
        <f aca="true" t="shared" si="38" ref="J82:J88">F82/D82*100</f>
        <v>#DIV/0!</v>
      </c>
      <c r="K82" s="196">
        <v>0</v>
      </c>
      <c r="L82" s="196">
        <v>0</v>
      </c>
      <c r="M82" s="85"/>
      <c r="N82" s="85"/>
      <c r="O82" s="86">
        <f aca="true" t="shared" si="39" ref="O82:O89">D82+K82</f>
        <v>0</v>
      </c>
      <c r="P82" s="86">
        <f aca="true" t="shared" si="40" ref="P82:P88">L82+F82</f>
        <v>0</v>
      </c>
      <c r="Q82" s="86">
        <f t="shared" si="37"/>
        <v>0</v>
      </c>
      <c r="R82" s="86" t="e">
        <f aca="true" t="shared" si="41" ref="R82:R89">P82/O82*100</f>
        <v>#DIV/0!</v>
      </c>
    </row>
    <row r="83" spans="1:18" s="1" customFormat="1" ht="31.5" hidden="1">
      <c r="A83" s="13" t="s">
        <v>100</v>
      </c>
      <c r="B83" s="17" t="s">
        <v>97</v>
      </c>
      <c r="C83" s="44"/>
      <c r="D83" s="288"/>
      <c r="E83" s="288"/>
      <c r="F83" s="288"/>
      <c r="G83" s="195"/>
      <c r="H83" s="194">
        <f t="shared" si="35"/>
      </c>
      <c r="I83" s="195">
        <f t="shared" si="36"/>
        <v>0</v>
      </c>
      <c r="J83" s="195" t="e">
        <f t="shared" si="38"/>
        <v>#DIV/0!</v>
      </c>
      <c r="K83" s="196">
        <v>0</v>
      </c>
      <c r="L83" s="196">
        <v>0</v>
      </c>
      <c r="M83" s="85"/>
      <c r="N83" s="85"/>
      <c r="O83" s="86">
        <f t="shared" si="39"/>
        <v>0</v>
      </c>
      <c r="P83" s="86">
        <f t="shared" si="40"/>
        <v>0</v>
      </c>
      <c r="Q83" s="86">
        <f t="shared" si="37"/>
        <v>0</v>
      </c>
      <c r="R83" s="86" t="e">
        <f t="shared" si="41"/>
        <v>#DIV/0!</v>
      </c>
    </row>
    <row r="84" spans="1:18" s="1" customFormat="1" ht="47.25" hidden="1">
      <c r="A84" s="13" t="s">
        <v>94</v>
      </c>
      <c r="B84" s="17" t="s">
        <v>101</v>
      </c>
      <c r="C84" s="44"/>
      <c r="D84" s="288"/>
      <c r="E84" s="288"/>
      <c r="F84" s="288"/>
      <c r="G84" s="195"/>
      <c r="H84" s="194">
        <f t="shared" si="35"/>
      </c>
      <c r="I84" s="195">
        <f t="shared" si="36"/>
        <v>0</v>
      </c>
      <c r="J84" s="195" t="e">
        <f t="shared" si="38"/>
        <v>#DIV/0!</v>
      </c>
      <c r="K84" s="197"/>
      <c r="L84" s="197">
        <v>0</v>
      </c>
      <c r="M84" s="84">
        <f>L84-K84</f>
        <v>0</v>
      </c>
      <c r="N84" s="85" t="e">
        <f>L84/K84*100</f>
        <v>#DIV/0!</v>
      </c>
      <c r="O84" s="86">
        <f t="shared" si="39"/>
        <v>0</v>
      </c>
      <c r="P84" s="86">
        <f t="shared" si="40"/>
        <v>0</v>
      </c>
      <c r="Q84" s="86">
        <f t="shared" si="37"/>
        <v>0</v>
      </c>
      <c r="R84" s="86" t="e">
        <f t="shared" si="41"/>
        <v>#DIV/0!</v>
      </c>
    </row>
    <row r="85" spans="1:18" s="1" customFormat="1" ht="20.25" hidden="1">
      <c r="A85" s="13">
        <v>41050000</v>
      </c>
      <c r="B85" s="17" t="s">
        <v>254</v>
      </c>
      <c r="C85" s="44"/>
      <c r="D85" s="286">
        <v>106059.53877</v>
      </c>
      <c r="E85" s="286">
        <v>56332.13391</v>
      </c>
      <c r="F85" s="286">
        <v>51560.87237999999</v>
      </c>
      <c r="G85" s="130">
        <f>F85-E85</f>
        <v>-4771.261530000003</v>
      </c>
      <c r="H85" s="194"/>
      <c r="I85" s="130">
        <f t="shared" si="36"/>
        <v>-54498.666390000006</v>
      </c>
      <c r="J85" s="130">
        <f>_xlfn.IFERROR(F85/D85,"")</f>
        <v>0.48615026029685604</v>
      </c>
      <c r="K85" s="260">
        <v>6965.0738</v>
      </c>
      <c r="L85" s="260">
        <v>6965.0738</v>
      </c>
      <c r="M85" s="130">
        <f>SUM(M86:M104)</f>
        <v>-651944.20159</v>
      </c>
      <c r="N85" s="130">
        <f>_xlfn.IFERROR(L85/K85,"")</f>
        <v>1</v>
      </c>
      <c r="O85" s="130">
        <f t="shared" si="39"/>
        <v>113024.61257</v>
      </c>
      <c r="P85" s="130">
        <f t="shared" si="40"/>
        <v>58525.94617999999</v>
      </c>
      <c r="Q85" s="130">
        <f t="shared" si="37"/>
        <v>-54498.666390000006</v>
      </c>
      <c r="R85" s="130">
        <f>_xlfn.IFERROR(P85/O85,"")</f>
        <v>0.5178159415831032</v>
      </c>
    </row>
    <row r="86" spans="1:18" s="1" customFormat="1" ht="20.25" hidden="1">
      <c r="A86" s="276" t="s">
        <v>95</v>
      </c>
      <c r="B86" s="277" t="s">
        <v>98</v>
      </c>
      <c r="C86" s="278"/>
      <c r="D86" s="288"/>
      <c r="E86" s="288"/>
      <c r="F86" s="288"/>
      <c r="G86" s="195"/>
      <c r="H86" s="194">
        <f t="shared" si="35"/>
      </c>
      <c r="I86" s="195">
        <f t="shared" si="36"/>
        <v>0</v>
      </c>
      <c r="J86" s="195" t="e">
        <f t="shared" si="38"/>
        <v>#DIV/0!</v>
      </c>
      <c r="K86" s="197"/>
      <c r="L86" s="197"/>
      <c r="M86" s="84">
        <f>L86-K86</f>
        <v>0</v>
      </c>
      <c r="N86" s="84" t="e">
        <f>L86/K86*100</f>
        <v>#DIV/0!</v>
      </c>
      <c r="O86" s="86">
        <f t="shared" si="39"/>
        <v>0</v>
      </c>
      <c r="P86" s="86">
        <f t="shared" si="40"/>
        <v>0</v>
      </c>
      <c r="Q86" s="86">
        <f t="shared" si="37"/>
        <v>0</v>
      </c>
      <c r="R86" s="86" t="e">
        <f t="shared" si="41"/>
        <v>#DIV/0!</v>
      </c>
    </row>
    <row r="87" spans="1:33" ht="31.5" hidden="1">
      <c r="A87" s="4">
        <v>43000000</v>
      </c>
      <c r="B87" s="6" t="s">
        <v>81</v>
      </c>
      <c r="C87" s="7">
        <f>C88</f>
        <v>0</v>
      </c>
      <c r="D87" s="289"/>
      <c r="E87" s="289"/>
      <c r="F87" s="289">
        <f>F88</f>
        <v>0</v>
      </c>
      <c r="G87" s="198"/>
      <c r="H87" s="194">
        <f t="shared" si="35"/>
      </c>
      <c r="I87" s="198">
        <f t="shared" si="36"/>
        <v>0</v>
      </c>
      <c r="J87" s="198" t="e">
        <f t="shared" si="38"/>
        <v>#DIV/0!</v>
      </c>
      <c r="K87" s="199">
        <f>K88</f>
        <v>0</v>
      </c>
      <c r="L87" s="199">
        <f>L88</f>
        <v>0</v>
      </c>
      <c r="M87" s="87">
        <f>L87-K87</f>
        <v>0</v>
      </c>
      <c r="N87" s="87" t="e">
        <f>L87/K87*100</f>
        <v>#DIV/0!</v>
      </c>
      <c r="O87" s="88">
        <f t="shared" si="39"/>
        <v>0</v>
      </c>
      <c r="P87" s="88">
        <f t="shared" si="40"/>
        <v>0</v>
      </c>
      <c r="Q87" s="88">
        <f t="shared" si="37"/>
        <v>0</v>
      </c>
      <c r="R87" s="88" t="e">
        <f t="shared" si="41"/>
        <v>#DIV/0!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20.25" hidden="1">
      <c r="A88" s="13">
        <v>43010000</v>
      </c>
      <c r="B88" s="17" t="s">
        <v>56</v>
      </c>
      <c r="C88" s="14"/>
      <c r="D88" s="290"/>
      <c r="E88" s="290"/>
      <c r="F88" s="290"/>
      <c r="G88" s="200"/>
      <c r="H88" s="194">
        <f t="shared" si="35"/>
      </c>
      <c r="I88" s="200">
        <f t="shared" si="36"/>
        <v>0</v>
      </c>
      <c r="J88" s="200" t="e">
        <f t="shared" si="38"/>
        <v>#DIV/0!</v>
      </c>
      <c r="K88" s="201"/>
      <c r="L88" s="201"/>
      <c r="M88" s="86">
        <f>L88-K88</f>
        <v>0</v>
      </c>
      <c r="N88" s="84" t="e">
        <f>L88/K88*100</f>
        <v>#DIV/0!</v>
      </c>
      <c r="O88" s="88">
        <f t="shared" si="39"/>
        <v>0</v>
      </c>
      <c r="P88" s="88">
        <f t="shared" si="40"/>
        <v>0</v>
      </c>
      <c r="Q88" s="88">
        <f t="shared" si="37"/>
        <v>0</v>
      </c>
      <c r="R88" s="88" t="e">
        <f t="shared" si="41"/>
        <v>#DIV/0!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20.25" hidden="1">
      <c r="A89" s="8">
        <v>900103</v>
      </c>
      <c r="B89" s="9" t="s">
        <v>102</v>
      </c>
      <c r="C89" s="10" t="e">
        <f>C51+C52</f>
        <v>#REF!</v>
      </c>
      <c r="D89" s="287">
        <f>D81+D82+D83+D84+D85+D86</f>
        <v>10210246.84533</v>
      </c>
      <c r="E89" s="287">
        <f>E81+E82+E83+E84+E85+E86</f>
        <v>4288751.885059999</v>
      </c>
      <c r="F89" s="287">
        <f>F81+F82+F83+F84+F85+F86</f>
        <v>4509168.02207</v>
      </c>
      <c r="G89" s="146">
        <f>G81+G82+G83+G84+G85+G86</f>
        <v>220416.13701000134</v>
      </c>
      <c r="H89" s="146">
        <f>_xlfn.IFERROR(F89/E89,"")</f>
        <v>1.0513940052764132</v>
      </c>
      <c r="I89" s="146">
        <f>F89-D89</f>
        <v>-5701078.82326</v>
      </c>
      <c r="J89" s="146">
        <f>F89/D89*100</f>
        <v>44.16316363724761</v>
      </c>
      <c r="K89" s="282">
        <f>K81+K84+K85+K86</f>
        <v>1186157.97768</v>
      </c>
      <c r="L89" s="282">
        <f>L81+L84+L85+L86</f>
        <v>534213.77609</v>
      </c>
      <c r="M89" s="146">
        <f>L89-K89</f>
        <v>-651944.20159</v>
      </c>
      <c r="N89" s="146">
        <f>L89/K89*100</f>
        <v>45.03732100970782</v>
      </c>
      <c r="O89" s="146">
        <f t="shared" si="39"/>
        <v>11396404.82301</v>
      </c>
      <c r="P89" s="146">
        <f>L89+F89</f>
        <v>5043381.79816</v>
      </c>
      <c r="Q89" s="146">
        <f>P89-O89</f>
        <v>-6353023.02485</v>
      </c>
      <c r="R89" s="146">
        <f t="shared" si="41"/>
        <v>44.254147483223136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2:18" ht="15.75">
      <c r="B90" s="30"/>
      <c r="C90" s="30"/>
      <c r="D90" s="291"/>
      <c r="E90" s="291"/>
      <c r="F90" s="292"/>
      <c r="G90" s="202"/>
      <c r="H90" s="202"/>
      <c r="I90" s="203"/>
      <c r="J90" s="203"/>
      <c r="K90" s="193"/>
      <c r="L90" s="193"/>
      <c r="M90" s="82"/>
      <c r="N90" s="82"/>
      <c r="O90" s="83"/>
      <c r="P90" s="83"/>
      <c r="Q90" s="83"/>
      <c r="R90" s="83"/>
    </row>
    <row r="91" spans="2:18" ht="15.75">
      <c r="B91" s="50"/>
      <c r="C91" s="32"/>
      <c r="D91" s="293"/>
      <c r="E91" s="293"/>
      <c r="F91" s="293"/>
      <c r="G91" s="204"/>
      <c r="H91" s="204"/>
      <c r="I91" s="202"/>
      <c r="J91" s="202"/>
      <c r="K91" s="205"/>
      <c r="L91" s="205"/>
      <c r="M91" s="82"/>
      <c r="N91" s="82"/>
      <c r="O91" s="83"/>
      <c r="P91" s="83"/>
      <c r="Q91" s="83"/>
      <c r="R91" s="83"/>
    </row>
    <row r="92" spans="2:12" ht="15.75">
      <c r="B92" s="31"/>
      <c r="C92" s="32"/>
      <c r="D92" s="294"/>
      <c r="E92" s="294"/>
      <c r="F92" s="295"/>
      <c r="G92" s="206"/>
      <c r="H92" s="206"/>
      <c r="I92" s="206"/>
      <c r="J92" s="206"/>
      <c r="K92" s="275"/>
      <c r="L92" s="275"/>
    </row>
    <row r="93" spans="2:12" ht="18.75">
      <c r="B93" s="81"/>
      <c r="C93" s="33"/>
      <c r="D93" s="296"/>
      <c r="E93" s="296"/>
      <c r="F93" s="292"/>
      <c r="K93" s="214"/>
      <c r="L93" s="214"/>
    </row>
    <row r="94" spans="2:12" ht="15.75">
      <c r="B94" s="24"/>
      <c r="C94" s="24"/>
      <c r="D94" s="296"/>
      <c r="E94" s="296"/>
      <c r="F94" s="296"/>
      <c r="G94" s="206"/>
      <c r="H94" s="206"/>
      <c r="K94" s="191"/>
      <c r="L94" s="191"/>
    </row>
    <row r="95" spans="2:12" ht="15.75">
      <c r="B95" s="24"/>
      <c r="C95" s="24"/>
      <c r="D95" s="296"/>
      <c r="E95" s="296"/>
      <c r="K95" s="191"/>
      <c r="L95" s="191"/>
    </row>
    <row r="96" spans="2:12" ht="15.75">
      <c r="B96" s="24"/>
      <c r="C96" s="24"/>
      <c r="D96" s="298"/>
      <c r="E96" s="298"/>
      <c r="K96" s="191"/>
      <c r="L96" s="191"/>
    </row>
    <row r="97" spans="2:5" ht="15.75">
      <c r="B97" s="24"/>
      <c r="C97" s="24"/>
      <c r="D97" s="299"/>
      <c r="E97" s="298"/>
    </row>
    <row r="98" spans="2:5" ht="15.75">
      <c r="B98" s="24"/>
      <c r="C98" s="24"/>
      <c r="D98" s="298"/>
      <c r="E98" s="298"/>
    </row>
    <row r="99" ht="15.75">
      <c r="D99" s="292"/>
    </row>
    <row r="142" spans="1:13" ht="15.75">
      <c r="A142" s="310"/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</row>
  </sheetData>
  <sheetProtection/>
  <mergeCells count="12">
    <mergeCell ref="A142:M142"/>
    <mergeCell ref="A5:R5"/>
    <mergeCell ref="K7:N7"/>
    <mergeCell ref="A7:A8"/>
    <mergeCell ref="B7:B8"/>
    <mergeCell ref="Q6:R6"/>
    <mergeCell ref="A1:R1"/>
    <mergeCell ref="A2:R2"/>
    <mergeCell ref="A3:R3"/>
    <mergeCell ref="O7:R7"/>
    <mergeCell ref="C7:J7"/>
    <mergeCell ref="A4:S4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3"/>
  <sheetViews>
    <sheetView showGridLines="0" showZeros="0" tabSelected="1" view="pageBreakPreview" zoomScale="85" zoomScaleNormal="75" zoomScaleSheetLayoutView="85" zoomScalePageLayoutView="0" workbookViewId="0" topLeftCell="A1">
      <pane xSplit="2" ySplit="5" topLeftCell="H8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95" sqref="K95"/>
    </sheetView>
  </sheetViews>
  <sheetFormatPr defaultColWidth="7.625" defaultRowHeight="12.75"/>
  <cols>
    <col min="1" max="1" width="11.00390625" style="35" customWidth="1"/>
    <col min="2" max="2" width="57.375" style="28" customWidth="1"/>
    <col min="3" max="3" width="25.00390625" style="237" customWidth="1"/>
    <col min="4" max="4" width="25.00390625" style="238" customWidth="1"/>
    <col min="5" max="5" width="22.75390625" style="273" customWidth="1"/>
    <col min="6" max="6" width="22.25390625" style="208" customWidth="1"/>
    <col min="7" max="7" width="20.875" style="208" customWidth="1"/>
    <col min="8" max="8" width="25.125" style="208" customWidth="1"/>
    <col min="9" max="9" width="17.00390625" style="208" customWidth="1"/>
    <col min="10" max="10" width="21.375" style="191" customWidth="1"/>
    <col min="11" max="11" width="21.625" style="191" customWidth="1"/>
    <col min="12" max="12" width="19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9" ht="18" customHeight="1">
      <c r="A1" s="318" t="s">
        <v>141</v>
      </c>
      <c r="B1" s="318"/>
      <c r="C1" s="318"/>
      <c r="D1" s="318"/>
      <c r="E1" s="262"/>
      <c r="F1" s="211"/>
      <c r="G1" s="211"/>
      <c r="H1" s="206"/>
      <c r="I1" s="206"/>
    </row>
    <row r="2" spans="1:20" s="1" customFormat="1" ht="15.75">
      <c r="A2" s="34"/>
      <c r="B2" s="34" t="s">
        <v>24</v>
      </c>
      <c r="C2" s="228"/>
      <c r="D2" s="229"/>
      <c r="E2" s="263"/>
      <c r="F2" s="212"/>
      <c r="G2" s="212"/>
      <c r="H2" s="213"/>
      <c r="I2" s="212"/>
      <c r="J2" s="190"/>
      <c r="K2" s="214"/>
      <c r="L2" s="169"/>
      <c r="M2" s="22"/>
      <c r="R2" s="1" t="s">
        <v>224</v>
      </c>
      <c r="S2" s="22"/>
      <c r="T2" s="22"/>
    </row>
    <row r="3" spans="1:18" s="22" customFormat="1" ht="20.25">
      <c r="A3" s="314" t="s">
        <v>138</v>
      </c>
      <c r="B3" s="315" t="s">
        <v>25</v>
      </c>
      <c r="C3" s="317" t="s">
        <v>78</v>
      </c>
      <c r="D3" s="317"/>
      <c r="E3" s="317"/>
      <c r="F3" s="317"/>
      <c r="G3" s="317"/>
      <c r="H3" s="317"/>
      <c r="I3" s="317"/>
      <c r="J3" s="317" t="s">
        <v>79</v>
      </c>
      <c r="K3" s="317"/>
      <c r="L3" s="317"/>
      <c r="M3" s="317"/>
      <c r="N3" s="317" t="s">
        <v>80</v>
      </c>
      <c r="O3" s="317"/>
      <c r="P3" s="317"/>
      <c r="Q3" s="317"/>
      <c r="R3" s="317"/>
    </row>
    <row r="4" spans="1:18" s="56" customFormat="1" ht="128.25" customHeight="1">
      <c r="A4" s="314"/>
      <c r="B4" s="315"/>
      <c r="C4" s="323" t="s">
        <v>247</v>
      </c>
      <c r="D4" s="322" t="s">
        <v>261</v>
      </c>
      <c r="E4" s="74" t="s">
        <v>85</v>
      </c>
      <c r="F4" s="240" t="s">
        <v>265</v>
      </c>
      <c r="G4" s="239" t="s">
        <v>264</v>
      </c>
      <c r="H4" s="245" t="s">
        <v>116</v>
      </c>
      <c r="I4" s="245" t="s">
        <v>212</v>
      </c>
      <c r="J4" s="245" t="s">
        <v>242</v>
      </c>
      <c r="K4" s="52" t="s">
        <v>85</v>
      </c>
      <c r="L4" s="52" t="s">
        <v>193</v>
      </c>
      <c r="M4" s="52" t="s">
        <v>10</v>
      </c>
      <c r="N4" s="53" t="s">
        <v>84</v>
      </c>
      <c r="O4" s="53" t="s">
        <v>243</v>
      </c>
      <c r="P4" s="52" t="s">
        <v>85</v>
      </c>
      <c r="Q4" s="52" t="s">
        <v>200</v>
      </c>
      <c r="R4" s="52" t="s">
        <v>10</v>
      </c>
    </row>
    <row r="5" spans="1:20" s="11" customFormat="1" ht="14.25">
      <c r="A5" s="16">
        <v>1</v>
      </c>
      <c r="B5" s="16">
        <v>2</v>
      </c>
      <c r="C5" s="73" t="s">
        <v>74</v>
      </c>
      <c r="D5" s="167" t="s">
        <v>192</v>
      </c>
      <c r="E5" s="73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167" t="s">
        <v>13</v>
      </c>
      <c r="K5" s="167" t="s">
        <v>14</v>
      </c>
      <c r="L5" s="167" t="s">
        <v>15</v>
      </c>
      <c r="M5" s="167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57" t="s">
        <v>118</v>
      </c>
      <c r="B6" s="106" t="s">
        <v>60</v>
      </c>
      <c r="C6" s="128">
        <f>C7+C8+C9</f>
        <v>1036179.94037</v>
      </c>
      <c r="D6" s="127">
        <f>D7+D8+D9</f>
        <v>481685.71770000004</v>
      </c>
      <c r="E6" s="128">
        <f>E7+E8+E9</f>
        <v>390013.00655000005</v>
      </c>
      <c r="F6" s="128">
        <f>E6-D6</f>
        <v>-91672.71114999999</v>
      </c>
      <c r="G6" s="151">
        <f>_xlfn.IFERROR(E6/D6,"")</f>
        <v>0.809683559670966</v>
      </c>
      <c r="H6" s="128">
        <f aca="true" t="shared" si="0" ref="H6:H13">E6-C6</f>
        <v>-646166.9338199999</v>
      </c>
      <c r="I6" s="151">
        <f>_xlfn.IFERROR(E6/C6,"")</f>
        <v>0.3763950558729538</v>
      </c>
      <c r="J6" s="127">
        <f>J7+J8+J9</f>
        <v>46681.45426</v>
      </c>
      <c r="K6" s="127">
        <f>K7+K8+K9</f>
        <v>25616.13574</v>
      </c>
      <c r="L6" s="128">
        <f aca="true" t="shared" si="1" ref="L6:L16">K6-J6</f>
        <v>-21065.318519999997</v>
      </c>
      <c r="M6" s="151">
        <f>_xlfn.IFERROR(K6/J6,"")</f>
        <v>0.5487433102946352</v>
      </c>
      <c r="N6" s="128" t="e">
        <f>#REF!+#REF!</f>
        <v>#REF!</v>
      </c>
      <c r="O6" s="128">
        <f aca="true" t="shared" si="2" ref="O6:O13">C6+J6</f>
        <v>1082861.39463</v>
      </c>
      <c r="P6" s="128">
        <f aca="true" t="shared" si="3" ref="P6:P13">E6+K6</f>
        <v>415629.14229000005</v>
      </c>
      <c r="Q6" s="128">
        <f>P6-O6</f>
        <v>-667232.2523399999</v>
      </c>
      <c r="R6" s="151">
        <f>_xlfn.IFERROR(P6/O6,"")</f>
        <v>0.38382487763543854</v>
      </c>
      <c r="S6" s="22"/>
      <c r="T6" s="22"/>
    </row>
    <row r="7" spans="1:20" s="249" customFormat="1" ht="133.5" customHeight="1">
      <c r="A7" s="248" t="s">
        <v>142</v>
      </c>
      <c r="B7" s="107" t="s">
        <v>160</v>
      </c>
      <c r="C7" s="130">
        <v>644364.12903</v>
      </c>
      <c r="D7" s="130">
        <v>302934.86962</v>
      </c>
      <c r="E7" s="130">
        <v>247485.87309</v>
      </c>
      <c r="F7" s="130">
        <v>38821127.33</v>
      </c>
      <c r="G7" s="241">
        <f aca="true" t="shared" si="4" ref="G7:G47">_xlfn.IFERROR(E7/D7,"")</f>
        <v>0.8169606668273119</v>
      </c>
      <c r="H7" s="130">
        <f t="shared" si="0"/>
        <v>-396878.25593999994</v>
      </c>
      <c r="I7" s="241">
        <f aca="true" t="shared" si="5" ref="I7:I47">_xlfn.IFERROR(E7/C7,"")</f>
        <v>0.38407766965947554</v>
      </c>
      <c r="J7" s="130">
        <v>30540.13738</v>
      </c>
      <c r="K7" s="130">
        <v>13173.45685</v>
      </c>
      <c r="L7" s="130">
        <f>K7-J7</f>
        <v>-17366.680529999998</v>
      </c>
      <c r="M7" s="241">
        <f aca="true" t="shared" si="6" ref="M7:M47">_xlfn.IFERROR(K7/J7,"")</f>
        <v>0.4313489715546263</v>
      </c>
      <c r="N7" s="130"/>
      <c r="O7" s="130">
        <f t="shared" si="2"/>
        <v>674904.2664099999</v>
      </c>
      <c r="P7" s="130">
        <f t="shared" si="3"/>
        <v>260659.32994</v>
      </c>
      <c r="Q7" s="130">
        <f aca="true" t="shared" si="7" ref="Q7:Q65">P7-O7</f>
        <v>-414244.93646999996</v>
      </c>
      <c r="R7" s="241">
        <f aca="true" t="shared" si="8" ref="R7:R47">_xlfn.IFERROR(P7/O7,"")</f>
        <v>0.38621674645282383</v>
      </c>
      <c r="S7" s="173"/>
      <c r="T7" s="173"/>
    </row>
    <row r="8" spans="1:20" s="249" customFormat="1" ht="91.5" customHeight="1">
      <c r="A8" s="248" t="s">
        <v>159</v>
      </c>
      <c r="B8" s="107" t="s">
        <v>161</v>
      </c>
      <c r="C8" s="130">
        <v>313458.57494</v>
      </c>
      <c r="D8" s="130">
        <v>140976.07668</v>
      </c>
      <c r="E8" s="130">
        <v>114100.89618000001</v>
      </c>
      <c r="F8" s="130">
        <v>19954797.74</v>
      </c>
      <c r="G8" s="241">
        <f t="shared" si="4"/>
        <v>0.8093635378930025</v>
      </c>
      <c r="H8" s="130">
        <f>E8-C8</f>
        <v>-199357.67876</v>
      </c>
      <c r="I8" s="241">
        <f t="shared" si="5"/>
        <v>0.3640063003599132</v>
      </c>
      <c r="J8" s="130">
        <v>1846.22502</v>
      </c>
      <c r="K8" s="130">
        <v>1664.26329</v>
      </c>
      <c r="L8" s="130">
        <f>K8-J8</f>
        <v>-181.96173</v>
      </c>
      <c r="M8" s="241">
        <f t="shared" si="6"/>
        <v>0.9014411959382936</v>
      </c>
      <c r="N8" s="130"/>
      <c r="O8" s="130">
        <f t="shared" si="2"/>
        <v>315304.79996000003</v>
      </c>
      <c r="P8" s="130">
        <f t="shared" si="3"/>
        <v>115765.15947000001</v>
      </c>
      <c r="Q8" s="130">
        <f>P8-O8</f>
        <v>-199539.64049000002</v>
      </c>
      <c r="R8" s="241">
        <f t="shared" si="8"/>
        <v>0.36715317839971395</v>
      </c>
      <c r="S8" s="173"/>
      <c r="T8" s="173"/>
    </row>
    <row r="9" spans="1:20" s="251" customFormat="1" ht="51.75" customHeight="1">
      <c r="A9" s="248" t="s">
        <v>119</v>
      </c>
      <c r="B9" s="107" t="s">
        <v>162</v>
      </c>
      <c r="C9" s="130">
        <v>78357.23640000001</v>
      </c>
      <c r="D9" s="130">
        <v>37774.7714</v>
      </c>
      <c r="E9" s="130">
        <v>28426.23728</v>
      </c>
      <c r="F9" s="130">
        <v>3644127.84</v>
      </c>
      <c r="G9" s="241">
        <f t="shared" si="4"/>
        <v>0.7525191080309225</v>
      </c>
      <c r="H9" s="130">
        <f>E9-C9</f>
        <v>-49930.99912000001</v>
      </c>
      <c r="I9" s="241">
        <f t="shared" si="5"/>
        <v>0.36277743557581615</v>
      </c>
      <c r="J9" s="130">
        <v>14295.091859999999</v>
      </c>
      <c r="K9" s="130">
        <v>10778.4156</v>
      </c>
      <c r="L9" s="130">
        <f t="shared" si="1"/>
        <v>-3516.6762599999984</v>
      </c>
      <c r="M9" s="241">
        <f t="shared" si="6"/>
        <v>0.7539941474709769</v>
      </c>
      <c r="N9" s="130" t="e">
        <f>#REF!+#REF!</f>
        <v>#REF!</v>
      </c>
      <c r="O9" s="130">
        <f t="shared" si="2"/>
        <v>92652.32826000001</v>
      </c>
      <c r="P9" s="130">
        <f t="shared" si="3"/>
        <v>39204.65288</v>
      </c>
      <c r="Q9" s="130">
        <f>P9-O9</f>
        <v>-53447.67538000001</v>
      </c>
      <c r="R9" s="241">
        <f t="shared" si="8"/>
        <v>0.4231372661244336</v>
      </c>
      <c r="S9" s="250"/>
      <c r="T9" s="250"/>
    </row>
    <row r="10" spans="1:20" s="1" customFormat="1" ht="24.75" customHeight="1">
      <c r="A10" s="57" t="s">
        <v>120</v>
      </c>
      <c r="B10" s="106" t="s">
        <v>61</v>
      </c>
      <c r="C10" s="128">
        <v>5951042.683410001</v>
      </c>
      <c r="D10" s="128">
        <v>2616438.9355199994</v>
      </c>
      <c r="E10" s="128">
        <v>2225564.439</v>
      </c>
      <c r="F10" s="128">
        <v>323089206.23</v>
      </c>
      <c r="G10" s="151">
        <f t="shared" si="4"/>
        <v>0.8506082098024138</v>
      </c>
      <c r="H10" s="128">
        <f t="shared" si="0"/>
        <v>-3725478.244410001</v>
      </c>
      <c r="I10" s="151">
        <f t="shared" si="5"/>
        <v>0.373978907125689</v>
      </c>
      <c r="J10" s="128">
        <v>431226.70019</v>
      </c>
      <c r="K10" s="128">
        <v>131811.92769</v>
      </c>
      <c r="L10" s="128">
        <f t="shared" si="1"/>
        <v>-299414.77249999996</v>
      </c>
      <c r="M10" s="151">
        <f t="shared" si="6"/>
        <v>0.30566736158016933</v>
      </c>
      <c r="N10" s="128" t="e">
        <f>#REF!+#REF!</f>
        <v>#REF!</v>
      </c>
      <c r="O10" s="128">
        <f t="shared" si="2"/>
        <v>6382269.383600001</v>
      </c>
      <c r="P10" s="128">
        <f t="shared" si="3"/>
        <v>2357376.3666899996</v>
      </c>
      <c r="Q10" s="128">
        <f t="shared" si="7"/>
        <v>-4024893.0169100016</v>
      </c>
      <c r="R10" s="151">
        <f t="shared" si="8"/>
        <v>0.36936334476065175</v>
      </c>
      <c r="S10" s="22"/>
      <c r="T10" s="22"/>
    </row>
    <row r="11" spans="1:20" s="1" customFormat="1" ht="29.25" customHeight="1">
      <c r="A11" s="57" t="s">
        <v>109</v>
      </c>
      <c r="B11" s="108" t="s">
        <v>213</v>
      </c>
      <c r="C11" s="128">
        <v>411114.87948000006</v>
      </c>
      <c r="D11" s="128">
        <v>218336.44848</v>
      </c>
      <c r="E11" s="128">
        <v>158194.74088000006</v>
      </c>
      <c r="F11" s="128">
        <v>5843565.12</v>
      </c>
      <c r="G11" s="151">
        <f t="shared" si="4"/>
        <v>0.7245457273914162</v>
      </c>
      <c r="H11" s="128">
        <f t="shared" si="0"/>
        <v>-252920.1386</v>
      </c>
      <c r="I11" s="151">
        <f t="shared" si="5"/>
        <v>0.384794491213972</v>
      </c>
      <c r="J11" s="128">
        <v>30839.12606</v>
      </c>
      <c r="K11" s="128">
        <v>4546.71799</v>
      </c>
      <c r="L11" s="128">
        <f t="shared" si="1"/>
        <v>-26292.408069999998</v>
      </c>
      <c r="M11" s="151">
        <f t="shared" si="6"/>
        <v>0.14743342535563408</v>
      </c>
      <c r="N11" s="128" t="e">
        <f>#REF!+#REF!</f>
        <v>#REF!</v>
      </c>
      <c r="O11" s="128">
        <f t="shared" si="2"/>
        <v>441954.00554000004</v>
      </c>
      <c r="P11" s="128">
        <f t="shared" si="3"/>
        <v>162741.45887000006</v>
      </c>
      <c r="Q11" s="128">
        <f t="shared" si="7"/>
        <v>-279212.54666999995</v>
      </c>
      <c r="R11" s="151">
        <f t="shared" si="8"/>
        <v>0.36823166399669793</v>
      </c>
      <c r="S11" s="22"/>
      <c r="T11" s="22"/>
    </row>
    <row r="12" spans="1:20" s="1" customFormat="1" ht="47.25" customHeight="1">
      <c r="A12" s="162" t="s">
        <v>110</v>
      </c>
      <c r="B12" s="109" t="s">
        <v>62</v>
      </c>
      <c r="C12" s="128">
        <f>SUM(C13:C29)</f>
        <v>508964.3077300001</v>
      </c>
      <c r="D12" s="128">
        <f>SUM(D13:D29)</f>
        <v>219604.98965</v>
      </c>
      <c r="E12" s="128">
        <f>SUM(E13:E29)</f>
        <v>175551.59927</v>
      </c>
      <c r="F12" s="128">
        <f aca="true" t="shared" si="9" ref="F12:F78">E12-D12</f>
        <v>-44053.39038</v>
      </c>
      <c r="G12" s="151">
        <f t="shared" si="4"/>
        <v>0.799397133688943</v>
      </c>
      <c r="H12" s="128">
        <f t="shared" si="0"/>
        <v>-333412.7084600001</v>
      </c>
      <c r="I12" s="151">
        <f t="shared" si="5"/>
        <v>0.3449192735203117</v>
      </c>
      <c r="J12" s="127">
        <f>SUM(J13:J29)</f>
        <v>120111.95332999999</v>
      </c>
      <c r="K12" s="127">
        <f>SUM(K13:K29)</f>
        <v>49012.3018</v>
      </c>
      <c r="L12" s="128">
        <f t="shared" si="1"/>
        <v>-71099.65152999999</v>
      </c>
      <c r="M12" s="151">
        <f t="shared" si="6"/>
        <v>0.40805515555426697</v>
      </c>
      <c r="N12" s="128" t="e">
        <f>#REF!+#REF!</f>
        <v>#REF!</v>
      </c>
      <c r="O12" s="128">
        <f t="shared" si="2"/>
        <v>629076.2610600002</v>
      </c>
      <c r="P12" s="128">
        <f t="shared" si="3"/>
        <v>224563.90107000002</v>
      </c>
      <c r="Q12" s="128">
        <f t="shared" si="7"/>
        <v>-404512.35999000014</v>
      </c>
      <c r="R12" s="151">
        <f t="shared" si="8"/>
        <v>0.3569740506367344</v>
      </c>
      <c r="S12" s="22"/>
      <c r="T12" s="22"/>
    </row>
    <row r="13" spans="1:20" s="251" customFormat="1" ht="108" customHeight="1">
      <c r="A13" s="252" t="s">
        <v>122</v>
      </c>
      <c r="B13" s="107" t="s">
        <v>194</v>
      </c>
      <c r="C13" s="130">
        <v>112905.89413</v>
      </c>
      <c r="D13" s="130">
        <v>42042.08413</v>
      </c>
      <c r="E13" s="130">
        <v>39427.66279</v>
      </c>
      <c r="F13" s="130">
        <f t="shared" si="9"/>
        <v>-2614.421340000001</v>
      </c>
      <c r="G13" s="241">
        <f t="shared" si="4"/>
        <v>0.9378141832380182</v>
      </c>
      <c r="H13" s="130">
        <f t="shared" si="0"/>
        <v>-73478.23134</v>
      </c>
      <c r="I13" s="241">
        <f t="shared" si="5"/>
        <v>0.34920818876473303</v>
      </c>
      <c r="J13" s="130">
        <v>0</v>
      </c>
      <c r="K13" s="130">
        <v>0</v>
      </c>
      <c r="L13" s="130">
        <f t="shared" si="1"/>
        <v>0</v>
      </c>
      <c r="M13" s="241">
        <f t="shared" si="6"/>
      </c>
      <c r="N13" s="130" t="e">
        <f>#REF!+#REF!</f>
        <v>#REF!</v>
      </c>
      <c r="O13" s="130">
        <f t="shared" si="2"/>
        <v>112905.89413</v>
      </c>
      <c r="P13" s="130">
        <f t="shared" si="3"/>
        <v>39427.66279</v>
      </c>
      <c r="Q13" s="130">
        <f t="shared" si="7"/>
        <v>-73478.23134</v>
      </c>
      <c r="R13" s="241">
        <f t="shared" si="8"/>
        <v>0.34920818876473303</v>
      </c>
      <c r="S13" s="250"/>
      <c r="T13" s="250"/>
    </row>
    <row r="14" spans="1:20" s="251" customFormat="1" ht="66.75" customHeight="1">
      <c r="A14" s="252">
        <v>3050</v>
      </c>
      <c r="B14" s="107" t="s">
        <v>163</v>
      </c>
      <c r="C14" s="130">
        <v>1300</v>
      </c>
      <c r="D14" s="130">
        <v>552</v>
      </c>
      <c r="E14" s="130">
        <v>265.23501</v>
      </c>
      <c r="F14" s="130">
        <f aca="true" t="shared" si="10" ref="F14:F21">E14-D14</f>
        <v>-286.76499</v>
      </c>
      <c r="G14" s="241">
        <f t="shared" si="4"/>
        <v>0.48049820652173914</v>
      </c>
      <c r="H14" s="130">
        <f aca="true" t="shared" si="11" ref="H14:H21">E14-C14</f>
        <v>-1034.7649900000001</v>
      </c>
      <c r="I14" s="241">
        <f t="shared" si="5"/>
        <v>0.20402693076923076</v>
      </c>
      <c r="J14" s="130">
        <v>0</v>
      </c>
      <c r="K14" s="130">
        <v>0</v>
      </c>
      <c r="L14" s="130">
        <f t="shared" si="1"/>
        <v>0</v>
      </c>
      <c r="M14" s="241">
        <f t="shared" si="6"/>
      </c>
      <c r="N14" s="130"/>
      <c r="O14" s="130">
        <f aca="true" t="shared" si="12" ref="O14:O27">C14+J14</f>
        <v>1300</v>
      </c>
      <c r="P14" s="130">
        <f aca="true" t="shared" si="13" ref="P14:P27">E14+K14</f>
        <v>265.23501</v>
      </c>
      <c r="Q14" s="130">
        <f aca="true" t="shared" si="14" ref="Q14:Q27">P14-O14</f>
        <v>-1034.7649900000001</v>
      </c>
      <c r="R14" s="241">
        <f t="shared" si="8"/>
        <v>0.20402693076923076</v>
      </c>
      <c r="S14" s="250"/>
      <c r="T14" s="250"/>
    </row>
    <row r="15" spans="1:20" s="251" customFormat="1" ht="23.25" customHeight="1">
      <c r="A15" s="252">
        <v>3070</v>
      </c>
      <c r="B15" s="107" t="s">
        <v>246</v>
      </c>
      <c r="C15" s="130">
        <v>31</v>
      </c>
      <c r="D15" s="130">
        <v>13</v>
      </c>
      <c r="E15" s="130">
        <v>1.5</v>
      </c>
      <c r="F15" s="130"/>
      <c r="G15" s="241">
        <f t="shared" si="4"/>
        <v>0.11538461538461539</v>
      </c>
      <c r="H15" s="130">
        <f t="shared" si="11"/>
        <v>-29.5</v>
      </c>
      <c r="I15" s="241">
        <f t="shared" si="5"/>
        <v>0.04838709677419355</v>
      </c>
      <c r="J15" s="130">
        <v>0</v>
      </c>
      <c r="K15" s="130">
        <v>0</v>
      </c>
      <c r="L15" s="130">
        <f t="shared" si="1"/>
        <v>0</v>
      </c>
      <c r="M15" s="241">
        <f t="shared" si="6"/>
      </c>
      <c r="N15" s="130"/>
      <c r="O15" s="130">
        <f>C15+J15</f>
        <v>31</v>
      </c>
      <c r="P15" s="130">
        <f>E15+K15</f>
        <v>1.5</v>
      </c>
      <c r="Q15" s="130">
        <f>P15-O15</f>
        <v>-29.5</v>
      </c>
      <c r="R15" s="241"/>
      <c r="S15" s="250"/>
      <c r="T15" s="250"/>
    </row>
    <row r="16" spans="1:20" s="251" customFormat="1" ht="60.75" customHeight="1">
      <c r="A16" s="252">
        <v>3090</v>
      </c>
      <c r="B16" s="107" t="s">
        <v>164</v>
      </c>
      <c r="C16" s="130">
        <v>737.78</v>
      </c>
      <c r="D16" s="130">
        <v>522.48</v>
      </c>
      <c r="E16" s="130">
        <v>434.29071999999996</v>
      </c>
      <c r="F16" s="130">
        <f t="shared" si="10"/>
        <v>-88.18928000000005</v>
      </c>
      <c r="G16" s="241">
        <f t="shared" si="4"/>
        <v>0.831210228142704</v>
      </c>
      <c r="H16" s="130">
        <f t="shared" si="11"/>
        <v>-303.48928</v>
      </c>
      <c r="I16" s="241">
        <f t="shared" si="5"/>
        <v>0.5886452872129903</v>
      </c>
      <c r="J16" s="130">
        <v>0</v>
      </c>
      <c r="K16" s="130">
        <v>0</v>
      </c>
      <c r="L16" s="130">
        <f t="shared" si="1"/>
        <v>0</v>
      </c>
      <c r="M16" s="241">
        <f t="shared" si="6"/>
      </c>
      <c r="N16" s="130"/>
      <c r="O16" s="130">
        <f t="shared" si="12"/>
        <v>737.78</v>
      </c>
      <c r="P16" s="130">
        <f t="shared" si="13"/>
        <v>434.29071999999996</v>
      </c>
      <c r="Q16" s="130">
        <f t="shared" si="14"/>
        <v>-303.48928</v>
      </c>
      <c r="R16" s="241">
        <f t="shared" si="8"/>
        <v>0.5886452872129903</v>
      </c>
      <c r="S16" s="250"/>
      <c r="T16" s="250"/>
    </row>
    <row r="17" spans="1:20" s="251" customFormat="1" ht="102" customHeight="1">
      <c r="A17" s="253" t="s">
        <v>111</v>
      </c>
      <c r="B17" s="176" t="s">
        <v>195</v>
      </c>
      <c r="C17" s="130">
        <v>209713.7442</v>
      </c>
      <c r="D17" s="130">
        <v>91101.40312</v>
      </c>
      <c r="E17" s="130">
        <v>78009.40047000001</v>
      </c>
      <c r="F17" s="130">
        <f t="shared" si="10"/>
        <v>-13092.002649999995</v>
      </c>
      <c r="G17" s="241">
        <f t="shared" si="4"/>
        <v>0.8562919757365863</v>
      </c>
      <c r="H17" s="130">
        <f t="shared" si="11"/>
        <v>-131704.34372999996</v>
      </c>
      <c r="I17" s="241">
        <f t="shared" si="5"/>
        <v>0.37198039054418836</v>
      </c>
      <c r="J17" s="130">
        <v>65058.474700000006</v>
      </c>
      <c r="K17" s="130">
        <v>24629.96843</v>
      </c>
      <c r="L17" s="130">
        <f>K17-J17</f>
        <v>-40428.506270000005</v>
      </c>
      <c r="M17" s="241">
        <f t="shared" si="6"/>
        <v>0.3785820147732421</v>
      </c>
      <c r="N17" s="130" t="e">
        <f>#REF!+#REF!</f>
        <v>#REF!</v>
      </c>
      <c r="O17" s="130">
        <f t="shared" si="12"/>
        <v>274772.2189</v>
      </c>
      <c r="P17" s="130">
        <f t="shared" si="13"/>
        <v>102639.3689</v>
      </c>
      <c r="Q17" s="130">
        <f t="shared" si="14"/>
        <v>-172132.84999999998</v>
      </c>
      <c r="R17" s="241">
        <f t="shared" si="8"/>
        <v>0.3735434728841869</v>
      </c>
      <c r="S17" s="250"/>
      <c r="T17" s="250"/>
    </row>
    <row r="18" spans="1:20" s="251" customFormat="1" ht="52.5" customHeight="1">
      <c r="A18" s="252" t="s">
        <v>112</v>
      </c>
      <c r="B18" s="107" t="s">
        <v>196</v>
      </c>
      <c r="C18" s="130">
        <v>6965.8974</v>
      </c>
      <c r="D18" s="130">
        <v>2858.9974</v>
      </c>
      <c r="E18" s="130">
        <v>2677.5177299999996</v>
      </c>
      <c r="F18" s="130">
        <f t="shared" si="10"/>
        <v>-181.47967000000062</v>
      </c>
      <c r="G18" s="241">
        <f t="shared" si="4"/>
        <v>0.9365233175797919</v>
      </c>
      <c r="H18" s="130">
        <f t="shared" si="11"/>
        <v>-4288.37967</v>
      </c>
      <c r="I18" s="241">
        <f t="shared" si="5"/>
        <v>0.3843751316233856</v>
      </c>
      <c r="J18" s="130">
        <v>382.20469</v>
      </c>
      <c r="K18" s="130">
        <v>382.20469</v>
      </c>
      <c r="L18" s="130">
        <f>K18-J18</f>
        <v>0</v>
      </c>
      <c r="M18" s="241">
        <f t="shared" si="6"/>
        <v>1</v>
      </c>
      <c r="N18" s="130"/>
      <c r="O18" s="130">
        <f t="shared" si="12"/>
        <v>7348.10209</v>
      </c>
      <c r="P18" s="130">
        <f t="shared" si="13"/>
        <v>3059.7224199999996</v>
      </c>
      <c r="Q18" s="130">
        <f t="shared" si="14"/>
        <v>-4288.37967</v>
      </c>
      <c r="R18" s="241">
        <f t="shared" si="8"/>
        <v>0.4163962860782735</v>
      </c>
      <c r="S18" s="250"/>
      <c r="T18" s="250"/>
    </row>
    <row r="19" spans="1:20" s="251" customFormat="1" ht="54.75" customHeight="1">
      <c r="A19" s="252">
        <v>3120</v>
      </c>
      <c r="B19" s="107" t="s">
        <v>197</v>
      </c>
      <c r="C19" s="130">
        <v>14213.28</v>
      </c>
      <c r="D19" s="130">
        <v>5851.952</v>
      </c>
      <c r="E19" s="130">
        <v>4674.113750000001</v>
      </c>
      <c r="F19" s="130">
        <f t="shared" si="10"/>
        <v>-1177.8382499999989</v>
      </c>
      <c r="G19" s="241">
        <f t="shared" si="4"/>
        <v>0.7987272879203385</v>
      </c>
      <c r="H19" s="130">
        <f t="shared" si="11"/>
        <v>-9539.166249999998</v>
      </c>
      <c r="I19" s="241">
        <f t="shared" si="5"/>
        <v>0.32885539087388704</v>
      </c>
      <c r="J19" s="130">
        <v>3343.33229</v>
      </c>
      <c r="K19" s="130">
        <v>3343.33229</v>
      </c>
      <c r="L19" s="130">
        <f>K19-J19</f>
        <v>0</v>
      </c>
      <c r="M19" s="241">
        <f t="shared" si="6"/>
        <v>1</v>
      </c>
      <c r="N19" s="130"/>
      <c r="O19" s="130">
        <f t="shared" si="12"/>
        <v>17556.61229</v>
      </c>
      <c r="P19" s="130">
        <f t="shared" si="13"/>
        <v>8017.446040000001</v>
      </c>
      <c r="Q19" s="130">
        <f t="shared" si="14"/>
        <v>-9539.16625</v>
      </c>
      <c r="R19" s="241">
        <f t="shared" si="8"/>
        <v>0.4566624760841034</v>
      </c>
      <c r="S19" s="250"/>
      <c r="T19" s="250"/>
    </row>
    <row r="20" spans="1:20" s="251" customFormat="1" ht="47.25" customHeight="1">
      <c r="A20" s="252" t="s">
        <v>113</v>
      </c>
      <c r="B20" s="107" t="s">
        <v>125</v>
      </c>
      <c r="C20" s="130">
        <v>6780.079</v>
      </c>
      <c r="D20" s="130">
        <v>2631.659</v>
      </c>
      <c r="E20" s="130">
        <v>1292.7778099999996</v>
      </c>
      <c r="F20" s="130">
        <f t="shared" si="10"/>
        <v>-1338.8811900000005</v>
      </c>
      <c r="G20" s="241">
        <f t="shared" si="4"/>
        <v>0.4912406242602098</v>
      </c>
      <c r="H20" s="130">
        <f t="shared" si="11"/>
        <v>-5487.30119</v>
      </c>
      <c r="I20" s="241">
        <f t="shared" si="5"/>
        <v>0.19067297150962395</v>
      </c>
      <c r="J20" s="130">
        <v>754.02462</v>
      </c>
      <c r="K20" s="130">
        <v>754.02462</v>
      </c>
      <c r="L20" s="130">
        <f>K20-J20</f>
        <v>0</v>
      </c>
      <c r="M20" s="241">
        <f t="shared" si="6"/>
        <v>1</v>
      </c>
      <c r="N20" s="130"/>
      <c r="O20" s="130">
        <f t="shared" si="12"/>
        <v>7534.10362</v>
      </c>
      <c r="P20" s="130">
        <f t="shared" si="13"/>
        <v>2046.8024299999997</v>
      </c>
      <c r="Q20" s="130">
        <f t="shared" si="14"/>
        <v>-5487.30119</v>
      </c>
      <c r="R20" s="241">
        <f t="shared" si="8"/>
        <v>0.2716716590632715</v>
      </c>
      <c r="S20" s="250"/>
      <c r="T20" s="250"/>
    </row>
    <row r="21" spans="1:20" s="251" customFormat="1" ht="112.5" customHeight="1">
      <c r="A21" s="252" t="s">
        <v>114</v>
      </c>
      <c r="B21" s="107" t="s">
        <v>198</v>
      </c>
      <c r="C21" s="130">
        <v>6969.400000000001</v>
      </c>
      <c r="D21" s="130">
        <v>662.75</v>
      </c>
      <c r="E21" s="130">
        <v>0</v>
      </c>
      <c r="F21" s="129">
        <f t="shared" si="10"/>
        <v>-662.75</v>
      </c>
      <c r="G21" s="130">
        <f t="shared" si="4"/>
        <v>0</v>
      </c>
      <c r="H21" s="130">
        <f t="shared" si="11"/>
        <v>-6969.400000000001</v>
      </c>
      <c r="I21" s="241">
        <f t="shared" si="5"/>
        <v>0</v>
      </c>
      <c r="J21" s="130">
        <v>52.21005</v>
      </c>
      <c r="K21" s="130">
        <v>0</v>
      </c>
      <c r="L21" s="130">
        <f>K21-J21</f>
        <v>-52.21005</v>
      </c>
      <c r="M21" s="241">
        <f t="shared" si="6"/>
        <v>0</v>
      </c>
      <c r="N21" s="130" t="e">
        <f>#REF!+#REF!</f>
        <v>#REF!</v>
      </c>
      <c r="O21" s="130">
        <f t="shared" si="12"/>
        <v>7021.61005</v>
      </c>
      <c r="P21" s="130">
        <f t="shared" si="13"/>
        <v>0</v>
      </c>
      <c r="Q21" s="130">
        <f t="shared" si="14"/>
        <v>-7021.61005</v>
      </c>
      <c r="R21" s="241">
        <f t="shared" si="8"/>
        <v>0</v>
      </c>
      <c r="S21" s="250"/>
      <c r="T21" s="250"/>
    </row>
    <row r="22" spans="1:20" s="251" customFormat="1" ht="150" customHeight="1">
      <c r="A22" s="252">
        <v>3160</v>
      </c>
      <c r="B22" s="107" t="s">
        <v>165</v>
      </c>
      <c r="C22" s="130">
        <v>7727.4400000000005</v>
      </c>
      <c r="D22" s="130">
        <v>3827.08</v>
      </c>
      <c r="E22" s="130">
        <v>2590.0028199999997</v>
      </c>
      <c r="F22" s="129">
        <f>E22-D22</f>
        <v>-1237.0771800000002</v>
      </c>
      <c r="G22" s="130">
        <f t="shared" si="4"/>
        <v>0.6767569060484755</v>
      </c>
      <c r="H22" s="130">
        <f>E22-C22</f>
        <v>-5137.437180000001</v>
      </c>
      <c r="I22" s="241">
        <f t="shared" si="5"/>
        <v>0.33516958009379555</v>
      </c>
      <c r="J22" s="325">
        <v>0</v>
      </c>
      <c r="K22" s="326">
        <v>0</v>
      </c>
      <c r="L22" s="130">
        <f aca="true" t="shared" si="15" ref="L22:L29">K22-J22</f>
        <v>0</v>
      </c>
      <c r="M22" s="241">
        <f t="shared" si="6"/>
      </c>
      <c r="N22" s="130"/>
      <c r="O22" s="130">
        <f t="shared" si="12"/>
        <v>7727.4400000000005</v>
      </c>
      <c r="P22" s="130">
        <f>E22+K22</f>
        <v>2590.0028199999997</v>
      </c>
      <c r="Q22" s="130">
        <f t="shared" si="14"/>
        <v>-5137.437180000001</v>
      </c>
      <c r="R22" s="241">
        <f t="shared" si="8"/>
        <v>0.33516958009379555</v>
      </c>
      <c r="S22" s="250"/>
      <c r="T22" s="250"/>
    </row>
    <row r="23" spans="1:20" s="251" customFormat="1" ht="50.25" customHeight="1">
      <c r="A23" s="252">
        <v>3170</v>
      </c>
      <c r="B23" s="107" t="s">
        <v>167</v>
      </c>
      <c r="C23" s="130">
        <v>550.2</v>
      </c>
      <c r="D23" s="130">
        <v>275.6</v>
      </c>
      <c r="E23" s="130">
        <v>175.89600000000002</v>
      </c>
      <c r="F23" s="130">
        <f>E23-D23</f>
        <v>-99.70400000000001</v>
      </c>
      <c r="G23" s="241">
        <f t="shared" si="4"/>
        <v>0.6382293178519594</v>
      </c>
      <c r="H23" s="130">
        <f>E23-C23</f>
        <v>-374.30400000000003</v>
      </c>
      <c r="I23" s="241">
        <f t="shared" si="5"/>
        <v>0.3196946564885496</v>
      </c>
      <c r="J23" s="326">
        <v>0</v>
      </c>
      <c r="K23" s="326">
        <v>0</v>
      </c>
      <c r="L23" s="130">
        <f t="shared" si="15"/>
        <v>0</v>
      </c>
      <c r="M23" s="241">
        <f t="shared" si="6"/>
      </c>
      <c r="N23" s="130"/>
      <c r="O23" s="130">
        <f t="shared" si="12"/>
        <v>550.2</v>
      </c>
      <c r="P23" s="130">
        <f>E23+K23</f>
        <v>175.89600000000002</v>
      </c>
      <c r="Q23" s="130">
        <f t="shared" si="14"/>
        <v>-374.30400000000003</v>
      </c>
      <c r="R23" s="241">
        <f t="shared" si="8"/>
        <v>0.3196946564885496</v>
      </c>
      <c r="S23" s="250"/>
      <c r="T23" s="250"/>
    </row>
    <row r="24" spans="1:20" s="251" customFormat="1" ht="126" customHeight="1">
      <c r="A24" s="252" t="s">
        <v>123</v>
      </c>
      <c r="B24" s="107" t="s">
        <v>199</v>
      </c>
      <c r="C24" s="130">
        <v>14763.67</v>
      </c>
      <c r="D24" s="130">
        <v>7165.67</v>
      </c>
      <c r="E24" s="130">
        <v>5169.185479999999</v>
      </c>
      <c r="F24" s="130">
        <f t="shared" si="9"/>
        <v>-1996.4845200000009</v>
      </c>
      <c r="G24" s="241">
        <f t="shared" si="4"/>
        <v>0.7213820173131053</v>
      </c>
      <c r="H24" s="130">
        <f aca="true" t="shared" si="16" ref="H24:H33">E24-C24</f>
        <v>-9594.484520000002</v>
      </c>
      <c r="I24" s="241">
        <f t="shared" si="5"/>
        <v>0.3501287606672324</v>
      </c>
      <c r="J24" s="326">
        <v>0</v>
      </c>
      <c r="K24" s="326">
        <v>0</v>
      </c>
      <c r="L24" s="130">
        <f t="shared" si="15"/>
        <v>0</v>
      </c>
      <c r="M24" s="241">
        <f t="shared" si="6"/>
      </c>
      <c r="N24" s="130" t="e">
        <f>#REF!+#REF!</f>
        <v>#REF!</v>
      </c>
      <c r="O24" s="130">
        <f t="shared" si="12"/>
        <v>14763.67</v>
      </c>
      <c r="P24" s="130">
        <f t="shared" si="13"/>
        <v>5169.185479999999</v>
      </c>
      <c r="Q24" s="130">
        <f t="shared" si="14"/>
        <v>-9594.484520000002</v>
      </c>
      <c r="R24" s="241">
        <f t="shared" si="8"/>
        <v>0.3501287606672324</v>
      </c>
      <c r="S24" s="250"/>
      <c r="T24" s="250"/>
    </row>
    <row r="25" spans="1:20" s="251" customFormat="1" ht="48.75" customHeight="1">
      <c r="A25" s="252" t="s">
        <v>124</v>
      </c>
      <c r="B25" s="107" t="s">
        <v>121</v>
      </c>
      <c r="C25" s="130">
        <v>967</v>
      </c>
      <c r="D25" s="130">
        <v>734.5</v>
      </c>
      <c r="E25" s="130">
        <v>306.21889000000004</v>
      </c>
      <c r="F25" s="130">
        <f t="shared" si="9"/>
        <v>-428.28110999999996</v>
      </c>
      <c r="G25" s="241">
        <f t="shared" si="4"/>
        <v>0.41690795098706607</v>
      </c>
      <c r="H25" s="130">
        <f t="shared" si="16"/>
        <v>-660.7811099999999</v>
      </c>
      <c r="I25" s="241">
        <f t="shared" si="5"/>
        <v>0.31666896587383664</v>
      </c>
      <c r="J25" s="326">
        <v>0</v>
      </c>
      <c r="K25" s="326">
        <v>0</v>
      </c>
      <c r="L25" s="130">
        <f t="shared" si="15"/>
        <v>0</v>
      </c>
      <c r="M25" s="241">
        <f t="shared" si="6"/>
      </c>
      <c r="N25" s="130" t="e">
        <f>#REF!+#REF!</f>
        <v>#REF!</v>
      </c>
      <c r="O25" s="130">
        <f t="shared" si="12"/>
        <v>967</v>
      </c>
      <c r="P25" s="130">
        <f t="shared" si="13"/>
        <v>306.21889000000004</v>
      </c>
      <c r="Q25" s="130">
        <f t="shared" si="14"/>
        <v>-660.7811099999999</v>
      </c>
      <c r="R25" s="241">
        <f t="shared" si="8"/>
        <v>0.31666896587383664</v>
      </c>
      <c r="S25" s="250"/>
      <c r="T25" s="250"/>
    </row>
    <row r="26" spans="1:20" s="251" customFormat="1" ht="66.75" customHeight="1">
      <c r="A26" s="252">
        <v>3200</v>
      </c>
      <c r="B26" s="107" t="s">
        <v>166</v>
      </c>
      <c r="C26" s="130">
        <v>9000</v>
      </c>
      <c r="D26" s="130">
        <v>4049.705</v>
      </c>
      <c r="E26" s="130">
        <v>3738.7745399999994</v>
      </c>
      <c r="F26" s="130">
        <f>E26-D26</f>
        <v>-310.9304600000005</v>
      </c>
      <c r="G26" s="241">
        <f t="shared" si="4"/>
        <v>0.9232214544022341</v>
      </c>
      <c r="H26" s="130">
        <f>E26-C26</f>
        <v>-5261.225460000001</v>
      </c>
      <c r="I26" s="241">
        <f t="shared" si="5"/>
        <v>0.4154193933333333</v>
      </c>
      <c r="J26" s="130">
        <v>651.3661999999999</v>
      </c>
      <c r="K26" s="130">
        <v>132.94878</v>
      </c>
      <c r="L26" s="130">
        <f t="shared" si="15"/>
        <v>-518.41742</v>
      </c>
      <c r="M26" s="241">
        <f t="shared" si="6"/>
        <v>0.2041075818794405</v>
      </c>
      <c r="N26" s="130"/>
      <c r="O26" s="130">
        <f t="shared" si="12"/>
        <v>9651.3662</v>
      </c>
      <c r="P26" s="130">
        <f t="shared" si="13"/>
        <v>3871.7233199999996</v>
      </c>
      <c r="Q26" s="130">
        <f t="shared" si="14"/>
        <v>-5779.642880000001</v>
      </c>
      <c r="R26" s="241">
        <f t="shared" si="8"/>
        <v>0.4011580578094736</v>
      </c>
      <c r="S26" s="250"/>
      <c r="T26" s="250"/>
    </row>
    <row r="27" spans="1:20" s="251" customFormat="1" ht="53.25" customHeight="1">
      <c r="A27" s="252">
        <v>3210</v>
      </c>
      <c r="B27" s="107" t="s">
        <v>106</v>
      </c>
      <c r="C27" s="130">
        <v>1480.25</v>
      </c>
      <c r="D27" s="130">
        <v>786.8000000000001</v>
      </c>
      <c r="E27" s="130">
        <v>225.60358000000002</v>
      </c>
      <c r="F27" s="130">
        <f>E27-D27</f>
        <v>-561.19642</v>
      </c>
      <c r="G27" s="241">
        <f t="shared" si="4"/>
        <v>0.28673561260803254</v>
      </c>
      <c r="H27" s="130">
        <f>E27-C27</f>
        <v>-1254.64642</v>
      </c>
      <c r="I27" s="241">
        <f t="shared" si="5"/>
        <v>0.1524091065698362</v>
      </c>
      <c r="J27" s="130">
        <v>279.87743</v>
      </c>
      <c r="K27" s="130">
        <v>65.01189</v>
      </c>
      <c r="L27" s="130">
        <f t="shared" si="15"/>
        <v>-214.86554</v>
      </c>
      <c r="M27" s="241">
        <f t="shared" si="6"/>
        <v>0.23228700506503863</v>
      </c>
      <c r="N27" s="130"/>
      <c r="O27" s="130">
        <f t="shared" si="12"/>
        <v>1760.12743</v>
      </c>
      <c r="P27" s="130">
        <f t="shared" si="13"/>
        <v>290.61547</v>
      </c>
      <c r="Q27" s="130">
        <f t="shared" si="14"/>
        <v>-1469.51196</v>
      </c>
      <c r="R27" s="241">
        <f t="shared" si="8"/>
        <v>0.16511047157534497</v>
      </c>
      <c r="S27" s="250"/>
      <c r="T27" s="250"/>
    </row>
    <row r="28" spans="1:20" s="251" customFormat="1" ht="84.75" customHeight="1">
      <c r="A28" s="252">
        <v>3230</v>
      </c>
      <c r="B28" s="107" t="s">
        <v>250</v>
      </c>
      <c r="C28" s="130">
        <v>16988.705</v>
      </c>
      <c r="D28" s="130">
        <v>7660.506</v>
      </c>
      <c r="E28" s="130">
        <v>1911.2083900000002</v>
      </c>
      <c r="F28" s="130">
        <f>E28-D28</f>
        <v>-5749.29761</v>
      </c>
      <c r="G28" s="241">
        <f>_xlfn.IFERROR(E28/D28,"")</f>
        <v>0.2494885311753558</v>
      </c>
      <c r="H28" s="130">
        <f>E28-C28</f>
        <v>-15077.496610000002</v>
      </c>
      <c r="I28" s="241">
        <f t="shared" si="5"/>
        <v>0.11249876844644721</v>
      </c>
      <c r="J28" s="130">
        <v>40301.53789</v>
      </c>
      <c r="K28" s="130">
        <v>14611.91839</v>
      </c>
      <c r="L28" s="130">
        <f>K28-J28</f>
        <v>-25689.6195</v>
      </c>
      <c r="M28" s="241">
        <f>_xlfn.IFERROR(K28/J28,"")</f>
        <v>0.36256478424922955</v>
      </c>
      <c r="N28" s="130"/>
      <c r="O28" s="130">
        <f>C28+J28</f>
        <v>57290.24289</v>
      </c>
      <c r="P28" s="130">
        <f>E28+K28</f>
        <v>16523.126780000002</v>
      </c>
      <c r="Q28" s="130">
        <f>P28-O28</f>
        <v>-40767.11611</v>
      </c>
      <c r="R28" s="241">
        <f>_xlfn.IFERROR(P28/O28,"")</f>
        <v>0.28841083483840685</v>
      </c>
      <c r="S28" s="250"/>
      <c r="T28" s="250"/>
    </row>
    <row r="29" spans="1:20" s="251" customFormat="1" ht="21" customHeight="1">
      <c r="A29" s="252" t="s">
        <v>126</v>
      </c>
      <c r="B29" s="107" t="s">
        <v>157</v>
      </c>
      <c r="C29" s="130">
        <v>97869.968</v>
      </c>
      <c r="D29" s="130">
        <v>48868.80300000001</v>
      </c>
      <c r="E29" s="130">
        <v>34652.21129</v>
      </c>
      <c r="F29" s="130">
        <f t="shared" si="9"/>
        <v>-14216.591710000008</v>
      </c>
      <c r="G29" s="241">
        <f t="shared" si="4"/>
        <v>0.7090865575324199</v>
      </c>
      <c r="H29" s="130">
        <f t="shared" si="16"/>
        <v>-63217.756709999994</v>
      </c>
      <c r="I29" s="241">
        <f t="shared" si="5"/>
        <v>0.35406378481701356</v>
      </c>
      <c r="J29" s="130">
        <v>9288.92546</v>
      </c>
      <c r="K29" s="130">
        <v>5092.89271</v>
      </c>
      <c r="L29" s="130">
        <f t="shared" si="15"/>
        <v>-4196.03275</v>
      </c>
      <c r="M29" s="241">
        <f t="shared" si="6"/>
        <v>0.5482757647190766</v>
      </c>
      <c r="N29" s="130"/>
      <c r="O29" s="130">
        <f aca="true" t="shared" si="17" ref="O29:O47">C29+J29</f>
        <v>107158.89345999999</v>
      </c>
      <c r="P29" s="130">
        <f aca="true" t="shared" si="18" ref="P29:P47">E29+K29</f>
        <v>39745.104</v>
      </c>
      <c r="Q29" s="130">
        <f>P29-O29</f>
        <v>-67413.78946</v>
      </c>
      <c r="R29" s="241">
        <f t="shared" si="8"/>
        <v>0.3708987907273973</v>
      </c>
      <c r="S29" s="250"/>
      <c r="T29" s="250"/>
    </row>
    <row r="30" spans="1:20" s="48" customFormat="1" ht="27" customHeight="1">
      <c r="A30" s="58" t="s">
        <v>127</v>
      </c>
      <c r="B30" s="110" t="s">
        <v>64</v>
      </c>
      <c r="C30" s="128">
        <v>300005.78219</v>
      </c>
      <c r="D30" s="128">
        <v>133420.9996</v>
      </c>
      <c r="E30" s="128">
        <v>101739.26542000003</v>
      </c>
      <c r="F30" s="128">
        <f t="shared" si="9"/>
        <v>-31681.734179999985</v>
      </c>
      <c r="G30" s="151">
        <f t="shared" si="4"/>
        <v>0.76254312083568</v>
      </c>
      <c r="H30" s="128">
        <f t="shared" si="16"/>
        <v>-198266.51677</v>
      </c>
      <c r="I30" s="151">
        <f t="shared" si="5"/>
        <v>0.33912434846194534</v>
      </c>
      <c r="J30" s="128">
        <v>24350.532769999998</v>
      </c>
      <c r="K30" s="128">
        <v>7701.79854</v>
      </c>
      <c r="L30" s="128">
        <f aca="true" t="shared" si="19" ref="L30:L41">K30-J30</f>
        <v>-16648.73423</v>
      </c>
      <c r="M30" s="151">
        <f t="shared" si="6"/>
        <v>0.3162887076330692</v>
      </c>
      <c r="N30" s="128" t="e">
        <f>#REF!+#REF!</f>
        <v>#REF!</v>
      </c>
      <c r="O30" s="128">
        <f t="shared" si="17"/>
        <v>324356.31496</v>
      </c>
      <c r="P30" s="128">
        <f t="shared" si="18"/>
        <v>109441.06396000003</v>
      </c>
      <c r="Q30" s="128">
        <f t="shared" si="7"/>
        <v>-214915.25099999996</v>
      </c>
      <c r="R30" s="151">
        <f t="shared" si="8"/>
        <v>0.33740999916556713</v>
      </c>
      <c r="S30" s="47"/>
      <c r="T30" s="47"/>
    </row>
    <row r="31" spans="1:20" s="48" customFormat="1" ht="32.25" customHeight="1">
      <c r="A31" s="59" t="s">
        <v>128</v>
      </c>
      <c r="B31" s="110" t="s">
        <v>66</v>
      </c>
      <c r="C31" s="128">
        <v>142783.316</v>
      </c>
      <c r="D31" s="128">
        <v>64134.40842</v>
      </c>
      <c r="E31" s="128">
        <v>50284.992</v>
      </c>
      <c r="F31" s="128">
        <f t="shared" si="9"/>
        <v>-13849.416420000001</v>
      </c>
      <c r="G31" s="151">
        <f t="shared" si="4"/>
        <v>0.7840563784528317</v>
      </c>
      <c r="H31" s="128">
        <f t="shared" si="16"/>
        <v>-92498.324</v>
      </c>
      <c r="I31" s="151">
        <f t="shared" si="5"/>
        <v>0.3521769448189591</v>
      </c>
      <c r="J31" s="128">
        <v>22030.439589999998</v>
      </c>
      <c r="K31" s="128">
        <v>1032.23574</v>
      </c>
      <c r="L31" s="128">
        <f t="shared" si="19"/>
        <v>-20998.203849999998</v>
      </c>
      <c r="M31" s="151">
        <f t="shared" si="6"/>
        <v>0.04685497698686639</v>
      </c>
      <c r="N31" s="128" t="e">
        <f>#REF!+#REF!</f>
        <v>#REF!</v>
      </c>
      <c r="O31" s="128">
        <f t="shared" si="17"/>
        <v>164813.75559</v>
      </c>
      <c r="P31" s="128">
        <f t="shared" si="18"/>
        <v>51317.22774</v>
      </c>
      <c r="Q31" s="128">
        <f t="shared" si="7"/>
        <v>-113496.52784999998</v>
      </c>
      <c r="R31" s="151">
        <f t="shared" si="8"/>
        <v>0.3113649558939706</v>
      </c>
      <c r="S31" s="47"/>
      <c r="T31" s="47"/>
    </row>
    <row r="32" spans="1:20" s="48" customFormat="1" ht="34.5" customHeight="1">
      <c r="A32" s="59" t="s">
        <v>129</v>
      </c>
      <c r="B32" s="110" t="s">
        <v>63</v>
      </c>
      <c r="C32" s="128">
        <v>779311.6232599999</v>
      </c>
      <c r="D32" s="128">
        <v>364031.1282000001</v>
      </c>
      <c r="E32" s="128">
        <v>195602.20444000003</v>
      </c>
      <c r="F32" s="128">
        <f t="shared" si="9"/>
        <v>-168428.92376000006</v>
      </c>
      <c r="G32" s="151">
        <f t="shared" si="4"/>
        <v>0.5373227432697333</v>
      </c>
      <c r="H32" s="128">
        <f t="shared" si="16"/>
        <v>-583709.4188199999</v>
      </c>
      <c r="I32" s="151">
        <f t="shared" si="5"/>
        <v>0.25099356740216583</v>
      </c>
      <c r="J32" s="128">
        <v>399995.60125</v>
      </c>
      <c r="K32" s="128">
        <v>51521.44222999999</v>
      </c>
      <c r="L32" s="128">
        <f t="shared" si="19"/>
        <v>-348474.15902</v>
      </c>
      <c r="M32" s="151">
        <f t="shared" si="6"/>
        <v>0.1288050220277266</v>
      </c>
      <c r="N32" s="128" t="e">
        <f>#REF!+#REF!</f>
        <v>#REF!</v>
      </c>
      <c r="O32" s="128">
        <f t="shared" si="17"/>
        <v>1179307.2245099999</v>
      </c>
      <c r="P32" s="128">
        <f t="shared" si="18"/>
        <v>247123.64667000002</v>
      </c>
      <c r="Q32" s="128">
        <f t="shared" si="7"/>
        <v>-932183.5778399998</v>
      </c>
      <c r="R32" s="151">
        <f t="shared" si="8"/>
        <v>0.20954984548040861</v>
      </c>
      <c r="S32" s="47"/>
      <c r="T32" s="47"/>
    </row>
    <row r="33" spans="1:20" s="72" customFormat="1" ht="25.5" customHeight="1">
      <c r="A33" s="69" t="s">
        <v>130</v>
      </c>
      <c r="B33" s="111" t="s">
        <v>143</v>
      </c>
      <c r="C33" s="127">
        <f>SUM(C34:C40)</f>
        <v>221340.90239999996</v>
      </c>
      <c r="D33" s="127">
        <f>SUM(D34:D40)</f>
        <v>112179.1164</v>
      </c>
      <c r="E33" s="127">
        <f>SUM(E34:E40)</f>
        <v>62100.090619999995</v>
      </c>
      <c r="F33" s="127">
        <f t="shared" si="9"/>
        <v>-50079.02578</v>
      </c>
      <c r="G33" s="151">
        <f t="shared" si="4"/>
        <v>0.5535797803805842</v>
      </c>
      <c r="H33" s="127">
        <f t="shared" si="16"/>
        <v>-159240.81177999996</v>
      </c>
      <c r="I33" s="151">
        <f t="shared" si="5"/>
        <v>0.28056310400223616</v>
      </c>
      <c r="J33" s="128">
        <f>SUM(J34:J40)</f>
        <v>1191393.0562200001</v>
      </c>
      <c r="K33" s="128">
        <f>SUM(K34:K40)</f>
        <v>245925.18097</v>
      </c>
      <c r="L33" s="128">
        <f t="shared" si="19"/>
        <v>-945467.8752500002</v>
      </c>
      <c r="M33" s="151">
        <f t="shared" si="6"/>
        <v>0.20641817550142574</v>
      </c>
      <c r="N33" s="127" t="e">
        <f>#REF!+#REF!</f>
        <v>#REF!</v>
      </c>
      <c r="O33" s="127">
        <f t="shared" si="17"/>
        <v>1412733.9586200002</v>
      </c>
      <c r="P33" s="127">
        <f t="shared" si="18"/>
        <v>308025.27158999996</v>
      </c>
      <c r="Q33" s="127">
        <f t="shared" si="7"/>
        <v>-1104708.6870300001</v>
      </c>
      <c r="R33" s="151">
        <f t="shared" si="8"/>
        <v>0.21803487465600957</v>
      </c>
      <c r="S33" s="70"/>
      <c r="T33" s="71"/>
    </row>
    <row r="34" spans="1:20" s="48" customFormat="1" ht="48" customHeight="1">
      <c r="A34" s="157" t="s">
        <v>155</v>
      </c>
      <c r="B34" s="112" t="s">
        <v>156</v>
      </c>
      <c r="C34" s="130">
        <v>16502.06908</v>
      </c>
      <c r="D34" s="130">
        <v>13688.36908</v>
      </c>
      <c r="E34" s="130">
        <v>5430.4400000000005</v>
      </c>
      <c r="F34" s="130">
        <f t="shared" si="9"/>
        <v>-8257.92908</v>
      </c>
      <c r="G34" s="241">
        <f t="shared" si="4"/>
        <v>0.3967192854212549</v>
      </c>
      <c r="H34" s="130">
        <f aca="true" t="shared" si="20" ref="H34:H44">E34-C34</f>
        <v>-11071.62908</v>
      </c>
      <c r="I34" s="241">
        <f t="shared" si="5"/>
        <v>0.32907630998718373</v>
      </c>
      <c r="J34" s="130">
        <v>3461.13058</v>
      </c>
      <c r="K34" s="130">
        <v>1038.40511</v>
      </c>
      <c r="L34" s="130">
        <f t="shared" si="19"/>
        <v>-2422.7254700000003</v>
      </c>
      <c r="M34" s="152">
        <f t="shared" si="6"/>
        <v>0.3000190504225356</v>
      </c>
      <c r="N34" s="130"/>
      <c r="O34" s="130">
        <f t="shared" si="17"/>
        <v>19963.199660000002</v>
      </c>
      <c r="P34" s="130">
        <f t="shared" si="18"/>
        <v>6468.84511</v>
      </c>
      <c r="Q34" s="130">
        <f>P34-O34</f>
        <v>-13494.354550000002</v>
      </c>
      <c r="R34" s="241">
        <f t="shared" si="8"/>
        <v>0.3240384918336282</v>
      </c>
      <c r="S34" s="49"/>
      <c r="T34" s="47"/>
    </row>
    <row r="35" spans="1:20" s="48" customFormat="1" ht="29.25" customHeight="1" hidden="1">
      <c r="A35" s="157" t="s">
        <v>233</v>
      </c>
      <c r="B35" s="112" t="s">
        <v>234</v>
      </c>
      <c r="C35" s="130">
        <v>0</v>
      </c>
      <c r="D35" s="130">
        <v>0</v>
      </c>
      <c r="E35" s="130">
        <v>0</v>
      </c>
      <c r="F35" s="130">
        <f t="shared" si="9"/>
        <v>0</v>
      </c>
      <c r="G35" s="241">
        <f t="shared" si="4"/>
      </c>
      <c r="H35" s="130">
        <f t="shared" si="20"/>
        <v>0</v>
      </c>
      <c r="I35" s="241">
        <f t="shared" si="5"/>
      </c>
      <c r="J35" s="130">
        <v>0</v>
      </c>
      <c r="K35" s="130">
        <v>0</v>
      </c>
      <c r="L35" s="130">
        <f t="shared" si="19"/>
        <v>0</v>
      </c>
      <c r="M35" s="152">
        <f t="shared" si="6"/>
      </c>
      <c r="N35" s="130"/>
      <c r="O35" s="130">
        <f t="shared" si="17"/>
        <v>0</v>
      </c>
      <c r="P35" s="130">
        <f t="shared" si="18"/>
        <v>0</v>
      </c>
      <c r="Q35" s="130">
        <f>P35-O35</f>
        <v>0</v>
      </c>
      <c r="R35" s="241">
        <f t="shared" si="8"/>
      </c>
      <c r="S35" s="49"/>
      <c r="T35" s="47"/>
    </row>
    <row r="36" spans="1:20" s="48" customFormat="1" ht="24" customHeight="1">
      <c r="A36" s="157" t="s">
        <v>134</v>
      </c>
      <c r="B36" s="112" t="s">
        <v>144</v>
      </c>
      <c r="C36" s="130">
        <v>14663.837</v>
      </c>
      <c r="D36" s="130">
        <v>1834.137</v>
      </c>
      <c r="E36" s="130">
        <v>554.4127000000001</v>
      </c>
      <c r="F36" s="130">
        <f t="shared" si="9"/>
        <v>-1279.7242999999999</v>
      </c>
      <c r="G36" s="241">
        <f t="shared" si="4"/>
        <v>0.3022744211582887</v>
      </c>
      <c r="H36" s="130">
        <f t="shared" si="20"/>
        <v>-14109.424299999999</v>
      </c>
      <c r="I36" s="241">
        <f t="shared" si="5"/>
        <v>0.0378081603062009</v>
      </c>
      <c r="J36" s="130">
        <v>136193.37603</v>
      </c>
      <c r="K36" s="130">
        <v>9431.00687</v>
      </c>
      <c r="L36" s="130">
        <f t="shared" si="19"/>
        <v>-126762.36916000002</v>
      </c>
      <c r="M36" s="152">
        <f t="shared" si="6"/>
        <v>0.06924717739519566</v>
      </c>
      <c r="N36" s="130"/>
      <c r="O36" s="130">
        <f t="shared" si="17"/>
        <v>150857.21303</v>
      </c>
      <c r="P36" s="130">
        <f t="shared" si="18"/>
        <v>9985.41957</v>
      </c>
      <c r="Q36" s="130">
        <f t="shared" si="7"/>
        <v>-140871.79346000002</v>
      </c>
      <c r="R36" s="241">
        <f t="shared" si="8"/>
        <v>0.06619119742066469</v>
      </c>
      <c r="S36" s="49"/>
      <c r="T36" s="47"/>
    </row>
    <row r="37" spans="1:20" s="48" customFormat="1" ht="50.25" customHeight="1">
      <c r="A37" s="157" t="s">
        <v>135</v>
      </c>
      <c r="B37" s="112" t="s">
        <v>145</v>
      </c>
      <c r="C37" s="130">
        <v>169137.28081999999</v>
      </c>
      <c r="D37" s="130">
        <v>87850.08682</v>
      </c>
      <c r="E37" s="130">
        <v>53445.62082</v>
      </c>
      <c r="F37" s="130">
        <f t="shared" si="9"/>
        <v>-34404.466</v>
      </c>
      <c r="G37" s="241">
        <f t="shared" si="4"/>
        <v>0.6083729994428706</v>
      </c>
      <c r="H37" s="130">
        <f t="shared" si="20"/>
        <v>-115691.65999999999</v>
      </c>
      <c r="I37" s="241">
        <f t="shared" si="5"/>
        <v>0.31598959472972804</v>
      </c>
      <c r="J37" s="130">
        <v>366114.71967</v>
      </c>
      <c r="K37" s="130">
        <v>16586.436560000002</v>
      </c>
      <c r="L37" s="130">
        <f t="shared" si="19"/>
        <v>-349528.28311</v>
      </c>
      <c r="M37" s="152">
        <f t="shared" si="6"/>
        <v>0.04530393253499968</v>
      </c>
      <c r="N37" s="130"/>
      <c r="O37" s="130">
        <f t="shared" si="17"/>
        <v>535252.00049</v>
      </c>
      <c r="P37" s="130">
        <f t="shared" si="18"/>
        <v>70032.05738</v>
      </c>
      <c r="Q37" s="130">
        <f t="shared" si="7"/>
        <v>-465219.94311</v>
      </c>
      <c r="R37" s="241">
        <f t="shared" si="8"/>
        <v>0.13083941268017435</v>
      </c>
      <c r="S37" s="49"/>
      <c r="T37" s="47"/>
    </row>
    <row r="38" spans="1:20" s="48" customFormat="1" ht="34.5" customHeight="1">
      <c r="A38" s="157" t="s">
        <v>215</v>
      </c>
      <c r="B38" s="112" t="s">
        <v>214</v>
      </c>
      <c r="C38" s="130">
        <v>994.57</v>
      </c>
      <c r="D38" s="130">
        <v>815.9200000000001</v>
      </c>
      <c r="E38" s="130">
        <v>121.95503000000001</v>
      </c>
      <c r="F38" s="130">
        <f t="shared" si="9"/>
        <v>-693.9649700000001</v>
      </c>
      <c r="G38" s="241">
        <f t="shared" si="4"/>
        <v>0.14946934748504756</v>
      </c>
      <c r="H38" s="130">
        <f t="shared" si="20"/>
        <v>-872.6149700000001</v>
      </c>
      <c r="I38" s="241">
        <f t="shared" si="5"/>
        <v>0.12262086127673266</v>
      </c>
      <c r="J38" s="326">
        <v>0</v>
      </c>
      <c r="K38" s="326">
        <v>0</v>
      </c>
      <c r="L38" s="130">
        <f t="shared" si="19"/>
        <v>0</v>
      </c>
      <c r="M38" s="152">
        <f t="shared" si="6"/>
      </c>
      <c r="N38" s="130"/>
      <c r="O38" s="130">
        <f>C38+J38</f>
        <v>994.57</v>
      </c>
      <c r="P38" s="130">
        <f>E38+K38</f>
        <v>121.95503000000001</v>
      </c>
      <c r="Q38" s="130">
        <f>P38-O38</f>
        <v>-872.6149700000001</v>
      </c>
      <c r="R38" s="241">
        <f t="shared" si="8"/>
        <v>0.12262086127673266</v>
      </c>
      <c r="S38" s="49"/>
      <c r="T38" s="47"/>
    </row>
    <row r="39" spans="1:20" s="48" customFormat="1" ht="50.25" customHeight="1">
      <c r="A39" s="157" t="s">
        <v>133</v>
      </c>
      <c r="B39" s="112" t="s">
        <v>146</v>
      </c>
      <c r="C39" s="130">
        <v>19893.1455</v>
      </c>
      <c r="D39" s="130">
        <v>7840.603500000001</v>
      </c>
      <c r="E39" s="130">
        <v>2547.66207</v>
      </c>
      <c r="F39" s="130">
        <f t="shared" si="9"/>
        <v>-5292.941430000001</v>
      </c>
      <c r="G39" s="241">
        <f t="shared" si="4"/>
        <v>0.32493188438874626</v>
      </c>
      <c r="H39" s="130">
        <f t="shared" si="20"/>
        <v>-17345.48343</v>
      </c>
      <c r="I39" s="241">
        <f t="shared" si="5"/>
        <v>0.12806733203655501</v>
      </c>
      <c r="J39" s="130">
        <v>306085.96455000003</v>
      </c>
      <c r="K39" s="130">
        <v>111956.85227</v>
      </c>
      <c r="L39" s="130">
        <f t="shared" si="19"/>
        <v>-194129.11228000003</v>
      </c>
      <c r="M39" s="152">
        <f t="shared" si="6"/>
        <v>0.36576931070523333</v>
      </c>
      <c r="N39" s="130"/>
      <c r="O39" s="130">
        <f>C39+J39</f>
        <v>325979.11005</v>
      </c>
      <c r="P39" s="130">
        <f>E39+K39</f>
        <v>114504.51434000001</v>
      </c>
      <c r="Q39" s="130">
        <f>P39-O39</f>
        <v>-211474.59571000002</v>
      </c>
      <c r="R39" s="241">
        <f t="shared" si="8"/>
        <v>0.3512633503491584</v>
      </c>
      <c r="S39" s="49"/>
      <c r="T39" s="47"/>
    </row>
    <row r="40" spans="1:20" s="48" customFormat="1" ht="78" customHeight="1">
      <c r="A40" s="157" t="s">
        <v>186</v>
      </c>
      <c r="B40" s="112" t="s">
        <v>187</v>
      </c>
      <c r="C40" s="130">
        <v>150</v>
      </c>
      <c r="D40" s="130">
        <v>150</v>
      </c>
      <c r="E40" s="130">
        <v>0</v>
      </c>
      <c r="F40" s="130">
        <f t="shared" si="9"/>
        <v>-150</v>
      </c>
      <c r="G40" s="241">
        <f t="shared" si="4"/>
        <v>0</v>
      </c>
      <c r="H40" s="130">
        <f t="shared" si="20"/>
        <v>-150</v>
      </c>
      <c r="I40" s="241">
        <f t="shared" si="5"/>
        <v>0</v>
      </c>
      <c r="J40" s="130">
        <v>379537.86539</v>
      </c>
      <c r="K40" s="130">
        <v>106912.48015999999</v>
      </c>
      <c r="L40" s="130">
        <f t="shared" si="19"/>
        <v>-272625.38523</v>
      </c>
      <c r="M40" s="152">
        <f t="shared" si="6"/>
        <v>0.2816912089921263</v>
      </c>
      <c r="N40" s="130"/>
      <c r="O40" s="130">
        <f>C40+J40</f>
        <v>379687.86539</v>
      </c>
      <c r="P40" s="130">
        <f>E40+K40</f>
        <v>106912.48015999999</v>
      </c>
      <c r="Q40" s="130">
        <f>P40-O40</f>
        <v>-272775.38523</v>
      </c>
      <c r="R40" s="241">
        <f t="shared" si="8"/>
        <v>0.28157992368332296</v>
      </c>
      <c r="S40" s="49"/>
      <c r="T40" s="47"/>
    </row>
    <row r="41" spans="1:20" s="72" customFormat="1" ht="30.75" customHeight="1">
      <c r="A41" s="69" t="s">
        <v>131</v>
      </c>
      <c r="B41" s="111" t="s">
        <v>147</v>
      </c>
      <c r="C41" s="127">
        <f>C42+C43+C44+C45+C46+C47</f>
        <v>164731.73943000002</v>
      </c>
      <c r="D41" s="127">
        <f>D42+D43+D44+D45+D46+D47</f>
        <v>93112.07829</v>
      </c>
      <c r="E41" s="127">
        <f>E42+E43+E44+E45+E46+E47</f>
        <v>32875.69994</v>
      </c>
      <c r="F41" s="127">
        <f t="shared" si="9"/>
        <v>-60236.378350000006</v>
      </c>
      <c r="G41" s="151">
        <f t="shared" si="4"/>
        <v>0.353076642082972</v>
      </c>
      <c r="H41" s="127">
        <f t="shared" si="20"/>
        <v>-131856.03949000002</v>
      </c>
      <c r="I41" s="151">
        <f t="shared" si="5"/>
        <v>0.19957113336965626</v>
      </c>
      <c r="J41" s="128">
        <f>J42+J43+J44+J45+J46+J47</f>
        <v>59738.06982999999</v>
      </c>
      <c r="K41" s="128">
        <f>K42+K43+K44+K45+K46+K47</f>
        <v>23601.283239999997</v>
      </c>
      <c r="L41" s="128">
        <f t="shared" si="19"/>
        <v>-36136.786589999996</v>
      </c>
      <c r="M41" s="151">
        <f t="shared" si="6"/>
        <v>0.39507944108611986</v>
      </c>
      <c r="N41" s="127"/>
      <c r="O41" s="127">
        <f t="shared" si="17"/>
        <v>224469.80926</v>
      </c>
      <c r="P41" s="127">
        <f t="shared" si="18"/>
        <v>56476.983179999996</v>
      </c>
      <c r="Q41" s="127">
        <f t="shared" si="7"/>
        <v>-167992.82608000003</v>
      </c>
      <c r="R41" s="151">
        <f t="shared" si="8"/>
        <v>0.2516016891812099</v>
      </c>
      <c r="S41" s="70"/>
      <c r="T41" s="71"/>
    </row>
    <row r="42" spans="1:20" s="48" customFormat="1" ht="40.5" customHeight="1">
      <c r="A42" s="157" t="s">
        <v>132</v>
      </c>
      <c r="B42" s="112" t="s">
        <v>148</v>
      </c>
      <c r="C42" s="130">
        <v>53214.59</v>
      </c>
      <c r="D42" s="130">
        <v>26128.160000000003</v>
      </c>
      <c r="E42" s="130">
        <v>18893.176069999998</v>
      </c>
      <c r="F42" s="148">
        <f t="shared" si="9"/>
        <v>-7234.983930000006</v>
      </c>
      <c r="G42" s="241">
        <f t="shared" si="4"/>
        <v>0.723096309499023</v>
      </c>
      <c r="H42" s="148">
        <f t="shared" si="20"/>
        <v>-34321.413929999995</v>
      </c>
      <c r="I42" s="241">
        <f t="shared" si="5"/>
        <v>0.3550375201612941</v>
      </c>
      <c r="J42" s="130">
        <v>28465.84236</v>
      </c>
      <c r="K42" s="130">
        <v>20630.520379999998</v>
      </c>
      <c r="L42" s="130">
        <f aca="true" t="shared" si="21" ref="L42:L47">K42-J42</f>
        <v>-7835.321980000001</v>
      </c>
      <c r="M42" s="241">
        <f t="shared" si="6"/>
        <v>0.7247465267000094</v>
      </c>
      <c r="N42" s="148"/>
      <c r="O42" s="148">
        <f t="shared" si="17"/>
        <v>81680.43235999999</v>
      </c>
      <c r="P42" s="148">
        <f t="shared" si="18"/>
        <v>39523.696449999996</v>
      </c>
      <c r="Q42" s="148">
        <f t="shared" si="7"/>
        <v>-42156.735909999996</v>
      </c>
      <c r="R42" s="241">
        <f t="shared" si="8"/>
        <v>0.4838820670757772</v>
      </c>
      <c r="S42" s="49"/>
      <c r="T42" s="47"/>
    </row>
    <row r="43" spans="1:20" s="48" customFormat="1" ht="33" customHeight="1">
      <c r="A43" s="157" t="s">
        <v>149</v>
      </c>
      <c r="B43" s="112" t="s">
        <v>153</v>
      </c>
      <c r="C43" s="130">
        <v>16278.709</v>
      </c>
      <c r="D43" s="130">
        <v>13821.109</v>
      </c>
      <c r="E43" s="130">
        <v>7865.562679999999</v>
      </c>
      <c r="F43" s="148">
        <f t="shared" si="9"/>
        <v>-5955.546320000001</v>
      </c>
      <c r="G43" s="241">
        <f t="shared" si="4"/>
        <v>0.5690977967108138</v>
      </c>
      <c r="H43" s="148">
        <f t="shared" si="20"/>
        <v>-8413.146320000002</v>
      </c>
      <c r="I43" s="241">
        <f t="shared" si="5"/>
        <v>0.48318098689521377</v>
      </c>
      <c r="J43" s="130">
        <v>18143.807</v>
      </c>
      <c r="K43" s="130">
        <v>2250.8721</v>
      </c>
      <c r="L43" s="130">
        <f t="shared" si="21"/>
        <v>-15892.9349</v>
      </c>
      <c r="M43" s="241">
        <f t="shared" si="6"/>
        <v>0.12405732159739133</v>
      </c>
      <c r="N43" s="148"/>
      <c r="O43" s="148">
        <f t="shared" si="17"/>
        <v>34422.516</v>
      </c>
      <c r="P43" s="148">
        <f t="shared" si="18"/>
        <v>10116.43478</v>
      </c>
      <c r="Q43" s="148">
        <f>P43-O43</f>
        <v>-24306.081220000004</v>
      </c>
      <c r="R43" s="241">
        <f t="shared" si="8"/>
        <v>0.29389004510884675</v>
      </c>
      <c r="S43" s="49"/>
      <c r="T43" s="47"/>
    </row>
    <row r="44" spans="1:20" s="48" customFormat="1" ht="44.25" customHeight="1">
      <c r="A44" s="157" t="s">
        <v>150</v>
      </c>
      <c r="B44" s="112" t="s">
        <v>154</v>
      </c>
      <c r="C44" s="130">
        <v>1471</v>
      </c>
      <c r="D44" s="130">
        <v>1151</v>
      </c>
      <c r="E44" s="130">
        <v>584.9029400000001</v>
      </c>
      <c r="F44" s="148">
        <f t="shared" si="9"/>
        <v>-566.0970599999999</v>
      </c>
      <c r="G44" s="241">
        <f t="shared" si="4"/>
        <v>0.5081693657688967</v>
      </c>
      <c r="H44" s="148">
        <f t="shared" si="20"/>
        <v>-886.0970599999999</v>
      </c>
      <c r="I44" s="241">
        <f t="shared" si="5"/>
        <v>0.39762266485384096</v>
      </c>
      <c r="J44" s="130">
        <v>13128.420470000001</v>
      </c>
      <c r="K44" s="130">
        <v>719.89076</v>
      </c>
      <c r="L44" s="130">
        <f t="shared" si="21"/>
        <v>-12408.52971</v>
      </c>
      <c r="M44" s="241">
        <f t="shared" si="6"/>
        <v>0.05483452953422964</v>
      </c>
      <c r="N44" s="148"/>
      <c r="O44" s="148">
        <f t="shared" si="17"/>
        <v>14599.420470000001</v>
      </c>
      <c r="P44" s="148">
        <f t="shared" si="18"/>
        <v>1304.7937000000002</v>
      </c>
      <c r="Q44" s="148">
        <f>P44-O44</f>
        <v>-13294.62677</v>
      </c>
      <c r="R44" s="241">
        <f t="shared" si="8"/>
        <v>0.0893729790631888</v>
      </c>
      <c r="S44" s="49"/>
      <c r="T44" s="47"/>
    </row>
    <row r="45" spans="1:20" s="48" customFormat="1" ht="24.75" customHeight="1">
      <c r="A45" s="157" t="s">
        <v>151</v>
      </c>
      <c r="B45" s="112" t="s">
        <v>65</v>
      </c>
      <c r="C45" s="130">
        <v>3019.9983700000003</v>
      </c>
      <c r="D45" s="130">
        <v>1710.99837</v>
      </c>
      <c r="E45" s="130">
        <v>1005.23089</v>
      </c>
      <c r="F45" s="148">
        <f t="shared" si="9"/>
        <v>-705.76748</v>
      </c>
      <c r="G45" s="241">
        <f t="shared" si="4"/>
        <v>0.5875113077986158</v>
      </c>
      <c r="H45" s="148">
        <f aca="true" t="shared" si="22" ref="H45:H89">E45-C45</f>
        <v>-2014.7674800000002</v>
      </c>
      <c r="I45" s="241">
        <f t="shared" si="5"/>
        <v>0.3328580902512209</v>
      </c>
      <c r="J45" s="130"/>
      <c r="K45" s="130"/>
      <c r="L45" s="130">
        <f t="shared" si="21"/>
        <v>0</v>
      </c>
      <c r="M45" s="241">
        <f t="shared" si="6"/>
      </c>
      <c r="N45" s="148"/>
      <c r="O45" s="148">
        <f t="shared" si="17"/>
        <v>3019.9983700000003</v>
      </c>
      <c r="P45" s="148">
        <f t="shared" si="18"/>
        <v>1005.23089</v>
      </c>
      <c r="Q45" s="148">
        <f>P45-O45</f>
        <v>-2014.7674800000002</v>
      </c>
      <c r="R45" s="241">
        <f t="shared" si="8"/>
        <v>0.3328580902512209</v>
      </c>
      <c r="S45" s="49"/>
      <c r="T45" s="47"/>
    </row>
    <row r="46" spans="1:20" s="48" customFormat="1" ht="25.5" customHeight="1">
      <c r="A46" s="157" t="s">
        <v>188</v>
      </c>
      <c r="B46" s="112" t="s">
        <v>189</v>
      </c>
      <c r="C46" s="130">
        <v>8655</v>
      </c>
      <c r="D46" s="130">
        <v>4764</v>
      </c>
      <c r="E46" s="130">
        <v>4526.82736</v>
      </c>
      <c r="F46" s="148">
        <f>E46-D46</f>
        <v>-237.17263999999977</v>
      </c>
      <c r="G46" s="241">
        <f t="shared" si="4"/>
        <v>0.9502156507136861</v>
      </c>
      <c r="H46" s="148">
        <f t="shared" si="22"/>
        <v>-4128.17264</v>
      </c>
      <c r="I46" s="241">
        <f t="shared" si="5"/>
        <v>0.5230303131138071</v>
      </c>
      <c r="J46" s="130">
        <v>0</v>
      </c>
      <c r="K46" s="130">
        <v>0</v>
      </c>
      <c r="L46" s="130">
        <f t="shared" si="21"/>
        <v>0</v>
      </c>
      <c r="M46" s="241">
        <f t="shared" si="6"/>
      </c>
      <c r="N46" s="148"/>
      <c r="O46" s="148">
        <f t="shared" si="17"/>
        <v>8655</v>
      </c>
      <c r="P46" s="148">
        <f t="shared" si="18"/>
        <v>4526.82736</v>
      </c>
      <c r="Q46" s="148">
        <f>P46-O46</f>
        <v>-4128.17264</v>
      </c>
      <c r="R46" s="241">
        <f t="shared" si="8"/>
        <v>0.5230303131138071</v>
      </c>
      <c r="S46" s="49"/>
      <c r="T46" s="47"/>
    </row>
    <row r="47" spans="1:20" s="48" customFormat="1" ht="24.75" customHeight="1">
      <c r="A47" s="157" t="s">
        <v>152</v>
      </c>
      <c r="B47" s="112" t="s">
        <v>77</v>
      </c>
      <c r="C47" s="130">
        <v>82092.44206</v>
      </c>
      <c r="D47" s="130">
        <v>45536.81092</v>
      </c>
      <c r="E47" s="130">
        <v>0</v>
      </c>
      <c r="F47" s="148">
        <f>E47-D47</f>
        <v>-45536.81092</v>
      </c>
      <c r="G47" s="241">
        <f t="shared" si="4"/>
        <v>0</v>
      </c>
      <c r="H47" s="148">
        <f t="shared" si="22"/>
        <v>-82092.44206</v>
      </c>
      <c r="I47" s="241">
        <f t="shared" si="5"/>
        <v>0</v>
      </c>
      <c r="J47" s="130">
        <v>0</v>
      </c>
      <c r="K47" s="130">
        <v>0</v>
      </c>
      <c r="L47" s="130">
        <f t="shared" si="21"/>
        <v>0</v>
      </c>
      <c r="M47" s="241">
        <f t="shared" si="6"/>
      </c>
      <c r="N47" s="148"/>
      <c r="O47" s="148">
        <f t="shared" si="17"/>
        <v>82092.44206</v>
      </c>
      <c r="P47" s="148">
        <f t="shared" si="18"/>
        <v>0</v>
      </c>
      <c r="Q47" s="148">
        <f>P47-O47</f>
        <v>-82092.44206</v>
      </c>
      <c r="R47" s="241">
        <f t="shared" si="8"/>
        <v>0</v>
      </c>
      <c r="S47" s="47"/>
      <c r="T47" s="47"/>
    </row>
    <row r="48" spans="1:20" s="12" customFormat="1" ht="20.25" customHeight="1">
      <c r="A48" s="60" t="s">
        <v>26</v>
      </c>
      <c r="B48" s="113" t="s">
        <v>27</v>
      </c>
      <c r="C48" s="131">
        <f>C6+C10+C11+C12+C30+C31+C32+C33+C41</f>
        <v>9515475.17427</v>
      </c>
      <c r="D48" s="131">
        <f>D6+D10+D11+D12+D30+D31+D32+D33+D41</f>
        <v>4302943.822259999</v>
      </c>
      <c r="E48" s="131">
        <f>E6+E10+E11+E12+E30+E31+E32+E33+E41</f>
        <v>3391926.03812</v>
      </c>
      <c r="F48" s="131">
        <f t="shared" si="9"/>
        <v>-911017.7841399987</v>
      </c>
      <c r="G48" s="155">
        <f>_xlfn.IFERROR(E48/D48,"")</f>
        <v>0.7882803443941984</v>
      </c>
      <c r="H48" s="131">
        <f t="shared" si="22"/>
        <v>-6123549.136150001</v>
      </c>
      <c r="I48" s="155">
        <f>_xlfn.IFERROR(E48/C48,"")</f>
        <v>0.3564641781938356</v>
      </c>
      <c r="J48" s="131">
        <f>J6+J10+J11+J12+J30+J31+J32+J33+J41</f>
        <v>2326366.9335</v>
      </c>
      <c r="K48" s="131">
        <f>K6+K10+K11+K12+K30+K31+K32+K33+K41</f>
        <v>540769.02394</v>
      </c>
      <c r="L48" s="131">
        <f>L6+L10+L11+L12+L30+L31+L32+L33+L41</f>
        <v>-1785597.9095599998</v>
      </c>
      <c r="M48" s="155">
        <f>_xlfn.IFERROR(K48/J48,"")</f>
        <v>0.23245216227623106</v>
      </c>
      <c r="N48" s="131" t="e">
        <f>#REF!+#REF!</f>
        <v>#REF!</v>
      </c>
      <c r="O48" s="131">
        <f aca="true" t="shared" si="23" ref="O48:O95">C48+J48</f>
        <v>11841842.10777</v>
      </c>
      <c r="P48" s="131">
        <f aca="true" t="shared" si="24" ref="P48:P65">E48+K48</f>
        <v>3932695.0620600004</v>
      </c>
      <c r="Q48" s="131">
        <f t="shared" si="7"/>
        <v>-7909147.045709999</v>
      </c>
      <c r="R48" s="155">
        <f>_xlfn.IFERROR(P48/O48,"")</f>
        <v>0.33210162965097895</v>
      </c>
      <c r="S48" s="26"/>
      <c r="T48" s="27"/>
    </row>
    <row r="49" spans="1:20" s="48" customFormat="1" ht="24" customHeight="1">
      <c r="A49" s="61" t="s">
        <v>168</v>
      </c>
      <c r="B49" s="107" t="s">
        <v>136</v>
      </c>
      <c r="C49" s="130">
        <v>88437</v>
      </c>
      <c r="D49" s="130">
        <v>36849</v>
      </c>
      <c r="E49" s="130">
        <v>36849</v>
      </c>
      <c r="F49" s="130">
        <f t="shared" si="9"/>
        <v>0</v>
      </c>
      <c r="G49" s="242">
        <f>_xlfn.IFERROR(E49/D49,"")</f>
        <v>1</v>
      </c>
      <c r="H49" s="130">
        <f t="shared" si="22"/>
        <v>-51588</v>
      </c>
      <c r="I49" s="242">
        <f>_xlfn.IFERROR(E49/C49,"")</f>
        <v>0.41666949353777266</v>
      </c>
      <c r="J49" s="130">
        <v>0</v>
      </c>
      <c r="K49" s="130">
        <v>0</v>
      </c>
      <c r="L49" s="130">
        <f>K49-J49</f>
        <v>0</v>
      </c>
      <c r="M49" s="177">
        <f>_xlfn.IFERROR(K49/J49,"")</f>
      </c>
      <c r="N49" s="130" t="e">
        <f>#REF!+#REF!</f>
        <v>#REF!</v>
      </c>
      <c r="O49" s="130">
        <f>C49+J49</f>
        <v>88437</v>
      </c>
      <c r="P49" s="130">
        <f>E49+K49</f>
        <v>36849</v>
      </c>
      <c r="Q49" s="130">
        <f t="shared" si="7"/>
        <v>-51588</v>
      </c>
      <c r="R49" s="242">
        <f>_xlfn.IFERROR(P49/O49,"")</f>
        <v>0.41666949353777266</v>
      </c>
      <c r="S49" s="47"/>
      <c r="T49" s="47"/>
    </row>
    <row r="50" spans="1:20" s="251" customFormat="1" ht="90.75" customHeight="1">
      <c r="A50" s="254" t="s">
        <v>169</v>
      </c>
      <c r="B50" s="107" t="s">
        <v>170</v>
      </c>
      <c r="C50" s="130">
        <v>297220.52400000003</v>
      </c>
      <c r="D50" s="130">
        <v>270737.52400000003</v>
      </c>
      <c r="E50" s="130">
        <v>242166.257</v>
      </c>
      <c r="F50" s="130">
        <f t="shared" si="9"/>
        <v>-28571.26700000002</v>
      </c>
      <c r="G50" s="243">
        <f>_xlfn.IFERROR(E50/D50,"")</f>
        <v>0.8944687586047362</v>
      </c>
      <c r="H50" s="130">
        <f t="shared" si="22"/>
        <v>-55054.26700000002</v>
      </c>
      <c r="I50" s="243">
        <f>_xlfn.IFERROR(E50/C50,"")</f>
        <v>0.8147696321267504</v>
      </c>
      <c r="J50" s="130">
        <v>1980</v>
      </c>
      <c r="K50" s="130">
        <v>1980</v>
      </c>
      <c r="L50" s="130">
        <f>K50-J50</f>
        <v>0</v>
      </c>
      <c r="M50" s="243">
        <f>_xlfn.IFERROR(K50/J50,"")</f>
        <v>1</v>
      </c>
      <c r="N50" s="130"/>
      <c r="O50" s="130">
        <f>C50+J50</f>
        <v>299200.52400000003</v>
      </c>
      <c r="P50" s="130">
        <f>E50+K50</f>
        <v>244146.257</v>
      </c>
      <c r="Q50" s="130">
        <f t="shared" si="7"/>
        <v>-55054.26700000002</v>
      </c>
      <c r="R50" s="243">
        <f>_xlfn.IFERROR(P50/O50,"")</f>
        <v>0.8159954191791455</v>
      </c>
      <c r="S50" s="250"/>
      <c r="T50" s="250"/>
    </row>
    <row r="51" spans="1:18" s="26" customFormat="1" ht="21" customHeight="1">
      <c r="A51" s="62" t="s">
        <v>28</v>
      </c>
      <c r="B51" s="114" t="s">
        <v>137</v>
      </c>
      <c r="C51" s="132">
        <f>C48+C49+C50</f>
        <v>9901132.69827</v>
      </c>
      <c r="D51" s="132">
        <f>D48+D49+D50</f>
        <v>4610530.346259999</v>
      </c>
      <c r="E51" s="132">
        <f>E48+E49+E50</f>
        <v>3670941.2951200004</v>
      </c>
      <c r="F51" s="132">
        <f t="shared" si="9"/>
        <v>-939589.0511399987</v>
      </c>
      <c r="G51" s="156">
        <f>_xlfn.IFERROR(E51/D51,"")</f>
        <v>0.796208032357453</v>
      </c>
      <c r="H51" s="132">
        <f t="shared" si="22"/>
        <v>-6230191.40315</v>
      </c>
      <c r="I51" s="156">
        <f>_xlfn.IFERROR(E51/C51,"")</f>
        <v>0.3707597309307262</v>
      </c>
      <c r="J51" s="132">
        <f>J48+J49+J50</f>
        <v>2328346.9335</v>
      </c>
      <c r="K51" s="132">
        <f>K48+K49+K50</f>
        <v>542749.02394</v>
      </c>
      <c r="L51" s="132">
        <f>L48+L49+L50</f>
        <v>-1785597.9095599998</v>
      </c>
      <c r="M51" s="156">
        <f>_xlfn.IFERROR(K51/J51,"")</f>
        <v>0.23310487630987747</v>
      </c>
      <c r="N51" s="132" t="e">
        <f>#REF!+#REF!</f>
        <v>#REF!</v>
      </c>
      <c r="O51" s="132">
        <f t="shared" si="23"/>
        <v>12229479.63177</v>
      </c>
      <c r="P51" s="132">
        <f t="shared" si="24"/>
        <v>4213690.319060001</v>
      </c>
      <c r="Q51" s="132">
        <f t="shared" si="7"/>
        <v>-8015789.312709999</v>
      </c>
      <c r="R51" s="156">
        <f>_xlfn.IFERROR(P51/O51,"")</f>
        <v>0.3445518898542165</v>
      </c>
    </row>
    <row r="52" spans="1:18" s="26" customFormat="1" ht="37.5" customHeight="1" hidden="1">
      <c r="A52" s="63" t="s">
        <v>29</v>
      </c>
      <c r="B52" s="115" t="s">
        <v>30</v>
      </c>
      <c r="C52" s="264"/>
      <c r="D52" s="265"/>
      <c r="E52" s="266"/>
      <c r="F52" s="216">
        <f t="shared" si="9"/>
        <v>0</v>
      </c>
      <c r="G52" s="215">
        <f aca="true" t="shared" si="25" ref="G52:G95">_xlfn.IFERROR(E52/D52,"")</f>
      </c>
      <c r="H52" s="216">
        <f t="shared" si="22"/>
        <v>0</v>
      </c>
      <c r="I52" s="215">
        <f aca="true" t="shared" si="26" ref="I52:I95">_xlfn.IFERROR(E52/C52,"")</f>
      </c>
      <c r="J52" s="274"/>
      <c r="K52" s="260"/>
      <c r="L52" s="170" t="e">
        <f>K52-#REF!</f>
        <v>#REF!</v>
      </c>
      <c r="M52" s="156">
        <f aca="true" t="shared" si="27" ref="M52:M95">_xlfn.IFERROR(K52/J52,"")</f>
      </c>
      <c r="N52" s="134"/>
      <c r="O52" s="133">
        <f t="shared" si="23"/>
        <v>0</v>
      </c>
      <c r="P52" s="133">
        <f t="shared" si="24"/>
        <v>0</v>
      </c>
      <c r="Q52" s="133">
        <f t="shared" si="7"/>
        <v>0</v>
      </c>
      <c r="R52" s="156">
        <f aca="true" t="shared" si="28" ref="R52:R95">_xlfn.IFERROR(P52/O52,"")</f>
      </c>
    </row>
    <row r="53" spans="1:18" ht="20.25" customHeight="1" hidden="1">
      <c r="A53" s="64"/>
      <c r="B53" s="116" t="s">
        <v>31</v>
      </c>
      <c r="C53" s="267"/>
      <c r="D53" s="268"/>
      <c r="E53" s="267"/>
      <c r="F53" s="217">
        <f t="shared" si="9"/>
        <v>0</v>
      </c>
      <c r="G53" s="215">
        <f t="shared" si="25"/>
      </c>
      <c r="H53" s="217">
        <f t="shared" si="22"/>
        <v>0</v>
      </c>
      <c r="I53" s="215">
        <f t="shared" si="26"/>
      </c>
      <c r="J53" s="268"/>
      <c r="K53" s="260"/>
      <c r="L53" s="163" t="e">
        <f>K53-#REF!</f>
        <v>#REF!</v>
      </c>
      <c r="M53" s="156">
        <f t="shared" si="27"/>
      </c>
      <c r="N53" s="136"/>
      <c r="O53" s="135">
        <f t="shared" si="23"/>
        <v>0</v>
      </c>
      <c r="P53" s="135">
        <f t="shared" si="24"/>
        <v>0</v>
      </c>
      <c r="Q53" s="135">
        <f t="shared" si="7"/>
        <v>0</v>
      </c>
      <c r="R53" s="156">
        <f t="shared" si="28"/>
      </c>
    </row>
    <row r="54" spans="1:18" ht="60.75" customHeight="1" hidden="1">
      <c r="A54" s="65">
        <v>406</v>
      </c>
      <c r="B54" s="117" t="s">
        <v>32</v>
      </c>
      <c r="C54" s="267"/>
      <c r="D54" s="268"/>
      <c r="E54" s="267"/>
      <c r="F54" s="217">
        <f t="shared" si="9"/>
        <v>0</v>
      </c>
      <c r="G54" s="215">
        <f t="shared" si="25"/>
      </c>
      <c r="H54" s="217">
        <f t="shared" si="22"/>
        <v>0</v>
      </c>
      <c r="I54" s="215">
        <f t="shared" si="26"/>
      </c>
      <c r="J54" s="268"/>
      <c r="K54" s="268"/>
      <c r="L54" s="163" t="e">
        <f>K54-#REF!</f>
        <v>#REF!</v>
      </c>
      <c r="M54" s="156">
        <f t="shared" si="27"/>
      </c>
      <c r="N54" s="136"/>
      <c r="O54" s="135">
        <f t="shared" si="23"/>
        <v>0</v>
      </c>
      <c r="P54" s="135">
        <f t="shared" si="24"/>
        <v>0</v>
      </c>
      <c r="Q54" s="135">
        <f t="shared" si="7"/>
        <v>0</v>
      </c>
      <c r="R54" s="156">
        <f t="shared" si="28"/>
      </c>
    </row>
    <row r="55" spans="1:18" ht="20.25" customHeight="1" hidden="1">
      <c r="A55" s="65">
        <v>406.1</v>
      </c>
      <c r="B55" s="118" t="s">
        <v>33</v>
      </c>
      <c r="C55" s="269"/>
      <c r="D55" s="270"/>
      <c r="E55" s="269"/>
      <c r="F55" s="218">
        <f t="shared" si="9"/>
        <v>0</v>
      </c>
      <c r="G55" s="215">
        <f t="shared" si="25"/>
      </c>
      <c r="H55" s="218">
        <f t="shared" si="22"/>
        <v>0</v>
      </c>
      <c r="I55" s="215">
        <f t="shared" si="26"/>
      </c>
      <c r="J55" s="270"/>
      <c r="K55" s="270"/>
      <c r="L55" s="168" t="e">
        <f>K55-#REF!</f>
        <v>#REF!</v>
      </c>
      <c r="M55" s="156">
        <f t="shared" si="27"/>
      </c>
      <c r="N55" s="136"/>
      <c r="O55" s="137">
        <f t="shared" si="23"/>
        <v>0</v>
      </c>
      <c r="P55" s="137">
        <f t="shared" si="24"/>
        <v>0</v>
      </c>
      <c r="Q55" s="137">
        <f t="shared" si="7"/>
        <v>0</v>
      </c>
      <c r="R55" s="156">
        <f t="shared" si="28"/>
      </c>
    </row>
    <row r="56" spans="1:18" ht="20.25" customHeight="1" hidden="1">
      <c r="A56" s="65">
        <v>406.2</v>
      </c>
      <c r="B56" s="118" t="s">
        <v>34</v>
      </c>
      <c r="C56" s="269"/>
      <c r="D56" s="270"/>
      <c r="E56" s="269"/>
      <c r="F56" s="218">
        <f t="shared" si="9"/>
        <v>0</v>
      </c>
      <c r="G56" s="215">
        <f t="shared" si="25"/>
      </c>
      <c r="H56" s="218">
        <f t="shared" si="22"/>
        <v>0</v>
      </c>
      <c r="I56" s="215">
        <f t="shared" si="26"/>
      </c>
      <c r="J56" s="270"/>
      <c r="K56" s="270"/>
      <c r="L56" s="168" t="e">
        <f>K56-#REF!</f>
        <v>#REF!</v>
      </c>
      <c r="M56" s="156">
        <f t="shared" si="27"/>
      </c>
      <c r="N56" s="136"/>
      <c r="O56" s="137">
        <f t="shared" si="23"/>
        <v>0</v>
      </c>
      <c r="P56" s="137">
        <f t="shared" si="24"/>
        <v>0</v>
      </c>
      <c r="Q56" s="137">
        <f t="shared" si="7"/>
        <v>0</v>
      </c>
      <c r="R56" s="156">
        <f t="shared" si="28"/>
      </c>
    </row>
    <row r="57" spans="1:18" ht="60.75" customHeight="1" hidden="1">
      <c r="A57" s="65">
        <v>201</v>
      </c>
      <c r="B57" s="117" t="s">
        <v>35</v>
      </c>
      <c r="C57" s="267"/>
      <c r="D57" s="268"/>
      <c r="E57" s="267"/>
      <c r="F57" s="217">
        <f t="shared" si="9"/>
        <v>0</v>
      </c>
      <c r="G57" s="215">
        <f t="shared" si="25"/>
      </c>
      <c r="H57" s="217">
        <f t="shared" si="22"/>
        <v>0</v>
      </c>
      <c r="I57" s="215">
        <f t="shared" si="26"/>
      </c>
      <c r="J57" s="268"/>
      <c r="K57" s="268"/>
      <c r="L57" s="163" t="e">
        <f>K57-#REF!</f>
        <v>#REF!</v>
      </c>
      <c r="M57" s="156">
        <f t="shared" si="27"/>
      </c>
      <c r="N57" s="136"/>
      <c r="O57" s="135">
        <f t="shared" si="23"/>
        <v>0</v>
      </c>
      <c r="P57" s="135">
        <f t="shared" si="24"/>
        <v>0</v>
      </c>
      <c r="Q57" s="135">
        <f t="shared" si="7"/>
        <v>0</v>
      </c>
      <c r="R57" s="156">
        <f t="shared" si="28"/>
      </c>
    </row>
    <row r="58" spans="1:18" ht="20.25" customHeight="1" hidden="1">
      <c r="A58" s="64">
        <v>201.01</v>
      </c>
      <c r="B58" s="119" t="s">
        <v>36</v>
      </c>
      <c r="C58" s="267"/>
      <c r="D58" s="268"/>
      <c r="E58" s="267"/>
      <c r="F58" s="217">
        <f t="shared" si="9"/>
        <v>0</v>
      </c>
      <c r="G58" s="215">
        <f t="shared" si="25"/>
      </c>
      <c r="H58" s="217">
        <f t="shared" si="22"/>
        <v>0</v>
      </c>
      <c r="I58" s="215">
        <f t="shared" si="26"/>
      </c>
      <c r="J58" s="268"/>
      <c r="K58" s="268"/>
      <c r="L58" s="163" t="e">
        <f>K58-#REF!</f>
        <v>#REF!</v>
      </c>
      <c r="M58" s="156">
        <f t="shared" si="27"/>
      </c>
      <c r="N58" s="136"/>
      <c r="O58" s="135">
        <f t="shared" si="23"/>
        <v>0</v>
      </c>
      <c r="P58" s="135">
        <f t="shared" si="24"/>
        <v>0</v>
      </c>
      <c r="Q58" s="135">
        <f t="shared" si="7"/>
        <v>0</v>
      </c>
      <c r="R58" s="156">
        <f t="shared" si="28"/>
      </c>
    </row>
    <row r="59" spans="1:18" ht="15" customHeight="1" hidden="1">
      <c r="A59" s="64">
        <v>201.011</v>
      </c>
      <c r="B59" s="120" t="s">
        <v>37</v>
      </c>
      <c r="C59" s="269"/>
      <c r="D59" s="270"/>
      <c r="E59" s="269"/>
      <c r="F59" s="218">
        <f t="shared" si="9"/>
        <v>0</v>
      </c>
      <c r="G59" s="215">
        <f t="shared" si="25"/>
      </c>
      <c r="H59" s="218">
        <f t="shared" si="22"/>
        <v>0</v>
      </c>
      <c r="I59" s="215">
        <f t="shared" si="26"/>
      </c>
      <c r="J59" s="270"/>
      <c r="K59" s="270"/>
      <c r="L59" s="168" t="e">
        <f>K59-#REF!</f>
        <v>#REF!</v>
      </c>
      <c r="M59" s="156">
        <f t="shared" si="27"/>
      </c>
      <c r="N59" s="136"/>
      <c r="O59" s="137">
        <f t="shared" si="23"/>
        <v>0</v>
      </c>
      <c r="P59" s="137">
        <f t="shared" si="24"/>
        <v>0</v>
      </c>
      <c r="Q59" s="137">
        <f t="shared" si="7"/>
        <v>0</v>
      </c>
      <c r="R59" s="156">
        <f t="shared" si="28"/>
      </c>
    </row>
    <row r="60" spans="1:18" ht="20.25" customHeight="1" hidden="1">
      <c r="A60" s="64">
        <v>201.012</v>
      </c>
      <c r="B60" s="120" t="s">
        <v>38</v>
      </c>
      <c r="C60" s="269"/>
      <c r="D60" s="270"/>
      <c r="E60" s="269"/>
      <c r="F60" s="218">
        <f t="shared" si="9"/>
        <v>0</v>
      </c>
      <c r="G60" s="215">
        <f t="shared" si="25"/>
      </c>
      <c r="H60" s="218">
        <f t="shared" si="22"/>
        <v>0</v>
      </c>
      <c r="I60" s="215">
        <f t="shared" si="26"/>
      </c>
      <c r="J60" s="270"/>
      <c r="K60" s="270"/>
      <c r="L60" s="168" t="e">
        <f>K60-#REF!</f>
        <v>#REF!</v>
      </c>
      <c r="M60" s="156">
        <f t="shared" si="27"/>
      </c>
      <c r="N60" s="136"/>
      <c r="O60" s="137">
        <f t="shared" si="23"/>
        <v>0</v>
      </c>
      <c r="P60" s="137">
        <f t="shared" si="24"/>
        <v>0</v>
      </c>
      <c r="Q60" s="137">
        <f t="shared" si="7"/>
        <v>0</v>
      </c>
      <c r="R60" s="156">
        <f t="shared" si="28"/>
      </c>
    </row>
    <row r="61" spans="1:18" ht="20.25" customHeight="1" hidden="1">
      <c r="A61" s="64">
        <v>201.02</v>
      </c>
      <c r="B61" s="121" t="s">
        <v>39</v>
      </c>
      <c r="C61" s="267"/>
      <c r="D61" s="268"/>
      <c r="E61" s="267"/>
      <c r="F61" s="217">
        <f t="shared" si="9"/>
        <v>0</v>
      </c>
      <c r="G61" s="215">
        <f t="shared" si="25"/>
      </c>
      <c r="H61" s="217">
        <f t="shared" si="22"/>
        <v>0</v>
      </c>
      <c r="I61" s="215">
        <f t="shared" si="26"/>
      </c>
      <c r="J61" s="268"/>
      <c r="K61" s="268"/>
      <c r="L61" s="163" t="e">
        <f>K61-#REF!</f>
        <v>#REF!</v>
      </c>
      <c r="M61" s="156">
        <f t="shared" si="27"/>
      </c>
      <c r="N61" s="136"/>
      <c r="O61" s="135">
        <f t="shared" si="23"/>
        <v>0</v>
      </c>
      <c r="P61" s="135">
        <f t="shared" si="24"/>
        <v>0</v>
      </c>
      <c r="Q61" s="135">
        <f t="shared" si="7"/>
        <v>0</v>
      </c>
      <c r="R61" s="156">
        <f t="shared" si="28"/>
      </c>
    </row>
    <row r="62" spans="1:18" ht="20.25" customHeight="1" hidden="1">
      <c r="A62" s="64">
        <v>201.021</v>
      </c>
      <c r="B62" s="120" t="s">
        <v>37</v>
      </c>
      <c r="C62" s="269"/>
      <c r="D62" s="270"/>
      <c r="E62" s="269"/>
      <c r="F62" s="218">
        <f t="shared" si="9"/>
        <v>0</v>
      </c>
      <c r="G62" s="215">
        <f t="shared" si="25"/>
      </c>
      <c r="H62" s="218">
        <f t="shared" si="22"/>
        <v>0</v>
      </c>
      <c r="I62" s="215">
        <f t="shared" si="26"/>
      </c>
      <c r="J62" s="270"/>
      <c r="K62" s="270"/>
      <c r="L62" s="168" t="e">
        <f>K62-#REF!</f>
        <v>#REF!</v>
      </c>
      <c r="M62" s="156">
        <f t="shared" si="27"/>
      </c>
      <c r="N62" s="136"/>
      <c r="O62" s="137">
        <f t="shared" si="23"/>
        <v>0</v>
      </c>
      <c r="P62" s="137">
        <f t="shared" si="24"/>
        <v>0</v>
      </c>
      <c r="Q62" s="137">
        <f t="shared" si="7"/>
        <v>0</v>
      </c>
      <c r="R62" s="156">
        <f t="shared" si="28"/>
      </c>
    </row>
    <row r="63" spans="1:18" ht="20.25" customHeight="1" hidden="1">
      <c r="A63" s="64">
        <v>201.022</v>
      </c>
      <c r="B63" s="120" t="s">
        <v>38</v>
      </c>
      <c r="C63" s="269"/>
      <c r="D63" s="270"/>
      <c r="E63" s="269"/>
      <c r="F63" s="218">
        <f t="shared" si="9"/>
        <v>0</v>
      </c>
      <c r="G63" s="215">
        <f t="shared" si="25"/>
      </c>
      <c r="H63" s="218">
        <f t="shared" si="22"/>
        <v>0</v>
      </c>
      <c r="I63" s="215">
        <f t="shared" si="26"/>
      </c>
      <c r="J63" s="270"/>
      <c r="K63" s="270"/>
      <c r="L63" s="168" t="e">
        <f>K63-#REF!</f>
        <v>#REF!</v>
      </c>
      <c r="M63" s="156">
        <f t="shared" si="27"/>
      </c>
      <c r="N63" s="136"/>
      <c r="O63" s="137">
        <f t="shared" si="23"/>
        <v>0</v>
      </c>
      <c r="P63" s="137">
        <f t="shared" si="24"/>
        <v>0</v>
      </c>
      <c r="Q63" s="137">
        <f t="shared" si="7"/>
        <v>0</v>
      </c>
      <c r="R63" s="156">
        <f t="shared" si="28"/>
      </c>
    </row>
    <row r="64" spans="1:18" ht="40.5" customHeight="1" hidden="1">
      <c r="A64" s="64">
        <v>201.03</v>
      </c>
      <c r="B64" s="121" t="s">
        <v>40</v>
      </c>
      <c r="C64" s="267"/>
      <c r="D64" s="268"/>
      <c r="E64" s="267"/>
      <c r="F64" s="217">
        <f t="shared" si="9"/>
        <v>0</v>
      </c>
      <c r="G64" s="215">
        <f t="shared" si="25"/>
      </c>
      <c r="H64" s="217">
        <f t="shared" si="22"/>
        <v>0</v>
      </c>
      <c r="I64" s="215">
        <f t="shared" si="26"/>
      </c>
      <c r="J64" s="268"/>
      <c r="K64" s="268"/>
      <c r="L64" s="163" t="e">
        <f>K64-#REF!</f>
        <v>#REF!</v>
      </c>
      <c r="M64" s="156">
        <f t="shared" si="27"/>
      </c>
      <c r="N64" s="136"/>
      <c r="O64" s="135">
        <f t="shared" si="23"/>
        <v>0</v>
      </c>
      <c r="P64" s="135">
        <f t="shared" si="24"/>
        <v>0</v>
      </c>
      <c r="Q64" s="135">
        <f t="shared" si="7"/>
        <v>0</v>
      </c>
      <c r="R64" s="156">
        <f t="shared" si="28"/>
      </c>
    </row>
    <row r="65" spans="1:18" ht="20.25" customHeight="1" hidden="1">
      <c r="A65" s="64">
        <v>201.031</v>
      </c>
      <c r="B65" s="120" t="s">
        <v>37</v>
      </c>
      <c r="C65" s="269"/>
      <c r="D65" s="270"/>
      <c r="E65" s="269"/>
      <c r="F65" s="218">
        <f t="shared" si="9"/>
        <v>0</v>
      </c>
      <c r="G65" s="215">
        <f t="shared" si="25"/>
      </c>
      <c r="H65" s="218">
        <f t="shared" si="22"/>
        <v>0</v>
      </c>
      <c r="I65" s="215">
        <f t="shared" si="26"/>
      </c>
      <c r="J65" s="270"/>
      <c r="K65" s="270"/>
      <c r="L65" s="168" t="e">
        <f>K65-#REF!</f>
        <v>#REF!</v>
      </c>
      <c r="M65" s="156">
        <f t="shared" si="27"/>
      </c>
      <c r="N65" s="136"/>
      <c r="O65" s="137">
        <f t="shared" si="23"/>
        <v>0</v>
      </c>
      <c r="P65" s="137">
        <f t="shared" si="24"/>
        <v>0</v>
      </c>
      <c r="Q65" s="137">
        <f t="shared" si="7"/>
        <v>0</v>
      </c>
      <c r="R65" s="156">
        <f t="shared" si="28"/>
      </c>
    </row>
    <row r="66" spans="1:18" ht="20.25" customHeight="1" hidden="1">
      <c r="A66" s="64">
        <v>201.032</v>
      </c>
      <c r="B66" s="120" t="s">
        <v>38</v>
      </c>
      <c r="C66" s="269"/>
      <c r="D66" s="270"/>
      <c r="E66" s="269"/>
      <c r="F66" s="218">
        <f t="shared" si="9"/>
        <v>0</v>
      </c>
      <c r="G66" s="215">
        <f t="shared" si="25"/>
      </c>
      <c r="H66" s="218">
        <f t="shared" si="22"/>
        <v>0</v>
      </c>
      <c r="I66" s="215">
        <f t="shared" si="26"/>
      </c>
      <c r="J66" s="270"/>
      <c r="K66" s="270"/>
      <c r="L66" s="168" t="e">
        <f>K66-#REF!</f>
        <v>#REF!</v>
      </c>
      <c r="M66" s="156">
        <f t="shared" si="27"/>
      </c>
      <c r="N66" s="136"/>
      <c r="O66" s="137">
        <f t="shared" si="23"/>
        <v>0</v>
      </c>
      <c r="P66" s="137">
        <f aca="true" t="shared" si="29" ref="P66:P95">E66+K66</f>
        <v>0</v>
      </c>
      <c r="Q66" s="137">
        <f aca="true" t="shared" si="30" ref="Q66:Q95">P66-O66</f>
        <v>0</v>
      </c>
      <c r="R66" s="156">
        <f t="shared" si="28"/>
      </c>
    </row>
    <row r="67" spans="1:18" ht="40.5" customHeight="1" hidden="1">
      <c r="A67" s="65">
        <v>202</v>
      </c>
      <c r="B67" s="117" t="s">
        <v>41</v>
      </c>
      <c r="C67" s="267"/>
      <c r="D67" s="268"/>
      <c r="E67" s="267"/>
      <c r="F67" s="217">
        <f t="shared" si="9"/>
        <v>0</v>
      </c>
      <c r="G67" s="215">
        <f t="shared" si="25"/>
      </c>
      <c r="H67" s="217">
        <f t="shared" si="22"/>
        <v>0</v>
      </c>
      <c r="I67" s="215">
        <f t="shared" si="26"/>
      </c>
      <c r="J67" s="268"/>
      <c r="K67" s="268"/>
      <c r="L67" s="163" t="e">
        <f>K67-#REF!</f>
        <v>#REF!</v>
      </c>
      <c r="M67" s="156">
        <f t="shared" si="27"/>
      </c>
      <c r="N67" s="136"/>
      <c r="O67" s="135">
        <f t="shared" si="23"/>
        <v>0</v>
      </c>
      <c r="P67" s="135">
        <f t="shared" si="29"/>
        <v>0</v>
      </c>
      <c r="Q67" s="135">
        <f t="shared" si="30"/>
        <v>0</v>
      </c>
      <c r="R67" s="156">
        <f t="shared" si="28"/>
      </c>
    </row>
    <row r="68" spans="1:18" ht="40.5" customHeight="1" hidden="1">
      <c r="A68" s="64">
        <v>202.01</v>
      </c>
      <c r="B68" s="121" t="s">
        <v>42</v>
      </c>
      <c r="C68" s="267"/>
      <c r="D68" s="268"/>
      <c r="E68" s="267"/>
      <c r="F68" s="217">
        <f t="shared" si="9"/>
        <v>0</v>
      </c>
      <c r="G68" s="215">
        <f t="shared" si="25"/>
      </c>
      <c r="H68" s="217">
        <f t="shared" si="22"/>
        <v>0</v>
      </c>
      <c r="I68" s="215">
        <f t="shared" si="26"/>
      </c>
      <c r="J68" s="268"/>
      <c r="K68" s="268"/>
      <c r="L68" s="163" t="e">
        <f>K68-#REF!</f>
        <v>#REF!</v>
      </c>
      <c r="M68" s="156">
        <f t="shared" si="27"/>
      </c>
      <c r="N68" s="136"/>
      <c r="O68" s="135">
        <f t="shared" si="23"/>
        <v>0</v>
      </c>
      <c r="P68" s="135">
        <f t="shared" si="29"/>
        <v>0</v>
      </c>
      <c r="Q68" s="135">
        <f t="shared" si="30"/>
        <v>0</v>
      </c>
      <c r="R68" s="156">
        <f t="shared" si="28"/>
      </c>
    </row>
    <row r="69" spans="1:18" ht="20.25" hidden="1">
      <c r="A69" s="64">
        <v>202.011</v>
      </c>
      <c r="B69" s="120" t="s">
        <v>37</v>
      </c>
      <c r="C69" s="269"/>
      <c r="D69" s="270"/>
      <c r="E69" s="269"/>
      <c r="F69" s="218">
        <f t="shared" si="9"/>
        <v>0</v>
      </c>
      <c r="G69" s="215">
        <f t="shared" si="25"/>
      </c>
      <c r="H69" s="218">
        <f t="shared" si="22"/>
        <v>0</v>
      </c>
      <c r="I69" s="215">
        <f t="shared" si="26"/>
      </c>
      <c r="J69" s="270"/>
      <c r="K69" s="270"/>
      <c r="L69" s="168" t="e">
        <f>K69-#REF!</f>
        <v>#REF!</v>
      </c>
      <c r="M69" s="156">
        <f t="shared" si="27"/>
      </c>
      <c r="N69" s="136"/>
      <c r="O69" s="137">
        <f t="shared" si="23"/>
        <v>0</v>
      </c>
      <c r="P69" s="137">
        <f t="shared" si="29"/>
        <v>0</v>
      </c>
      <c r="Q69" s="137">
        <f t="shared" si="30"/>
        <v>0</v>
      </c>
      <c r="R69" s="156">
        <f t="shared" si="28"/>
      </c>
    </row>
    <row r="70" spans="1:18" ht="20.25" hidden="1">
      <c r="A70" s="64">
        <v>202.012</v>
      </c>
      <c r="B70" s="120" t="s">
        <v>38</v>
      </c>
      <c r="C70" s="269"/>
      <c r="D70" s="270"/>
      <c r="E70" s="269"/>
      <c r="F70" s="218">
        <f t="shared" si="9"/>
        <v>0</v>
      </c>
      <c r="G70" s="215">
        <f t="shared" si="25"/>
      </c>
      <c r="H70" s="218">
        <f t="shared" si="22"/>
        <v>0</v>
      </c>
      <c r="I70" s="215">
        <f t="shared" si="26"/>
      </c>
      <c r="J70" s="270"/>
      <c r="K70" s="270"/>
      <c r="L70" s="168" t="e">
        <f>K70-#REF!</f>
        <v>#REF!</v>
      </c>
      <c r="M70" s="156">
        <f t="shared" si="27"/>
      </c>
      <c r="N70" s="136"/>
      <c r="O70" s="137">
        <f t="shared" si="23"/>
        <v>0</v>
      </c>
      <c r="P70" s="137">
        <f t="shared" si="29"/>
        <v>0</v>
      </c>
      <c r="Q70" s="137">
        <f t="shared" si="30"/>
        <v>0</v>
      </c>
      <c r="R70" s="156">
        <f t="shared" si="28"/>
      </c>
    </row>
    <row r="71" spans="1:18" ht="19.5" customHeight="1" hidden="1">
      <c r="A71" s="64">
        <v>202.013</v>
      </c>
      <c r="B71" s="120" t="s">
        <v>43</v>
      </c>
      <c r="C71" s="269"/>
      <c r="D71" s="270"/>
      <c r="E71" s="269"/>
      <c r="F71" s="218">
        <f t="shared" si="9"/>
        <v>0</v>
      </c>
      <c r="G71" s="215">
        <f t="shared" si="25"/>
      </c>
      <c r="H71" s="218">
        <f t="shared" si="22"/>
        <v>0</v>
      </c>
      <c r="I71" s="215">
        <f t="shared" si="26"/>
      </c>
      <c r="J71" s="270"/>
      <c r="K71" s="270"/>
      <c r="L71" s="168" t="e">
        <f>K71-#REF!</f>
        <v>#REF!</v>
      </c>
      <c r="M71" s="156">
        <f t="shared" si="27"/>
      </c>
      <c r="N71" s="136"/>
      <c r="O71" s="137">
        <f t="shared" si="23"/>
        <v>0</v>
      </c>
      <c r="P71" s="137">
        <f t="shared" si="29"/>
        <v>0</v>
      </c>
      <c r="Q71" s="137">
        <f t="shared" si="30"/>
        <v>0</v>
      </c>
      <c r="R71" s="156">
        <f t="shared" si="28"/>
      </c>
    </row>
    <row r="72" spans="1:18" ht="20.25" hidden="1">
      <c r="A72" s="64">
        <v>202.014</v>
      </c>
      <c r="B72" s="120" t="s">
        <v>44</v>
      </c>
      <c r="C72" s="269"/>
      <c r="D72" s="270"/>
      <c r="E72" s="269"/>
      <c r="F72" s="218">
        <f t="shared" si="9"/>
        <v>0</v>
      </c>
      <c r="G72" s="215">
        <f t="shared" si="25"/>
      </c>
      <c r="H72" s="218">
        <f t="shared" si="22"/>
        <v>0</v>
      </c>
      <c r="I72" s="215">
        <f t="shared" si="26"/>
      </c>
      <c r="J72" s="270"/>
      <c r="K72" s="270"/>
      <c r="L72" s="168" t="e">
        <f>K72-#REF!</f>
        <v>#REF!</v>
      </c>
      <c r="M72" s="156">
        <f t="shared" si="27"/>
      </c>
      <c r="N72" s="136"/>
      <c r="O72" s="137">
        <f t="shared" si="23"/>
        <v>0</v>
      </c>
      <c r="P72" s="137">
        <f t="shared" si="29"/>
        <v>0</v>
      </c>
      <c r="Q72" s="137">
        <f t="shared" si="30"/>
        <v>0</v>
      </c>
      <c r="R72" s="156">
        <f t="shared" si="28"/>
      </c>
    </row>
    <row r="73" spans="1:18" ht="40.5" hidden="1">
      <c r="A73" s="65">
        <v>203</v>
      </c>
      <c r="B73" s="117" t="s">
        <v>45</v>
      </c>
      <c r="C73" s="267"/>
      <c r="D73" s="268"/>
      <c r="E73" s="267"/>
      <c r="F73" s="217">
        <f t="shared" si="9"/>
        <v>0</v>
      </c>
      <c r="G73" s="215">
        <f t="shared" si="25"/>
      </c>
      <c r="H73" s="217">
        <f t="shared" si="22"/>
        <v>0</v>
      </c>
      <c r="I73" s="215">
        <f t="shared" si="26"/>
      </c>
      <c r="J73" s="268"/>
      <c r="K73" s="268"/>
      <c r="L73" s="163" t="e">
        <f>K73-#REF!</f>
        <v>#REF!</v>
      </c>
      <c r="M73" s="156">
        <f t="shared" si="27"/>
      </c>
      <c r="N73" s="136"/>
      <c r="O73" s="135">
        <f t="shared" si="23"/>
        <v>0</v>
      </c>
      <c r="P73" s="135">
        <f t="shared" si="29"/>
        <v>0</v>
      </c>
      <c r="Q73" s="135">
        <f t="shared" si="30"/>
        <v>0</v>
      </c>
      <c r="R73" s="156">
        <f t="shared" si="28"/>
      </c>
    </row>
    <row r="74" spans="1:18" ht="15.75" customHeight="1" hidden="1">
      <c r="A74" s="64">
        <v>203.01</v>
      </c>
      <c r="B74" s="121" t="s">
        <v>46</v>
      </c>
      <c r="C74" s="267"/>
      <c r="D74" s="268"/>
      <c r="E74" s="267"/>
      <c r="F74" s="217">
        <f t="shared" si="9"/>
        <v>0</v>
      </c>
      <c r="G74" s="215">
        <f t="shared" si="25"/>
      </c>
      <c r="H74" s="217">
        <f t="shared" si="22"/>
        <v>0</v>
      </c>
      <c r="I74" s="215">
        <f t="shared" si="26"/>
      </c>
      <c r="J74" s="268"/>
      <c r="K74" s="268"/>
      <c r="L74" s="163" t="e">
        <f>K74-#REF!</f>
        <v>#REF!</v>
      </c>
      <c r="M74" s="156">
        <f t="shared" si="27"/>
      </c>
      <c r="N74" s="136"/>
      <c r="O74" s="135">
        <f t="shared" si="23"/>
        <v>0</v>
      </c>
      <c r="P74" s="135">
        <f t="shared" si="29"/>
        <v>0</v>
      </c>
      <c r="Q74" s="135">
        <f t="shared" si="30"/>
        <v>0</v>
      </c>
      <c r="R74" s="156">
        <f t="shared" si="28"/>
      </c>
    </row>
    <row r="75" spans="1:18" ht="20.25" hidden="1">
      <c r="A75" s="64">
        <v>203.011</v>
      </c>
      <c r="B75" s="120" t="s">
        <v>47</v>
      </c>
      <c r="C75" s="269"/>
      <c r="D75" s="270"/>
      <c r="E75" s="269"/>
      <c r="F75" s="218">
        <f t="shared" si="9"/>
        <v>0</v>
      </c>
      <c r="G75" s="215">
        <f t="shared" si="25"/>
      </c>
      <c r="H75" s="218">
        <f t="shared" si="22"/>
        <v>0</v>
      </c>
      <c r="I75" s="215">
        <f t="shared" si="26"/>
      </c>
      <c r="J75" s="270"/>
      <c r="K75" s="270"/>
      <c r="L75" s="168" t="e">
        <f>K75-#REF!</f>
        <v>#REF!</v>
      </c>
      <c r="M75" s="156">
        <f t="shared" si="27"/>
      </c>
      <c r="N75" s="136"/>
      <c r="O75" s="137">
        <f t="shared" si="23"/>
        <v>0</v>
      </c>
      <c r="P75" s="137">
        <f t="shared" si="29"/>
        <v>0</v>
      </c>
      <c r="Q75" s="137">
        <f t="shared" si="30"/>
        <v>0</v>
      </c>
      <c r="R75" s="156">
        <f t="shared" si="28"/>
      </c>
    </row>
    <row r="76" spans="1:18" ht="20.25" hidden="1">
      <c r="A76" s="64">
        <v>203.012</v>
      </c>
      <c r="B76" s="120" t="s">
        <v>48</v>
      </c>
      <c r="C76" s="269"/>
      <c r="D76" s="270"/>
      <c r="E76" s="269"/>
      <c r="F76" s="218">
        <f t="shared" si="9"/>
        <v>0</v>
      </c>
      <c r="G76" s="215">
        <f t="shared" si="25"/>
      </c>
      <c r="H76" s="218">
        <f t="shared" si="22"/>
        <v>0</v>
      </c>
      <c r="I76" s="215">
        <f t="shared" si="26"/>
      </c>
      <c r="J76" s="270"/>
      <c r="K76" s="270"/>
      <c r="L76" s="168" t="e">
        <f>K76-#REF!</f>
        <v>#REF!</v>
      </c>
      <c r="M76" s="156">
        <f t="shared" si="27"/>
      </c>
      <c r="N76" s="136"/>
      <c r="O76" s="137">
        <f t="shared" si="23"/>
        <v>0</v>
      </c>
      <c r="P76" s="137">
        <f t="shared" si="29"/>
        <v>0</v>
      </c>
      <c r="Q76" s="137">
        <f t="shared" si="30"/>
        <v>0</v>
      </c>
      <c r="R76" s="156">
        <f t="shared" si="28"/>
      </c>
    </row>
    <row r="77" spans="1:18" ht="15.75" customHeight="1" hidden="1">
      <c r="A77" s="64">
        <v>203.013</v>
      </c>
      <c r="B77" s="120" t="s">
        <v>43</v>
      </c>
      <c r="C77" s="269"/>
      <c r="D77" s="270"/>
      <c r="E77" s="269"/>
      <c r="F77" s="218">
        <f t="shared" si="9"/>
        <v>0</v>
      </c>
      <c r="G77" s="215">
        <f t="shared" si="25"/>
      </c>
      <c r="H77" s="218">
        <f t="shared" si="22"/>
        <v>0</v>
      </c>
      <c r="I77" s="215">
        <f t="shared" si="26"/>
      </c>
      <c r="J77" s="270"/>
      <c r="K77" s="270"/>
      <c r="L77" s="168" t="e">
        <f>K77-#REF!</f>
        <v>#REF!</v>
      </c>
      <c r="M77" s="156">
        <f t="shared" si="27"/>
      </c>
      <c r="N77" s="136"/>
      <c r="O77" s="137">
        <f t="shared" si="23"/>
        <v>0</v>
      </c>
      <c r="P77" s="137">
        <f t="shared" si="29"/>
        <v>0</v>
      </c>
      <c r="Q77" s="137">
        <f t="shared" si="30"/>
        <v>0</v>
      </c>
      <c r="R77" s="156">
        <f t="shared" si="28"/>
      </c>
    </row>
    <row r="78" spans="1:18" ht="14.25" customHeight="1" hidden="1">
      <c r="A78" s="65">
        <v>204</v>
      </c>
      <c r="B78" s="117" t="s">
        <v>49</v>
      </c>
      <c r="C78" s="269"/>
      <c r="D78" s="270"/>
      <c r="E78" s="269"/>
      <c r="F78" s="218">
        <f t="shared" si="9"/>
        <v>0</v>
      </c>
      <c r="G78" s="215">
        <f t="shared" si="25"/>
      </c>
      <c r="H78" s="218">
        <f t="shared" si="22"/>
        <v>0</v>
      </c>
      <c r="I78" s="215">
        <f t="shared" si="26"/>
      </c>
      <c r="J78" s="270"/>
      <c r="K78" s="270"/>
      <c r="L78" s="168" t="e">
        <f>K78-#REF!</f>
        <v>#REF!</v>
      </c>
      <c r="M78" s="156">
        <f t="shared" si="27"/>
      </c>
      <c r="N78" s="136"/>
      <c r="O78" s="137">
        <f t="shared" si="23"/>
        <v>0</v>
      </c>
      <c r="P78" s="137">
        <f t="shared" si="29"/>
        <v>0</v>
      </c>
      <c r="Q78" s="137">
        <f t="shared" si="30"/>
        <v>0</v>
      </c>
      <c r="R78" s="156">
        <f t="shared" si="28"/>
      </c>
    </row>
    <row r="79" spans="1:18" ht="18.75" customHeight="1" hidden="1">
      <c r="A79" s="65">
        <v>205</v>
      </c>
      <c r="B79" s="117" t="s">
        <v>50</v>
      </c>
      <c r="C79" s="269"/>
      <c r="D79" s="270"/>
      <c r="E79" s="269"/>
      <c r="F79" s="218">
        <f aca="true" t="shared" si="31" ref="F79:F95">E79-D79</f>
        <v>0</v>
      </c>
      <c r="G79" s="215">
        <f t="shared" si="25"/>
      </c>
      <c r="H79" s="218">
        <f t="shared" si="22"/>
        <v>0</v>
      </c>
      <c r="I79" s="215">
        <f t="shared" si="26"/>
      </c>
      <c r="J79" s="270"/>
      <c r="K79" s="270"/>
      <c r="L79" s="168" t="e">
        <f>K79-#REF!</f>
        <v>#REF!</v>
      </c>
      <c r="M79" s="156">
        <f t="shared" si="27"/>
      </c>
      <c r="N79" s="136"/>
      <c r="O79" s="137">
        <f t="shared" si="23"/>
        <v>0</v>
      </c>
      <c r="P79" s="137">
        <f t="shared" si="29"/>
        <v>0</v>
      </c>
      <c r="Q79" s="137">
        <f t="shared" si="30"/>
        <v>0</v>
      </c>
      <c r="R79" s="156">
        <f t="shared" si="28"/>
      </c>
    </row>
    <row r="80" spans="1:18" ht="15" customHeight="1" hidden="1">
      <c r="A80" s="65">
        <v>900.4</v>
      </c>
      <c r="B80" s="122" t="s">
        <v>51</v>
      </c>
      <c r="C80" s="267"/>
      <c r="D80" s="268"/>
      <c r="E80" s="267"/>
      <c r="F80" s="217">
        <f t="shared" si="31"/>
        <v>0</v>
      </c>
      <c r="G80" s="215">
        <f t="shared" si="25"/>
      </c>
      <c r="H80" s="217">
        <f t="shared" si="22"/>
        <v>0</v>
      </c>
      <c r="I80" s="215">
        <f t="shared" si="26"/>
      </c>
      <c r="J80" s="268"/>
      <c r="K80" s="268"/>
      <c r="L80" s="163" t="e">
        <f>K80-#REF!</f>
        <v>#REF!</v>
      </c>
      <c r="M80" s="156">
        <f t="shared" si="27"/>
      </c>
      <c r="N80" s="136"/>
      <c r="O80" s="135">
        <f t="shared" si="23"/>
        <v>0</v>
      </c>
      <c r="P80" s="135">
        <f t="shared" si="29"/>
        <v>0</v>
      </c>
      <c r="Q80" s="135">
        <f t="shared" si="30"/>
        <v>0</v>
      </c>
      <c r="R80" s="156">
        <f t="shared" si="28"/>
      </c>
    </row>
    <row r="81" spans="1:18" ht="40.5" customHeight="1" hidden="1">
      <c r="A81" s="64">
        <v>9100</v>
      </c>
      <c r="B81" s="279" t="s">
        <v>255</v>
      </c>
      <c r="C81" s="261">
        <v>64236.4</v>
      </c>
      <c r="D81" s="260">
        <v>50890.4</v>
      </c>
      <c r="E81" s="261">
        <v>0</v>
      </c>
      <c r="F81" s="136">
        <f t="shared" si="31"/>
        <v>-50890.4</v>
      </c>
      <c r="G81" s="281">
        <f>_xlfn.IFERROR(E81/D81,"")</f>
        <v>0</v>
      </c>
      <c r="H81" s="136">
        <f t="shared" si="22"/>
        <v>-64236.4</v>
      </c>
      <c r="I81" s="281">
        <f t="shared" si="26"/>
        <v>0</v>
      </c>
      <c r="J81" s="260"/>
      <c r="K81" s="260"/>
      <c r="L81" s="130">
        <f aca="true" t="shared" si="32" ref="L81:L86">K81-J81</f>
        <v>0</v>
      </c>
      <c r="M81" s="281">
        <f t="shared" si="27"/>
      </c>
      <c r="N81" s="136"/>
      <c r="O81" s="136">
        <f>C81+J81</f>
        <v>64236.4</v>
      </c>
      <c r="P81" s="136">
        <f>E81+K81</f>
        <v>0</v>
      </c>
      <c r="Q81" s="136">
        <f t="shared" si="30"/>
        <v>-64236.4</v>
      </c>
      <c r="R81" s="281">
        <f>_xlfn.IFERROR(P81/O81,"")</f>
        <v>0</v>
      </c>
    </row>
    <row r="82" spans="1:18" ht="79.5" customHeight="1" hidden="1">
      <c r="A82" s="64">
        <v>9200</v>
      </c>
      <c r="B82" s="279" t="s">
        <v>256</v>
      </c>
      <c r="C82" s="261">
        <v>7221.8</v>
      </c>
      <c r="D82" s="260">
        <v>902.5</v>
      </c>
      <c r="E82" s="261">
        <v>0</v>
      </c>
      <c r="F82" s="136">
        <f t="shared" si="31"/>
        <v>-902.5</v>
      </c>
      <c r="G82" s="281">
        <f>_xlfn.IFERROR(E82/D82,"")</f>
        <v>0</v>
      </c>
      <c r="H82" s="136">
        <f t="shared" si="22"/>
        <v>-7221.8</v>
      </c>
      <c r="I82" s="281">
        <f t="shared" si="26"/>
        <v>0</v>
      </c>
      <c r="J82" s="260"/>
      <c r="K82" s="260"/>
      <c r="L82" s="130">
        <f t="shared" si="32"/>
        <v>0</v>
      </c>
      <c r="M82" s="281">
        <f t="shared" si="27"/>
      </c>
      <c r="N82" s="136"/>
      <c r="O82" s="136">
        <f>C82+J82</f>
        <v>7221.8</v>
      </c>
      <c r="P82" s="136">
        <f>E82+K82</f>
        <v>0</v>
      </c>
      <c r="Q82" s="136">
        <f t="shared" si="30"/>
        <v>-7221.8</v>
      </c>
      <c r="R82" s="281">
        <f>_xlfn.IFERROR(P82/O82,"")</f>
        <v>0</v>
      </c>
    </row>
    <row r="83" spans="1:18" ht="89.25" customHeight="1" hidden="1">
      <c r="A83" s="64">
        <v>9300</v>
      </c>
      <c r="B83" s="279" t="s">
        <v>257</v>
      </c>
      <c r="C83" s="261">
        <v>48176.8</v>
      </c>
      <c r="D83" s="260">
        <v>14559.3</v>
      </c>
      <c r="E83" s="261">
        <v>14559.3</v>
      </c>
      <c r="F83" s="136">
        <f t="shared" si="31"/>
        <v>0</v>
      </c>
      <c r="G83" s="281">
        <f>_xlfn.IFERROR(E83/D83,"")</f>
        <v>1</v>
      </c>
      <c r="H83" s="136">
        <f t="shared" si="22"/>
        <v>-33617.5</v>
      </c>
      <c r="I83" s="281">
        <f t="shared" si="26"/>
        <v>0.30220562594443795</v>
      </c>
      <c r="J83" s="260"/>
      <c r="K83" s="260"/>
      <c r="L83" s="130">
        <f t="shared" si="32"/>
        <v>0</v>
      </c>
      <c r="M83" s="281">
        <f t="shared" si="27"/>
      </c>
      <c r="N83" s="136"/>
      <c r="O83" s="136">
        <f>C83+J83</f>
        <v>48176.8</v>
      </c>
      <c r="P83" s="136">
        <f>E83+K83</f>
        <v>14559.3</v>
      </c>
      <c r="Q83" s="136">
        <f t="shared" si="30"/>
        <v>-33617.5</v>
      </c>
      <c r="R83" s="281">
        <f>_xlfn.IFERROR(P83/O83,"")</f>
        <v>0.30220562594443795</v>
      </c>
    </row>
    <row r="84" spans="1:18" ht="85.5" customHeight="1" hidden="1">
      <c r="A84" s="64">
        <v>9700</v>
      </c>
      <c r="B84" s="279" t="s">
        <v>258</v>
      </c>
      <c r="C84" s="261">
        <v>62587.71557</v>
      </c>
      <c r="D84" s="260">
        <v>36970.78</v>
      </c>
      <c r="E84" s="261">
        <v>25904.17675</v>
      </c>
      <c r="F84" s="136">
        <f t="shared" si="31"/>
        <v>-11066.60325</v>
      </c>
      <c r="G84" s="281">
        <f>_xlfn.IFERROR(E84/D84,"")</f>
        <v>0.7006662220813301</v>
      </c>
      <c r="H84" s="136">
        <f t="shared" si="22"/>
        <v>-36683.53882</v>
      </c>
      <c r="I84" s="281">
        <f t="shared" si="26"/>
        <v>0.4138859601134983</v>
      </c>
      <c r="J84" s="260">
        <v>6965.0738</v>
      </c>
      <c r="K84" s="260">
        <v>6965.0738</v>
      </c>
      <c r="L84" s="130">
        <f t="shared" si="32"/>
        <v>0</v>
      </c>
      <c r="M84" s="281">
        <f t="shared" si="27"/>
        <v>1</v>
      </c>
      <c r="N84" s="136"/>
      <c r="O84" s="136">
        <f>C84+J84</f>
        <v>69552.78937</v>
      </c>
      <c r="P84" s="136">
        <f>E84+K84</f>
        <v>32869.25055</v>
      </c>
      <c r="Q84" s="136">
        <f t="shared" si="30"/>
        <v>-36683.53882</v>
      </c>
      <c r="R84" s="281">
        <f>_xlfn.IFERROR(P84/O84,"")</f>
        <v>0.4725799043823452</v>
      </c>
    </row>
    <row r="85" spans="1:18" ht="19.5" customHeight="1" hidden="1">
      <c r="A85" s="114">
        <v>900203</v>
      </c>
      <c r="B85" s="114" t="s">
        <v>259</v>
      </c>
      <c r="C85" s="283">
        <f>C51+C81+C82+C83+C84</f>
        <v>10083355.413840003</v>
      </c>
      <c r="D85" s="283">
        <f>D51+D81+D82+D83+D84</f>
        <v>4713853.32626</v>
      </c>
      <c r="E85" s="283">
        <f>E51+E81+E82+E83+E84</f>
        <v>3711404.7718700003</v>
      </c>
      <c r="F85" s="280">
        <f t="shared" si="31"/>
        <v>-1002448.5543899992</v>
      </c>
      <c r="G85" s="280">
        <f>_xlfn.IFERROR(E85/D85,"")</f>
        <v>0.7873398926509773</v>
      </c>
      <c r="H85" s="280">
        <f t="shared" si="22"/>
        <v>-6371950.641970003</v>
      </c>
      <c r="I85" s="280"/>
      <c r="J85" s="283">
        <f>J51+J81+J82+J83+J84</f>
        <v>2335312.0072999997</v>
      </c>
      <c r="K85" s="283">
        <f>K51+K81+K82+K83+K84</f>
        <v>549714.09774</v>
      </c>
      <c r="L85" s="280">
        <f t="shared" si="32"/>
        <v>-1785597.9095599996</v>
      </c>
      <c r="M85" s="280">
        <f t="shared" si="27"/>
        <v>0.23539214290066485</v>
      </c>
      <c r="N85" s="280"/>
      <c r="O85" s="280">
        <f>C85+J85</f>
        <v>12418667.421140004</v>
      </c>
      <c r="P85" s="280">
        <f>E85+K85</f>
        <v>4261118.86961</v>
      </c>
      <c r="Q85" s="280">
        <f t="shared" si="30"/>
        <v>-8157548.551530004</v>
      </c>
      <c r="R85" s="280">
        <f>_xlfn.IFERROR(P85/O85,"")</f>
        <v>0.3431220697928023</v>
      </c>
    </row>
    <row r="86" spans="1:18" s="180" customFormat="1" ht="21" customHeight="1">
      <c r="A86" s="187"/>
      <c r="B86" s="188" t="s">
        <v>0</v>
      </c>
      <c r="C86" s="186">
        <f>SUM(C87:C89)</f>
        <v>1000</v>
      </c>
      <c r="D86" s="300">
        <f>SUM(D87:D93)+D94</f>
        <v>1000</v>
      </c>
      <c r="E86" s="186">
        <f>SUM(E87:E93)+E94</f>
        <v>-30.119</v>
      </c>
      <c r="F86" s="186">
        <f t="shared" si="31"/>
        <v>-1030.119</v>
      </c>
      <c r="G86" s="244">
        <f t="shared" si="25"/>
        <v>-0.030119</v>
      </c>
      <c r="H86" s="186">
        <f t="shared" si="22"/>
        <v>-1030.119</v>
      </c>
      <c r="I86" s="244">
        <f t="shared" si="26"/>
        <v>-0.030119</v>
      </c>
      <c r="J86" s="300">
        <f>SUM(J87:J93)+J94</f>
        <v>30231.15</v>
      </c>
      <c r="K86" s="300">
        <f>SUM(K87:K93)+K94</f>
        <v>-1566.83747</v>
      </c>
      <c r="L86" s="128">
        <f t="shared" si="32"/>
        <v>-31797.98747</v>
      </c>
      <c r="M86" s="244">
        <f t="shared" si="27"/>
        <v>-0.05182857648485088</v>
      </c>
      <c r="N86" s="186"/>
      <c r="O86" s="186">
        <f t="shared" si="23"/>
        <v>31231.15</v>
      </c>
      <c r="P86" s="186">
        <f t="shared" si="29"/>
        <v>-1596.9564699999999</v>
      </c>
      <c r="Q86" s="186">
        <f t="shared" si="30"/>
        <v>-32828.10647</v>
      </c>
      <c r="R86" s="244">
        <f t="shared" si="28"/>
        <v>-0.05113345073748484</v>
      </c>
    </row>
    <row r="87" spans="1:18" s="256" customFormat="1" ht="44.25" customHeight="1">
      <c r="A87" s="255">
        <v>1140</v>
      </c>
      <c r="B87" s="189" t="s">
        <v>171</v>
      </c>
      <c r="C87" s="138">
        <v>0</v>
      </c>
      <c r="D87" s="139">
        <v>0</v>
      </c>
      <c r="E87" s="139">
        <v>-30.119</v>
      </c>
      <c r="F87" s="138">
        <f t="shared" si="31"/>
        <v>-30.119</v>
      </c>
      <c r="G87" s="247">
        <f t="shared" si="25"/>
      </c>
      <c r="H87" s="138">
        <f t="shared" si="22"/>
        <v>-30.119</v>
      </c>
      <c r="I87" s="247">
        <f t="shared" si="26"/>
      </c>
      <c r="J87" s="139">
        <v>0</v>
      </c>
      <c r="K87" s="139">
        <v>0</v>
      </c>
      <c r="L87" s="139"/>
      <c r="M87" s="247">
        <f t="shared" si="27"/>
      </c>
      <c r="N87" s="138"/>
      <c r="O87" s="246">
        <f t="shared" si="23"/>
        <v>0</v>
      </c>
      <c r="P87" s="246">
        <f t="shared" si="29"/>
        <v>-30.119</v>
      </c>
      <c r="Q87" s="246">
        <f t="shared" si="30"/>
        <v>-30.119</v>
      </c>
      <c r="R87" s="247">
        <f t="shared" si="28"/>
      </c>
    </row>
    <row r="88" spans="1:18" s="256" customFormat="1" ht="87" customHeight="1">
      <c r="A88" s="255">
        <v>8820</v>
      </c>
      <c r="B88" s="189" t="s">
        <v>175</v>
      </c>
      <c r="C88" s="138">
        <v>1000</v>
      </c>
      <c r="D88" s="139">
        <v>1000</v>
      </c>
      <c r="E88" s="139">
        <v>0</v>
      </c>
      <c r="F88" s="138">
        <f t="shared" si="31"/>
        <v>-1000</v>
      </c>
      <c r="G88" s="247">
        <f t="shared" si="25"/>
        <v>0</v>
      </c>
      <c r="H88" s="138">
        <f t="shared" si="22"/>
        <v>-1000</v>
      </c>
      <c r="I88" s="247">
        <f t="shared" si="26"/>
        <v>0</v>
      </c>
      <c r="J88" s="130">
        <v>-38.85</v>
      </c>
      <c r="K88" s="130">
        <v>-766.8374699999999</v>
      </c>
      <c r="L88" s="130">
        <f aca="true" t="shared" si="33" ref="L88:L94">K88-J88</f>
        <v>-727.9874699999999</v>
      </c>
      <c r="M88" s="247">
        <f t="shared" si="27"/>
        <v>19.738416216216216</v>
      </c>
      <c r="N88" s="138"/>
      <c r="O88" s="246">
        <f t="shared" si="23"/>
        <v>961.15</v>
      </c>
      <c r="P88" s="246">
        <f t="shared" si="29"/>
        <v>-766.8374699999999</v>
      </c>
      <c r="Q88" s="246">
        <f t="shared" si="30"/>
        <v>-1727.98747</v>
      </c>
      <c r="R88" s="247">
        <f t="shared" si="28"/>
        <v>-0.797833293450554</v>
      </c>
    </row>
    <row r="89" spans="1:18" s="256" customFormat="1" ht="60.75">
      <c r="A89" s="255" t="s">
        <v>172</v>
      </c>
      <c r="B89" s="189" t="s">
        <v>173</v>
      </c>
      <c r="C89" s="138"/>
      <c r="D89" s="139">
        <v>0</v>
      </c>
      <c r="E89" s="139">
        <v>0</v>
      </c>
      <c r="F89" s="138">
        <f t="shared" si="31"/>
        <v>0</v>
      </c>
      <c r="G89" s="247">
        <f t="shared" si="25"/>
      </c>
      <c r="H89" s="138">
        <f t="shared" si="22"/>
        <v>0</v>
      </c>
      <c r="I89" s="247">
        <f t="shared" si="26"/>
      </c>
      <c r="J89" s="130">
        <v>1000</v>
      </c>
      <c r="K89" s="130">
        <v>-800</v>
      </c>
      <c r="L89" s="130">
        <f t="shared" si="33"/>
        <v>-1800</v>
      </c>
      <c r="M89" s="247">
        <f t="shared" si="27"/>
        <v>-0.8</v>
      </c>
      <c r="N89" s="138"/>
      <c r="O89" s="246">
        <f t="shared" si="23"/>
        <v>1000</v>
      </c>
      <c r="P89" s="246">
        <f t="shared" si="29"/>
        <v>-800</v>
      </c>
      <c r="Q89" s="246">
        <f t="shared" si="30"/>
        <v>-1800</v>
      </c>
      <c r="R89" s="247">
        <f t="shared" si="28"/>
        <v>-0.8</v>
      </c>
    </row>
    <row r="90" spans="1:18" s="256" customFormat="1" ht="131.25" customHeight="1">
      <c r="A90" s="255">
        <v>8880</v>
      </c>
      <c r="B90" s="189" t="s">
        <v>174</v>
      </c>
      <c r="C90" s="138">
        <v>0</v>
      </c>
      <c r="D90" s="139">
        <v>0</v>
      </c>
      <c r="E90" s="138">
        <v>0</v>
      </c>
      <c r="F90" s="138"/>
      <c r="G90" s="247">
        <f t="shared" si="25"/>
      </c>
      <c r="H90" s="138"/>
      <c r="I90" s="247">
        <f t="shared" si="26"/>
      </c>
      <c r="J90" s="130">
        <v>29270</v>
      </c>
      <c r="K90" s="130">
        <v>0</v>
      </c>
      <c r="L90" s="130">
        <f t="shared" si="33"/>
        <v>-29270</v>
      </c>
      <c r="M90" s="247">
        <f t="shared" si="27"/>
        <v>0</v>
      </c>
      <c r="N90" s="138"/>
      <c r="O90" s="246">
        <f>C90+J90</f>
        <v>29270</v>
      </c>
      <c r="P90" s="246">
        <f t="shared" si="29"/>
        <v>0</v>
      </c>
      <c r="Q90" s="246">
        <f t="shared" si="30"/>
        <v>-29270</v>
      </c>
      <c r="R90" s="247">
        <f t="shared" si="28"/>
        <v>0</v>
      </c>
    </row>
    <row r="91" spans="1:18" s="1" customFormat="1" ht="60.75" hidden="1">
      <c r="A91" s="66">
        <v>8103</v>
      </c>
      <c r="B91" s="123" t="s">
        <v>1</v>
      </c>
      <c r="C91" s="138"/>
      <c r="D91" s="139"/>
      <c r="E91" s="138"/>
      <c r="F91" s="139">
        <f t="shared" si="31"/>
        <v>0</v>
      </c>
      <c r="G91" s="156">
        <f t="shared" si="25"/>
      </c>
      <c r="H91" s="139">
        <f>E91-C91</f>
        <v>0</v>
      </c>
      <c r="I91" s="156">
        <f t="shared" si="26"/>
      </c>
      <c r="J91" s="139"/>
      <c r="K91" s="139"/>
      <c r="L91" s="130">
        <f t="shared" si="33"/>
        <v>0</v>
      </c>
      <c r="M91" s="156">
        <f t="shared" si="27"/>
      </c>
      <c r="N91" s="139"/>
      <c r="O91" s="139">
        <f t="shared" si="23"/>
        <v>0</v>
      </c>
      <c r="P91" s="139">
        <f t="shared" si="29"/>
        <v>0</v>
      </c>
      <c r="Q91" s="139">
        <f t="shared" si="30"/>
        <v>0</v>
      </c>
      <c r="R91" s="156">
        <f t="shared" si="28"/>
      </c>
    </row>
    <row r="92" spans="1:18" s="1" customFormat="1" ht="60.75" hidden="1">
      <c r="A92" s="66">
        <v>8104</v>
      </c>
      <c r="B92" s="123" t="s">
        <v>2</v>
      </c>
      <c r="C92" s="138"/>
      <c r="D92" s="139"/>
      <c r="E92" s="138"/>
      <c r="F92" s="139">
        <f t="shared" si="31"/>
        <v>0</v>
      </c>
      <c r="G92" s="156">
        <f t="shared" si="25"/>
      </c>
      <c r="H92" s="139">
        <f>E92-C92</f>
        <v>0</v>
      </c>
      <c r="I92" s="156">
        <f t="shared" si="26"/>
      </c>
      <c r="J92" s="139"/>
      <c r="K92" s="139"/>
      <c r="L92" s="130">
        <f t="shared" si="33"/>
        <v>0</v>
      </c>
      <c r="M92" s="156">
        <f t="shared" si="27"/>
      </c>
      <c r="N92" s="139"/>
      <c r="O92" s="139">
        <f t="shared" si="23"/>
        <v>0</v>
      </c>
      <c r="P92" s="139">
        <f t="shared" si="29"/>
        <v>0</v>
      </c>
      <c r="Q92" s="139">
        <f t="shared" si="30"/>
        <v>0</v>
      </c>
      <c r="R92" s="156">
        <f t="shared" si="28"/>
      </c>
    </row>
    <row r="93" spans="1:18" s="1" customFormat="1" ht="40.5" hidden="1">
      <c r="A93" s="66">
        <v>8106</v>
      </c>
      <c r="B93" s="123" t="s">
        <v>3</v>
      </c>
      <c r="C93" s="138"/>
      <c r="D93" s="139"/>
      <c r="E93" s="138"/>
      <c r="F93" s="139">
        <f t="shared" si="31"/>
        <v>0</v>
      </c>
      <c r="G93" s="156">
        <f t="shared" si="25"/>
      </c>
      <c r="H93" s="139">
        <f>E93-C93</f>
        <v>0</v>
      </c>
      <c r="I93" s="156">
        <f t="shared" si="26"/>
      </c>
      <c r="J93" s="139"/>
      <c r="K93" s="139"/>
      <c r="L93" s="130">
        <f t="shared" si="33"/>
        <v>0</v>
      </c>
      <c r="M93" s="156">
        <f t="shared" si="27"/>
      </c>
      <c r="N93" s="139"/>
      <c r="O93" s="139">
        <f t="shared" si="23"/>
        <v>0</v>
      </c>
      <c r="P93" s="139">
        <f t="shared" si="29"/>
        <v>0</v>
      </c>
      <c r="Q93" s="139">
        <f t="shared" si="30"/>
        <v>0</v>
      </c>
      <c r="R93" s="156">
        <f t="shared" si="28"/>
      </c>
    </row>
    <row r="94" spans="1:18" s="1" customFormat="1" ht="60.75" hidden="1">
      <c r="A94" s="66">
        <v>8107</v>
      </c>
      <c r="B94" s="123" t="s">
        <v>115</v>
      </c>
      <c r="C94" s="138"/>
      <c r="D94" s="139"/>
      <c r="E94" s="138"/>
      <c r="F94" s="139">
        <f t="shared" si="31"/>
        <v>0</v>
      </c>
      <c r="G94" s="156">
        <f t="shared" si="25"/>
      </c>
      <c r="H94" s="139">
        <f>E94-C94</f>
        <v>0</v>
      </c>
      <c r="I94" s="156">
        <f t="shared" si="26"/>
      </c>
      <c r="J94" s="139"/>
      <c r="K94" s="139"/>
      <c r="L94" s="130">
        <f t="shared" si="33"/>
        <v>0</v>
      </c>
      <c r="M94" s="156">
        <f t="shared" si="27"/>
      </c>
      <c r="N94" s="139"/>
      <c r="O94" s="139">
        <f t="shared" si="23"/>
        <v>0</v>
      </c>
      <c r="P94" s="139">
        <f t="shared" si="29"/>
        <v>0</v>
      </c>
      <c r="Q94" s="139">
        <f t="shared" si="30"/>
        <v>0</v>
      </c>
      <c r="R94" s="156">
        <f t="shared" si="28"/>
      </c>
    </row>
    <row r="95" spans="1:20" ht="25.5" customHeight="1">
      <c r="A95" s="67"/>
      <c r="B95" s="124" t="s">
        <v>4</v>
      </c>
      <c r="C95" s="324">
        <f>C86+C51</f>
        <v>9902132.69827</v>
      </c>
      <c r="D95" s="324">
        <f>D86+D51</f>
        <v>4611530.346259999</v>
      </c>
      <c r="E95" s="324">
        <f>E86+E51</f>
        <v>3670911.1761200004</v>
      </c>
      <c r="F95" s="132">
        <f t="shared" si="31"/>
        <v>-940619.1701399987</v>
      </c>
      <c r="G95" s="156">
        <f t="shared" si="25"/>
        <v>0.7960288451960744</v>
      </c>
      <c r="H95" s="132">
        <f>E95-C95</f>
        <v>-6231221.522150001</v>
      </c>
      <c r="I95" s="156">
        <f t="shared" si="26"/>
        <v>0.37071924685086727</v>
      </c>
      <c r="J95" s="132">
        <f>J51+J86</f>
        <v>2358578.0834999997</v>
      </c>
      <c r="K95" s="132">
        <f>K51+K86</f>
        <v>541182.18647</v>
      </c>
      <c r="L95" s="132">
        <f>L51+L86</f>
        <v>-1817395.8970299999</v>
      </c>
      <c r="M95" s="156">
        <f t="shared" si="27"/>
        <v>0.22945273266802999</v>
      </c>
      <c r="N95" s="178"/>
      <c r="O95" s="178">
        <f t="shared" si="23"/>
        <v>12260710.78177</v>
      </c>
      <c r="P95" s="178">
        <f t="shared" si="29"/>
        <v>4212093.36259</v>
      </c>
      <c r="Q95" s="178">
        <f t="shared" si="30"/>
        <v>-8048617.41918</v>
      </c>
      <c r="R95" s="156">
        <f t="shared" si="28"/>
        <v>0.3435439786127903</v>
      </c>
      <c r="S95" s="5"/>
      <c r="T95" s="5"/>
    </row>
    <row r="96" spans="1:18" ht="15.75">
      <c r="A96" s="42"/>
      <c r="B96" s="43"/>
      <c r="C96" s="219"/>
      <c r="D96" s="230"/>
      <c r="E96" s="219"/>
      <c r="F96" s="220"/>
      <c r="G96" s="220"/>
      <c r="H96" s="221"/>
      <c r="I96" s="221"/>
      <c r="J96" s="327"/>
      <c r="K96" s="327"/>
      <c r="L96" s="171"/>
      <c r="M96" s="172"/>
      <c r="N96" s="126"/>
      <c r="O96" s="126"/>
      <c r="P96" s="126"/>
      <c r="Q96" s="126"/>
      <c r="R96" s="126"/>
    </row>
    <row r="97" spans="1:18" ht="15.75">
      <c r="A97" s="39"/>
      <c r="B97" s="50"/>
      <c r="C97" s="223"/>
      <c r="D97" s="222"/>
      <c r="E97" s="223"/>
      <c r="F97" s="221"/>
      <c r="G97" s="221"/>
      <c r="H97" s="221"/>
      <c r="I97" s="221"/>
      <c r="J97" s="222"/>
      <c r="K97" s="222"/>
      <c r="L97" s="171"/>
      <c r="M97" s="172"/>
      <c r="N97" s="126"/>
      <c r="O97" s="126"/>
      <c r="P97" s="126"/>
      <c r="Q97" s="126"/>
      <c r="R97" s="126"/>
    </row>
    <row r="98" spans="1:13" ht="15.75">
      <c r="A98" s="37"/>
      <c r="B98" s="38"/>
      <c r="C98" s="231"/>
      <c r="D98" s="232"/>
      <c r="E98" s="271"/>
      <c r="F98" s="224"/>
      <c r="G98" s="224"/>
      <c r="H98" s="207"/>
      <c r="I98" s="210"/>
      <c r="J98" s="225"/>
      <c r="K98" s="226"/>
      <c r="M98" s="173"/>
    </row>
    <row r="99" spans="1:13" ht="18.75">
      <c r="A99" s="37"/>
      <c r="B99" s="81"/>
      <c r="C99" s="233"/>
      <c r="D99" s="234"/>
      <c r="E99" s="272"/>
      <c r="F99" s="207"/>
      <c r="G99" s="207"/>
      <c r="H99" s="207"/>
      <c r="I99" s="210"/>
      <c r="J99" s="227"/>
      <c r="K99" s="226"/>
      <c r="M99" s="173"/>
    </row>
    <row r="100" spans="1:13" ht="15.75">
      <c r="A100" s="37"/>
      <c r="B100" s="38"/>
      <c r="C100" s="233"/>
      <c r="D100" s="234"/>
      <c r="E100" s="272"/>
      <c r="F100" s="207"/>
      <c r="G100" s="207"/>
      <c r="H100" s="207"/>
      <c r="I100" s="210"/>
      <c r="J100" s="226"/>
      <c r="K100" s="227"/>
      <c r="M100" s="173"/>
    </row>
    <row r="101" spans="1:13" ht="15.75">
      <c r="A101" s="37"/>
      <c r="B101" s="38"/>
      <c r="C101" s="233"/>
      <c r="D101" s="234"/>
      <c r="E101" s="272"/>
      <c r="F101" s="207"/>
      <c r="G101" s="207"/>
      <c r="H101" s="207"/>
      <c r="I101" s="210"/>
      <c r="J101" s="226"/>
      <c r="K101" s="226"/>
      <c r="M101" s="173"/>
    </row>
    <row r="102" spans="1:13" ht="15.75">
      <c r="A102" s="37"/>
      <c r="B102" s="38"/>
      <c r="C102" s="233"/>
      <c r="D102" s="234"/>
      <c r="E102" s="272"/>
      <c r="F102" s="207"/>
      <c r="G102" s="207"/>
      <c r="H102" s="207"/>
      <c r="I102" s="210"/>
      <c r="J102" s="226"/>
      <c r="K102" s="226"/>
      <c r="M102" s="173"/>
    </row>
    <row r="103" spans="1:13" ht="15.75">
      <c r="A103" s="37"/>
      <c r="B103" s="38"/>
      <c r="C103" s="233"/>
      <c r="D103" s="234"/>
      <c r="E103" s="272"/>
      <c r="F103" s="207"/>
      <c r="G103" s="207"/>
      <c r="H103" s="207"/>
      <c r="I103" s="210"/>
      <c r="J103" s="226"/>
      <c r="K103" s="226"/>
      <c r="M103" s="173"/>
    </row>
    <row r="104" spans="1:13" ht="15.75">
      <c r="A104" s="40"/>
      <c r="B104" s="41"/>
      <c r="C104" s="235"/>
      <c r="D104" s="236"/>
      <c r="E104" s="192"/>
      <c r="F104" s="206"/>
      <c r="G104" s="206"/>
      <c r="H104" s="206"/>
      <c r="M104" s="173"/>
    </row>
    <row r="105" spans="1:13" ht="15.75">
      <c r="A105" s="40"/>
      <c r="B105" s="41"/>
      <c r="C105" s="235"/>
      <c r="D105" s="236"/>
      <c r="E105" s="192"/>
      <c r="F105" s="206"/>
      <c r="G105" s="206"/>
      <c r="H105" s="206"/>
      <c r="M105" s="173"/>
    </row>
    <row r="106" spans="1:13" ht="15.75">
      <c r="A106" s="40"/>
      <c r="B106" s="41"/>
      <c r="C106" s="235"/>
      <c r="D106" s="236"/>
      <c r="E106" s="192"/>
      <c r="F106" s="206"/>
      <c r="G106" s="206"/>
      <c r="H106" s="206"/>
      <c r="M106" s="173"/>
    </row>
    <row r="107" ht="15.75">
      <c r="M107" s="173"/>
    </row>
    <row r="108" ht="15.75">
      <c r="M108" s="173"/>
    </row>
    <row r="109" ht="15.75">
      <c r="M109" s="173"/>
    </row>
    <row r="110" ht="15.75">
      <c r="M110" s="173"/>
    </row>
    <row r="111" ht="15.75">
      <c r="M111" s="173"/>
    </row>
    <row r="112" ht="15.75">
      <c r="M112" s="173"/>
    </row>
    <row r="113" ht="15.75">
      <c r="M113" s="173"/>
    </row>
    <row r="114" ht="15.75">
      <c r="M114" s="173"/>
    </row>
    <row r="115" ht="15.75">
      <c r="M115" s="173"/>
    </row>
    <row r="116" ht="15.75">
      <c r="M116" s="173"/>
    </row>
    <row r="117" ht="15.75">
      <c r="M117" s="173"/>
    </row>
    <row r="118" ht="15.75">
      <c r="M118" s="173"/>
    </row>
    <row r="119" ht="15.75">
      <c r="M119" s="173"/>
    </row>
    <row r="120" ht="15.75">
      <c r="M120" s="173"/>
    </row>
    <row r="121" ht="15.75">
      <c r="M121" s="173"/>
    </row>
    <row r="122" ht="15.75">
      <c r="M122" s="173"/>
    </row>
    <row r="123" ht="15.75">
      <c r="M123" s="173"/>
    </row>
    <row r="124" ht="15.75">
      <c r="M124" s="173"/>
    </row>
    <row r="125" ht="15.75">
      <c r="M125" s="173"/>
    </row>
    <row r="126" ht="15.75">
      <c r="M126" s="173"/>
    </row>
    <row r="127" ht="15.75">
      <c r="M127" s="173"/>
    </row>
    <row r="128" ht="15.75">
      <c r="M128" s="173"/>
    </row>
    <row r="129" ht="15.75">
      <c r="M129" s="173"/>
    </row>
    <row r="130" ht="15.75">
      <c r="M130" s="173"/>
    </row>
    <row r="131" ht="15.75">
      <c r="M131" s="173"/>
    </row>
    <row r="132" ht="15.75">
      <c r="M132" s="173"/>
    </row>
    <row r="133" ht="15.75">
      <c r="M133" s="173"/>
    </row>
    <row r="134" ht="15.75">
      <c r="M134" s="173"/>
    </row>
    <row r="135" ht="15.75">
      <c r="M135" s="173"/>
    </row>
    <row r="136" ht="15.75">
      <c r="M136" s="173"/>
    </row>
    <row r="137" ht="15.75">
      <c r="M137" s="173"/>
    </row>
    <row r="138" ht="15.75">
      <c r="M138" s="173"/>
    </row>
    <row r="139" ht="15.75">
      <c r="M139" s="173"/>
    </row>
    <row r="140" ht="15.75">
      <c r="M140" s="173"/>
    </row>
    <row r="141" ht="15.75">
      <c r="M141" s="173"/>
    </row>
    <row r="142" ht="15.75">
      <c r="M142" s="173"/>
    </row>
    <row r="143" ht="15.75">
      <c r="M143" s="173"/>
    </row>
    <row r="144" ht="15.75">
      <c r="M144" s="173"/>
    </row>
    <row r="145" ht="15.75">
      <c r="M145" s="173"/>
    </row>
    <row r="146" ht="15.75">
      <c r="M146" s="173"/>
    </row>
    <row r="147" ht="15.75">
      <c r="M147" s="173"/>
    </row>
    <row r="148" ht="15.75">
      <c r="M148" s="173"/>
    </row>
    <row r="149" ht="15.75">
      <c r="M149" s="173"/>
    </row>
    <row r="150" ht="15.75">
      <c r="M150" s="173"/>
    </row>
    <row r="151" ht="15.75">
      <c r="M151" s="173"/>
    </row>
    <row r="152" ht="15.75">
      <c r="M152" s="173"/>
    </row>
    <row r="153" ht="15.75">
      <c r="M153" s="173"/>
    </row>
    <row r="154" ht="15.75">
      <c r="M154" s="173"/>
    </row>
    <row r="155" ht="15.75">
      <c r="M155" s="173"/>
    </row>
    <row r="156" ht="15.75">
      <c r="M156" s="173"/>
    </row>
    <row r="157" ht="15.75">
      <c r="M157" s="173"/>
    </row>
    <row r="158" ht="15.75">
      <c r="M158" s="173"/>
    </row>
    <row r="159" ht="15.75">
      <c r="M159" s="173"/>
    </row>
    <row r="160" ht="15.75">
      <c r="M160" s="173"/>
    </row>
    <row r="161" ht="15.75">
      <c r="M161" s="173"/>
    </row>
    <row r="162" ht="15.75">
      <c r="M162" s="173"/>
    </row>
    <row r="163" ht="15.75">
      <c r="M163" s="173"/>
    </row>
    <row r="164" ht="15.75">
      <c r="M164" s="173"/>
    </row>
    <row r="165" ht="15.75">
      <c r="M165" s="173"/>
    </row>
    <row r="166" ht="15.75">
      <c r="M166" s="173"/>
    </row>
    <row r="167" ht="15.75">
      <c r="M167" s="173"/>
    </row>
    <row r="168" ht="15.75">
      <c r="M168" s="173"/>
    </row>
    <row r="169" ht="15.75">
      <c r="M169" s="173"/>
    </row>
    <row r="170" ht="15.75">
      <c r="M170" s="173"/>
    </row>
    <row r="171" ht="15.75">
      <c r="M171" s="173"/>
    </row>
    <row r="172" ht="15.75">
      <c r="M172" s="173"/>
    </row>
    <row r="173" ht="15.75">
      <c r="M173" s="173"/>
    </row>
    <row r="174" ht="15.75">
      <c r="M174" s="173"/>
    </row>
    <row r="175" ht="15.75">
      <c r="M175" s="173"/>
    </row>
    <row r="176" ht="15.75">
      <c r="M176" s="173"/>
    </row>
    <row r="177" ht="15.75">
      <c r="M177" s="173"/>
    </row>
    <row r="178" ht="15.75">
      <c r="M178" s="173"/>
    </row>
    <row r="179" ht="15.75">
      <c r="M179" s="173"/>
    </row>
    <row r="180" ht="15.75">
      <c r="M180" s="173"/>
    </row>
    <row r="181" ht="15.75">
      <c r="M181" s="173"/>
    </row>
    <row r="182" ht="15.75">
      <c r="M182" s="173"/>
    </row>
    <row r="183" ht="15.75">
      <c r="M183" s="173"/>
    </row>
    <row r="184" ht="15.75">
      <c r="M184" s="173"/>
    </row>
    <row r="185" ht="15.75">
      <c r="M185" s="173"/>
    </row>
    <row r="186" ht="15.75">
      <c r="M186" s="173"/>
    </row>
    <row r="187" ht="15.75">
      <c r="M187" s="173"/>
    </row>
    <row r="188" ht="15.75">
      <c r="M188" s="173"/>
    </row>
    <row r="189" ht="15.75">
      <c r="M189" s="173"/>
    </row>
    <row r="190" ht="15.75">
      <c r="M190" s="173"/>
    </row>
    <row r="191" ht="15.75">
      <c r="M191" s="173"/>
    </row>
    <row r="192" ht="15.75">
      <c r="M192" s="173"/>
    </row>
    <row r="193" ht="15.75">
      <c r="M193" s="173"/>
    </row>
    <row r="194" ht="15.75">
      <c r="M194" s="173"/>
    </row>
    <row r="195" ht="15.75">
      <c r="M195" s="173"/>
    </row>
    <row r="196" ht="15.75">
      <c r="M196" s="173"/>
    </row>
    <row r="197" ht="15.75">
      <c r="M197" s="173"/>
    </row>
    <row r="198" ht="15.75">
      <c r="M198" s="173"/>
    </row>
    <row r="199" ht="15.75">
      <c r="M199" s="173"/>
    </row>
    <row r="200" ht="15.75">
      <c r="M200" s="173"/>
    </row>
    <row r="201" ht="15.75">
      <c r="M201" s="173"/>
    </row>
    <row r="202" ht="15.75">
      <c r="M202" s="173"/>
    </row>
    <row r="203" ht="15.75">
      <c r="M203" s="173"/>
    </row>
    <row r="204" ht="15.75">
      <c r="M204" s="173"/>
    </row>
    <row r="205" ht="15.75">
      <c r="M205" s="173"/>
    </row>
    <row r="206" ht="15.75">
      <c r="M206" s="173"/>
    </row>
    <row r="207" ht="15.75">
      <c r="M207" s="173"/>
    </row>
    <row r="208" ht="15.75">
      <c r="M208" s="173"/>
    </row>
    <row r="209" ht="15.75">
      <c r="M209" s="173"/>
    </row>
    <row r="210" ht="15.75">
      <c r="M210" s="173"/>
    </row>
    <row r="211" ht="15.75">
      <c r="M211" s="173"/>
    </row>
    <row r="212" ht="15.75">
      <c r="M212" s="173"/>
    </row>
    <row r="213" ht="15.75">
      <c r="M213" s="173"/>
    </row>
    <row r="214" ht="15.75">
      <c r="M214" s="173"/>
    </row>
    <row r="215" ht="15.75">
      <c r="M215" s="173"/>
    </row>
    <row r="216" ht="15.75">
      <c r="M216" s="173"/>
    </row>
    <row r="217" ht="15.75">
      <c r="M217" s="173"/>
    </row>
    <row r="218" ht="15.75">
      <c r="M218" s="173"/>
    </row>
    <row r="219" ht="15.75">
      <c r="M219" s="173"/>
    </row>
    <row r="220" ht="15.75">
      <c r="M220" s="173"/>
    </row>
    <row r="221" ht="15.75">
      <c r="M221" s="173"/>
    </row>
    <row r="222" ht="15.75">
      <c r="M222" s="173"/>
    </row>
    <row r="223" ht="15.75">
      <c r="M223" s="173"/>
    </row>
    <row r="224" ht="15.75">
      <c r="M224" s="173"/>
    </row>
    <row r="225" ht="15.75">
      <c r="M225" s="173"/>
    </row>
    <row r="226" ht="15.75">
      <c r="M226" s="173"/>
    </row>
    <row r="227" ht="15.75">
      <c r="M227" s="173"/>
    </row>
    <row r="228" ht="15.75">
      <c r="M228" s="173"/>
    </row>
    <row r="229" ht="15.75">
      <c r="M229" s="173"/>
    </row>
    <row r="230" ht="15.75">
      <c r="M230" s="173"/>
    </row>
    <row r="231" ht="15.75">
      <c r="M231" s="173"/>
    </row>
    <row r="232" ht="15.75">
      <c r="M232" s="173"/>
    </row>
    <row r="233" ht="15.75">
      <c r="M233" s="173"/>
    </row>
    <row r="234" ht="15.75">
      <c r="M234" s="173"/>
    </row>
    <row r="235" ht="15.75">
      <c r="M235" s="173"/>
    </row>
    <row r="236" ht="15.75">
      <c r="M236" s="173"/>
    </row>
    <row r="237" ht="15.75">
      <c r="M237" s="173"/>
    </row>
    <row r="238" ht="15.75">
      <c r="M238" s="173"/>
    </row>
    <row r="239" ht="15.75">
      <c r="M239" s="173"/>
    </row>
    <row r="240" ht="15.75">
      <c r="M240" s="173"/>
    </row>
    <row r="241" ht="15.75">
      <c r="M241" s="173"/>
    </row>
    <row r="242" ht="15.75">
      <c r="M242" s="173"/>
    </row>
    <row r="243" ht="15.75">
      <c r="M243" s="173"/>
    </row>
    <row r="244" ht="15.75">
      <c r="M244" s="173"/>
    </row>
    <row r="245" ht="15.75">
      <c r="M245" s="173"/>
    </row>
    <row r="246" ht="15.75">
      <c r="M246" s="173"/>
    </row>
    <row r="247" ht="15.75">
      <c r="M247" s="173"/>
    </row>
    <row r="248" ht="15.75">
      <c r="M248" s="173"/>
    </row>
    <row r="249" ht="15.75">
      <c r="M249" s="173"/>
    </row>
    <row r="250" ht="15.75">
      <c r="M250" s="173"/>
    </row>
    <row r="251" ht="15.75">
      <c r="M251" s="173"/>
    </row>
    <row r="252" ht="15.75">
      <c r="M252" s="173"/>
    </row>
    <row r="253" ht="15.75">
      <c r="M253" s="173"/>
    </row>
    <row r="254" ht="15.75">
      <c r="M254" s="173"/>
    </row>
    <row r="255" ht="15.75">
      <c r="M255" s="173"/>
    </row>
    <row r="256" ht="15.75">
      <c r="M256" s="173"/>
    </row>
    <row r="257" ht="15.75">
      <c r="M257" s="173"/>
    </row>
    <row r="258" ht="15.75">
      <c r="M258" s="173"/>
    </row>
    <row r="259" ht="15.75">
      <c r="M259" s="173"/>
    </row>
    <row r="260" ht="15.75">
      <c r="M260" s="173"/>
    </row>
    <row r="261" ht="15.75">
      <c r="M261" s="173"/>
    </row>
    <row r="262" ht="15.75">
      <c r="M262" s="173"/>
    </row>
    <row r="263" ht="15.75">
      <c r="M263" s="173"/>
    </row>
    <row r="264" ht="15.75">
      <c r="M264" s="173"/>
    </row>
    <row r="265" ht="15.75">
      <c r="M265" s="173"/>
    </row>
    <row r="266" ht="15.75">
      <c r="M266" s="173"/>
    </row>
    <row r="267" ht="15.75">
      <c r="M267" s="173"/>
    </row>
    <row r="268" ht="15.75">
      <c r="M268" s="173"/>
    </row>
    <row r="269" ht="15.75">
      <c r="M269" s="173"/>
    </row>
    <row r="270" ht="15.75">
      <c r="M270" s="173"/>
    </row>
    <row r="271" ht="15.75">
      <c r="M271" s="173"/>
    </row>
    <row r="272" ht="15.75">
      <c r="M272" s="173"/>
    </row>
    <row r="273" ht="15.75">
      <c r="M273" s="173"/>
    </row>
    <row r="274" ht="15.75">
      <c r="M274" s="173"/>
    </row>
    <row r="275" ht="15.75">
      <c r="M275" s="173"/>
    </row>
    <row r="276" ht="15.75">
      <c r="M276" s="173"/>
    </row>
    <row r="277" ht="15.75">
      <c r="M277" s="173"/>
    </row>
    <row r="278" ht="15.75">
      <c r="M278" s="173"/>
    </row>
    <row r="279" ht="15.75">
      <c r="M279" s="173"/>
    </row>
    <row r="280" ht="15.75">
      <c r="M280" s="173"/>
    </row>
    <row r="281" ht="15.75">
      <c r="M281" s="173"/>
    </row>
    <row r="282" ht="15.75">
      <c r="M282" s="173"/>
    </row>
    <row r="283" ht="15.75">
      <c r="M283" s="173"/>
    </row>
    <row r="284" ht="15.75">
      <c r="M284" s="173"/>
    </row>
    <row r="285" ht="15.75">
      <c r="M285" s="173"/>
    </row>
    <row r="286" ht="15.75">
      <c r="M286" s="173"/>
    </row>
    <row r="287" ht="15.75">
      <c r="M287" s="173"/>
    </row>
    <row r="288" ht="15.75">
      <c r="M288" s="173"/>
    </row>
    <row r="289" ht="15.75">
      <c r="M289" s="173"/>
    </row>
    <row r="290" ht="15.75">
      <c r="M290" s="173"/>
    </row>
    <row r="291" ht="15.75">
      <c r="M291" s="173"/>
    </row>
    <row r="292" ht="15.75">
      <c r="M292" s="173"/>
    </row>
    <row r="293" ht="15.75">
      <c r="M293" s="173"/>
    </row>
    <row r="294" ht="15.75">
      <c r="M294" s="173"/>
    </row>
    <row r="295" ht="15.75">
      <c r="M295" s="173"/>
    </row>
    <row r="296" ht="15.75">
      <c r="M296" s="173"/>
    </row>
    <row r="297" ht="15.75">
      <c r="M297" s="173"/>
    </row>
    <row r="298" ht="15.75">
      <c r="M298" s="173"/>
    </row>
    <row r="299" ht="15.75">
      <c r="M299" s="173"/>
    </row>
    <row r="300" ht="15.75">
      <c r="M300" s="173"/>
    </row>
    <row r="301" ht="15.75">
      <c r="M301" s="173"/>
    </row>
    <row r="302" ht="15.75">
      <c r="M302" s="173"/>
    </row>
    <row r="303" ht="15.75">
      <c r="M303" s="173"/>
    </row>
    <row r="304" ht="15.75">
      <c r="M304" s="173"/>
    </row>
    <row r="305" ht="15.75">
      <c r="M305" s="173"/>
    </row>
    <row r="306" ht="15.75">
      <c r="M306" s="173"/>
    </row>
    <row r="307" ht="15.75">
      <c r="M307" s="173"/>
    </row>
    <row r="308" ht="15.75">
      <c r="M308" s="173"/>
    </row>
    <row r="309" ht="15.75">
      <c r="M309" s="173"/>
    </row>
    <row r="310" ht="15.75">
      <c r="M310" s="173"/>
    </row>
    <row r="311" ht="15.75">
      <c r="M311" s="173"/>
    </row>
    <row r="312" ht="15.75">
      <c r="M312" s="173"/>
    </row>
    <row r="313" ht="15.75">
      <c r="M313" s="173"/>
    </row>
    <row r="314" ht="15.75">
      <c r="M314" s="173"/>
    </row>
    <row r="315" ht="15.75">
      <c r="M315" s="173"/>
    </row>
    <row r="316" ht="15.75">
      <c r="M316" s="173"/>
    </row>
    <row r="317" ht="15.75">
      <c r="M317" s="173"/>
    </row>
    <row r="318" ht="15.75">
      <c r="M318" s="173"/>
    </row>
    <row r="319" ht="15.75">
      <c r="M319" s="173"/>
    </row>
    <row r="320" ht="15.75">
      <c r="M320" s="173"/>
    </row>
    <row r="321" ht="15.75">
      <c r="M321" s="173"/>
    </row>
    <row r="322" ht="15.75">
      <c r="M322" s="173"/>
    </row>
    <row r="323" ht="15.75">
      <c r="M323" s="173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2023-06-12T06:22:29Z</cp:lastPrinted>
  <dcterms:created xsi:type="dcterms:W3CDTF">2001-07-11T13:17:26Z</dcterms:created>
  <dcterms:modified xsi:type="dcterms:W3CDTF">2023-06-12T12:38:14Z</dcterms:modified>
  <cp:category/>
  <cp:version/>
  <cp:contentType/>
  <cp:contentStatus/>
</cp:coreProperties>
</file>