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Доходи" sheetId="1" r:id="rId1"/>
    <sheet name="Видатки" sheetId="2" r:id="rId2"/>
  </sheet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'Видатки'!$3:$5</definedName>
    <definedName name="_xlnm.Print_Titles" localSheetId="0">'Доходи'!$7:$9</definedName>
    <definedName name="_xlnm.Print_Area" localSheetId="1">'Видатки'!$A$1:$R$93</definedName>
    <definedName name="_xlnm.Print_Area" localSheetId="0">'Доходи'!$A$1:$R$87</definedName>
  </definedNames>
  <calcPr fullCalcOnLoad="1"/>
</workbook>
</file>

<file path=xl/sharedStrings.xml><?xml version="1.0" encoding="utf-8"?>
<sst xmlns="http://schemas.openxmlformats.org/spreadsheetml/2006/main" count="298" uniqueCount="258">
  <si>
    <t>Кредитування</t>
  </si>
  <si>
    <t xml:space="preserve">Надання пільгового довгострокового кредиту громадянам на будівництво (реконструкцію) та придбання житла </t>
  </si>
  <si>
    <t>Повернення кредитів, наданих для кредитування громадян на будівництво (реконструкцію) та придбання житла</t>
  </si>
  <si>
    <t>Надання державного пільгового кредиту індивідуальним сільським забудовникам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</si>
  <si>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</si>
  <si>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</si>
  <si>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</si>
  <si>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</si>
  <si>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</si>
  <si>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</si>
  <si>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</si>
  <si>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5</t>
  </si>
  <si>
    <t>9</t>
  </si>
  <si>
    <t>10</t>
  </si>
  <si>
    <t>11</t>
  </si>
  <si>
    <t>12</t>
  </si>
  <si>
    <t>14</t>
  </si>
  <si>
    <t>Податкові надходження</t>
  </si>
  <si>
    <t>Місцеві податки і збори</t>
  </si>
  <si>
    <t>Неподаткові надходження</t>
  </si>
  <si>
    <t>Інші надходження</t>
  </si>
  <si>
    <t>Цільові фонди</t>
  </si>
  <si>
    <t>Разом доходів</t>
  </si>
  <si>
    <t>Всього доходів</t>
  </si>
  <si>
    <t xml:space="preserve">  </t>
  </si>
  <si>
    <t>Найменування видатків</t>
  </si>
  <si>
    <t>900201</t>
  </si>
  <si>
    <t xml:space="preserve">Разом видатків </t>
  </si>
  <si>
    <t>900202</t>
  </si>
  <si>
    <t>900300</t>
  </si>
  <si>
    <t>Перевищення доходів над видатками (дефіцит бюджету)</t>
  </si>
  <si>
    <t xml:space="preserve">III. Джерела фінансування дефіциту : </t>
  </si>
  <si>
    <t xml:space="preserve">Зміна залишків коштів місцевих бюджетів та бюджетних установ, що утримуються з  місцевих бюджетів </t>
  </si>
  <si>
    <t xml:space="preserve">Залишки на початок року </t>
  </si>
  <si>
    <t xml:space="preserve">Залишки на кінець звітного періоду </t>
  </si>
  <si>
    <t>Фінансування за рахунок коштів бюджетів різних рівнів та державних фондів</t>
  </si>
  <si>
    <t>Позики, одержані з державних фондів</t>
  </si>
  <si>
    <t xml:space="preserve">         одержано позик</t>
  </si>
  <si>
    <t xml:space="preserve">         погашено  позик</t>
  </si>
  <si>
    <t>Позики, одержані з бюджетів вищих рівнів</t>
  </si>
  <si>
    <t>Позики, одержані з бюджетів нижчих рівнів</t>
  </si>
  <si>
    <t xml:space="preserve">Фінансування за рахунок  позик Національного банку України </t>
  </si>
  <si>
    <t>Позики Національного банку України для фінансування дефіциту бюджету</t>
  </si>
  <si>
    <t xml:space="preserve">          зміна залишків коштів на рахунках бюджетних установ</t>
  </si>
  <si>
    <t xml:space="preserve">          зміна готівкових залишків коштів</t>
  </si>
  <si>
    <t>Фінансування за рахунок комерційних банків</t>
  </si>
  <si>
    <t>Позики комерційних банків для фінансування  дефіциту бюджету</t>
  </si>
  <si>
    <t xml:space="preserve">          одержано позик</t>
  </si>
  <si>
    <t xml:space="preserve">          погашено позик</t>
  </si>
  <si>
    <t>Інше внутрішнє фінансування</t>
  </si>
  <si>
    <t>Коригування</t>
  </si>
  <si>
    <t>Разом коштів, отриманих з усіх джерел фінансування дефіциту бюджету</t>
  </si>
  <si>
    <t>Державне мито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</si>
  <si>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</si>
  <si>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</si>
  <si>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</si>
  <si>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Кошти, одержані із загального фонду до бюджету розвитку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</si>
  <si>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</si>
  <si>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</si>
  <si>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</si>
  <si>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</si>
  <si>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</si>
  <si>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</si>
  <si>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</si>
  <si>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</si>
  <si>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</si>
  <si>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</si>
  <si>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Дотації</t>
  </si>
  <si>
    <t>Субвенції</t>
  </si>
  <si>
    <t>Доходи від операцій з капіталом</t>
  </si>
  <si>
    <t xml:space="preserve">про виконання місцевих бюджетів  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</si>
  <si>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</si>
  <si>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</si>
  <si>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</si>
  <si>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</si>
  <si>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</si>
  <si>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</si>
  <si>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</si>
  <si>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</si>
  <si>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</si>
  <si>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>Разом</t>
  </si>
  <si>
    <t>Офіційні трансферти з іншої                                                                                              частини бюджету</t>
  </si>
  <si>
    <t xml:space="preserve">Застверджено місцевими радами на 2005 рік </t>
  </si>
  <si>
    <t>Доходи від операцій  з кредитування та надання гарантій</t>
  </si>
  <si>
    <t>Затверджено обласною радою  на 2010 рік із урахуванням змін</t>
  </si>
  <si>
    <t>Виконано з початку року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</si>
  <si>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</si>
  <si>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</si>
  <si>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</si>
  <si>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</t>
  </si>
  <si>
    <t>Екологічний податок</t>
  </si>
  <si>
    <t>24170000</t>
  </si>
  <si>
    <t>Надходження коштів пайової участі у розвитку інфраструктури населеного пункту</t>
  </si>
  <si>
    <t>Плата за використання інших природних ресурсів  </t>
  </si>
  <si>
    <t>41030300</t>
  </si>
  <si>
    <t>41035000</t>
  </si>
  <si>
    <t>Кошти, що передаються до районних та мiських  бюджетiв з міських (міст районного значення), селищних, сільських та районних у містах бюджетів</t>
  </si>
  <si>
    <t>Дотації вирівнювання, що передаються з районних та міських (обласного значення) бюджетів</t>
  </si>
  <si>
    <t>Інші субвенції</t>
  </si>
  <si>
    <t>41010600</t>
  </si>
  <si>
    <t>41020300</t>
  </si>
  <si>
    <t>Субвенція на утримання об"єктів спільного користування чи ліквідацію негативних наслідків діяльності об"їктів спільного користування</t>
  </si>
  <si>
    <t>Усього доходів</t>
  </si>
  <si>
    <t>16</t>
  </si>
  <si>
    <t>17</t>
  </si>
  <si>
    <t>Базова дотація</t>
  </si>
  <si>
    <t>Організація та проведення громадських робіт</t>
  </si>
  <si>
    <t>6</t>
  </si>
  <si>
    <t>7</t>
  </si>
  <si>
    <t>2000</t>
  </si>
  <si>
    <t>3000</t>
  </si>
  <si>
    <t>3100</t>
  </si>
  <si>
    <t>3110</t>
  </si>
  <si>
    <t>3130</t>
  </si>
  <si>
    <t>3140</t>
  </si>
  <si>
    <t>Повернення коштів, наданих для кредитування індивідуальних сільських забудовників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</si>
  <si>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</si>
  <si>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</si>
  <si>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</si>
  <si>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</si>
  <si>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</si>
  <si>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</si>
  <si>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3030</t>
  </si>
  <si>
    <t>3180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</si>
  <si>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</si>
  <si>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</si>
  <si>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</si>
  <si>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</si>
  <si>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</si>
  <si>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</si>
  <si>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</si>
  <si>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</si>
  <si>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</si>
  <si>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</si>
  <si>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</si>
  <si>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</si>
  <si>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Реверсна дотація </t>
  </si>
  <si>
    <t xml:space="preserve">Всього видатків </t>
  </si>
  <si>
    <t>Код типової програмної класифікації видатків та кредитування місцевих бюджетів</t>
  </si>
  <si>
    <t>Акцизний податок з вироблених в Україні підакцизних товарів (продукції)</t>
  </si>
  <si>
    <t xml:space="preserve"> I. Доходи  по області (загальний та спеціальний фонди)</t>
  </si>
  <si>
    <t>II  Видатки  по області (загальний та спеціальний фонди)</t>
  </si>
  <si>
    <t>0150</t>
  </si>
  <si>
    <t>Економічна діяльність</t>
  </si>
  <si>
    <t>Будівництво та регіональний розвиток</t>
  </si>
  <si>
    <t>Транспорт та транспортна інфраструктура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</si>
  <si>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</si>
  <si>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</si>
  <si>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</t>
  </si>
  <si>
    <t>8200</t>
  </si>
  <si>
    <t>8300</t>
  </si>
  <si>
    <t>8400</t>
  </si>
  <si>
    <t>8700</t>
  </si>
  <si>
    <t>Громадський порядок та безпека</t>
  </si>
  <si>
    <t>Охорона навколишнього природного середовища</t>
  </si>
  <si>
    <t>7100</t>
  </si>
  <si>
    <t>Сільське, лісове, рибне господарство та мисливство</t>
  </si>
  <si>
    <t>Інші заклади та заходи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</si>
  <si>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</si>
  <si>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</si>
  <si>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</si>
  <si>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</si>
  <si>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</si>
  <si>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</si>
  <si>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</si>
  <si>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</si>
  <si>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обробки інформації з нарахування та виплати допомог і компенсацій</t>
  </si>
  <si>
    <t>Забезпечення реалізації окремих програм для осіб з інвалідністю</t>
  </si>
  <si>
    <t>9110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</si>
  <si>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</si>
  <si>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</si>
  <si>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</si>
  <si>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</si>
  <si>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</si>
  <si>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</si>
  <si>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</si>
  <si>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</si>
  <si>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</si>
  <si>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</si>
  <si>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</si>
  <si>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</si>
  <si>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</si>
  <si>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</si>
  <si>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</si>
  <si>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</si>
  <si>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</si>
  <si>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</si>
  <si>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</si>
  <si>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8600</t>
  </si>
  <si>
    <t>Обслуговування місцевого боргу</t>
  </si>
  <si>
    <t>42000000</t>
  </si>
  <si>
    <t>Від Європейського Союзу, урядів іноземних держав, міжнародних організацій, донорських установ</t>
  </si>
  <si>
    <t>4</t>
  </si>
  <si>
    <t>Відхилення (+;-)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</si>
  <si>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</si>
  <si>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</si>
  <si>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</si>
  <si>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</si>
  <si>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</si>
  <si>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</si>
  <si>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Відхилення  (+;-)</t>
  </si>
  <si>
    <t>Податок та збір на доходи фізичних осіб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</si>
  <si>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</si>
  <si>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</si>
  <si>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</si>
  <si>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</si>
  <si>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</si>
  <si>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</si>
  <si>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</si>
  <si>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</si>
  <si>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</si>
  <si>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Відхилення від кошторисних призначень (+/-)</t>
  </si>
  <si>
    <t>Процент виконання до плану року</t>
  </si>
  <si>
    <t>Охорона здоров'я</t>
  </si>
  <si>
    <t>Зв'язок, телекомунікації та інформатика</t>
  </si>
  <si>
    <t>7500</t>
  </si>
  <si>
    <t>Податки на власність</t>
  </si>
  <si>
    <t>12000000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</si>
  <si>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</si>
  <si>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Окремі податки і збори, що зараховуються до місцевих бюджетів 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</si>
  <si>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</si>
  <si>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реалізацію пректів з реконструкції, капітального ремонту приймальних відділень в опорних закладах охорони здоров"я у госпітальних округах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</si>
  <si>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</si>
  <si>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</si>
  <si>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Рентна плата за користування надрами місцевого значення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</si>
  <si>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</si>
  <si>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(тис. грн)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</si>
  <si>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</si>
  <si>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</si>
  <si>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</si>
  <si>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</si>
  <si>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</si>
  <si>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</si>
  <si>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</si>
  <si>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</si>
  <si>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</si>
  <si>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7200</t>
  </si>
  <si>
    <t>Газове господарство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</si>
  <si>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</si>
  <si>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</si>
  <si>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(по шифровому звіту)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</si>
  <si>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</si>
  <si>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</si>
  <si>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</si>
  <si>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Затверджено обласною радою на 2023 рік із урахуванням змін</t>
  </si>
  <si>
    <t>Процент виконання до плану 2023 року</t>
  </si>
  <si>
    <t>Затверджено обласною радою  на 2023 рік з урахуванням змін</t>
  </si>
  <si>
    <t>Затверджено місцевими радами на 2023 рік із урахуванням змін (кошторисні призначення)</t>
  </si>
  <si>
    <t>Затверджено місцевими радами на 2023 рік з урахуванням змін (кошторисні призначення)</t>
  </si>
  <si>
    <t/>
  </si>
  <si>
    <t>Збір за забруднення навколишнього природного середовища  </t>
  </si>
  <si>
    <t>Виплата компенсації реабілітованим</t>
  </si>
  <si>
    <t>Затверджено місцевими радами на 2023 рік із урахуванням змін</t>
  </si>
  <si>
    <t>за січень-лютий 2023 року</t>
  </si>
  <si>
    <t>План на січень-лютий 2023 року</t>
  </si>
  <si>
    <t>Відхилення на січень-лютий 2023 року (+/-)</t>
  </si>
  <si>
    <t xml:space="preserve">Процент виконання до плану на січень-лютий 2023 року </t>
  </si>
  <si>
    <t>Відхилення до плану на січень-лютий 2023 року (+/-)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</si>
</sst>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-* #,##0_р_._-;\-* #,##0_р_._-;_-* &quot;-&quot;_р_._-;_-@_-"/>
    <numFmt numFmtId="183" formatCode="_-* #,##0.00_р_._-;\-* #,##0.00_р_._-;_-* &quot;-&quot;??_р_._-;_-@_-"/>
    <numFmt numFmtId="184" formatCode="000000"/>
    <numFmt numFmtId="185" formatCode="0.0"/>
    <numFmt numFmtId="186" formatCode="#,##0.0_ ;[Red]\-#,##0.0\ "/>
    <numFmt numFmtId="187" formatCode="0.0000"/>
    <numFmt numFmtId="188" formatCode="0.00000"/>
    <numFmt numFmtId="189" formatCode="0.000000"/>
    <numFmt numFmtId="190" formatCode="0.0000000"/>
    <numFmt numFmtId="191" formatCode="0.000"/>
    <numFmt numFmtId="192" formatCode="#,##0.0\ &quot;грн.&quot;"/>
    <numFmt numFmtId="193" formatCode="#,##0.0\ &quot;грн.&quot;;[Red]#,##0.0\ &quot;грн.&quot;"/>
    <numFmt numFmtId="194" formatCode="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_);\-#,##0.00"/>
    <numFmt numFmtId="200" formatCode="[$-422]d\ mmmm\ yyyy&quot; р.&quot;"/>
    <numFmt numFmtId="201" formatCode="#,##0.00\ _г_р_н_."/>
    <numFmt numFmtId="202" formatCode="0.00;[Red]0.00"/>
    <numFmt numFmtId="203" formatCode="#,##0.00\ &quot;грн.&quot;"/>
    <numFmt numFmtId="204" formatCode="0.0%"/>
    <numFmt numFmtId="205" formatCode="#0.00"/>
    <numFmt numFmtId="206" formatCode="#,##0.000"/>
    <numFmt numFmtId="207" formatCode="#,##0.00;\-#,##0.00"/>
  </numFmts>
  <fonts count="77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i/>
      <sz val="16"/>
      <color indexed="10"/>
      <name val="Times New Roman"/>
      <family val="1"/>
    </font>
    <font>
      <b/>
      <sz val="16"/>
      <name val="Times New Roman Cyr"/>
      <family val="1"/>
    </font>
    <font>
      <b/>
      <i/>
      <sz val="16"/>
      <name val="Times New Roman Cyr"/>
      <family val="1"/>
    </font>
    <font>
      <b/>
      <i/>
      <sz val="16"/>
      <color indexed="10"/>
      <name val="Times New Roman"/>
      <family val="1"/>
    </font>
    <font>
      <i/>
      <sz val="16"/>
      <name val="Times New Roman Cyr"/>
      <family val="1"/>
    </font>
    <font>
      <i/>
      <sz val="16"/>
      <color indexed="8"/>
      <name val="Times New Roman"/>
      <family val="1"/>
    </font>
    <font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b/>
      <i/>
      <sz val="15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41" fillId="3" borderId="0" applyNumberFormat="0" applyBorder="0" applyAlignment="0" applyProtection="0"/>
    <xf numFmtId="0" fontId="63" fillId="4" borderId="0" applyNumberFormat="0" applyBorder="0" applyAlignment="0" applyProtection="0"/>
    <xf numFmtId="0" fontId="41" fillId="5" borderId="0" applyNumberFormat="0" applyBorder="0" applyAlignment="0" applyProtection="0"/>
    <xf numFmtId="0" fontId="63" fillId="6" borderId="0" applyNumberFormat="0" applyBorder="0" applyAlignment="0" applyProtection="0"/>
    <xf numFmtId="0" fontId="41" fillId="7" borderId="0" applyNumberFormat="0" applyBorder="0" applyAlignment="0" applyProtection="0"/>
    <xf numFmtId="0" fontId="63" fillId="8" borderId="0" applyNumberFormat="0" applyBorder="0" applyAlignment="0" applyProtection="0"/>
    <xf numFmtId="0" fontId="41" fillId="9" borderId="0" applyNumberFormat="0" applyBorder="0" applyAlignment="0" applyProtection="0"/>
    <xf numFmtId="0" fontId="63" fillId="10" borderId="0" applyNumberFormat="0" applyBorder="0" applyAlignment="0" applyProtection="0"/>
    <xf numFmtId="0" fontId="41" fillId="11" borderId="0" applyNumberFormat="0" applyBorder="0" applyAlignment="0" applyProtection="0"/>
    <xf numFmtId="0" fontId="63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5" borderId="0" applyNumberFormat="0" applyBorder="0" applyAlignment="0" applyProtection="0"/>
    <xf numFmtId="0" fontId="41" fillId="7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13" borderId="0" applyNumberFormat="0" applyBorder="0" applyAlignment="0" applyProtection="0"/>
    <xf numFmtId="0" fontId="63" fillId="14" borderId="0" applyNumberFormat="0" applyBorder="0" applyAlignment="0" applyProtection="0"/>
    <xf numFmtId="0" fontId="41" fillId="15" borderId="0" applyNumberFormat="0" applyBorder="0" applyAlignment="0" applyProtection="0"/>
    <xf numFmtId="0" fontId="63" fillId="16" borderId="0" applyNumberFormat="0" applyBorder="0" applyAlignment="0" applyProtection="0"/>
    <xf numFmtId="0" fontId="41" fillId="17" borderId="0" applyNumberFormat="0" applyBorder="0" applyAlignment="0" applyProtection="0"/>
    <xf numFmtId="0" fontId="63" fillId="18" borderId="0" applyNumberFormat="0" applyBorder="0" applyAlignment="0" applyProtection="0"/>
    <xf numFmtId="0" fontId="41" fillId="19" borderId="0" applyNumberFormat="0" applyBorder="0" applyAlignment="0" applyProtection="0"/>
    <xf numFmtId="0" fontId="63" fillId="20" borderId="0" applyNumberFormat="0" applyBorder="0" applyAlignment="0" applyProtection="0"/>
    <xf numFmtId="0" fontId="41" fillId="9" borderId="0" applyNumberFormat="0" applyBorder="0" applyAlignment="0" applyProtection="0"/>
    <xf numFmtId="0" fontId="63" fillId="21" borderId="0" applyNumberFormat="0" applyBorder="0" applyAlignment="0" applyProtection="0"/>
    <xf numFmtId="0" fontId="41" fillId="15" borderId="0" applyNumberFormat="0" applyBorder="0" applyAlignment="0" applyProtection="0"/>
    <xf numFmtId="0" fontId="6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41" fillId="19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23" borderId="0" applyNumberFormat="0" applyBorder="0" applyAlignment="0" applyProtection="0"/>
    <xf numFmtId="0" fontId="64" fillId="24" borderId="0" applyNumberFormat="0" applyBorder="0" applyAlignment="0" applyProtection="0"/>
    <xf numFmtId="0" fontId="42" fillId="25" borderId="0" applyNumberFormat="0" applyBorder="0" applyAlignment="0" applyProtection="0"/>
    <xf numFmtId="0" fontId="64" fillId="26" borderId="0" applyNumberFormat="0" applyBorder="0" applyAlignment="0" applyProtection="0"/>
    <xf numFmtId="0" fontId="42" fillId="17" borderId="0" applyNumberFormat="0" applyBorder="0" applyAlignment="0" applyProtection="0"/>
    <xf numFmtId="0" fontId="64" fillId="27" borderId="0" applyNumberFormat="0" applyBorder="0" applyAlignment="0" applyProtection="0"/>
    <xf numFmtId="0" fontId="42" fillId="19" borderId="0" applyNumberFormat="0" applyBorder="0" applyAlignment="0" applyProtection="0"/>
    <xf numFmtId="0" fontId="64" fillId="28" borderId="0" applyNumberFormat="0" applyBorder="0" applyAlignment="0" applyProtection="0"/>
    <xf numFmtId="0" fontId="42" fillId="29" borderId="0" applyNumberFormat="0" applyBorder="0" applyAlignment="0" applyProtection="0"/>
    <xf numFmtId="0" fontId="64" fillId="30" borderId="0" applyNumberFormat="0" applyBorder="0" applyAlignment="0" applyProtection="0"/>
    <xf numFmtId="0" fontId="42" fillId="31" borderId="0" applyNumberFormat="0" applyBorder="0" applyAlignment="0" applyProtection="0"/>
    <xf numFmtId="0" fontId="64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25" borderId="0" applyNumberFormat="0" applyBorder="0" applyAlignment="0" applyProtection="0"/>
    <xf numFmtId="0" fontId="42" fillId="17" borderId="0" applyNumberFormat="0" applyBorder="0" applyAlignment="0" applyProtection="0"/>
    <xf numFmtId="0" fontId="42" fillId="19" borderId="0" applyNumberFormat="0" applyBorder="0" applyAlignment="0" applyProtection="0"/>
    <xf numFmtId="0" fontId="42" fillId="29" borderId="0" applyNumberFormat="0" applyBorder="0" applyAlignment="0" applyProtection="0"/>
    <xf numFmtId="0" fontId="42" fillId="31" borderId="0" applyNumberFormat="0" applyBorder="0" applyAlignment="0" applyProtection="0"/>
    <xf numFmtId="0" fontId="42" fillId="33" borderId="0" applyNumberFormat="0" applyBorder="0" applyAlignment="0" applyProtection="0"/>
    <xf numFmtId="0" fontId="59" fillId="0" borderId="0">
      <alignment/>
      <protection/>
    </xf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29" borderId="0" applyNumberFormat="0" applyBorder="0" applyAlignment="0" applyProtection="0"/>
    <xf numFmtId="0" fontId="42" fillId="31" borderId="0" applyNumberFormat="0" applyBorder="0" applyAlignment="0" applyProtection="0"/>
    <xf numFmtId="0" fontId="42" fillId="43" borderId="0" applyNumberFormat="0" applyBorder="0" applyAlignment="0" applyProtection="0"/>
    <xf numFmtId="0" fontId="43" fillId="13" borderId="1" applyNumberFormat="0" applyAlignment="0" applyProtection="0"/>
    <xf numFmtId="0" fontId="65" fillId="44" borderId="2" applyNumberFormat="0" applyAlignment="0" applyProtection="0"/>
    <xf numFmtId="0" fontId="44" fillId="45" borderId="3" applyNumberFormat="0" applyAlignment="0" applyProtection="0"/>
    <xf numFmtId="0" fontId="45" fillId="45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7" fillId="7" borderId="0" applyNumberFormat="0" applyBorder="0" applyAlignment="0" applyProtection="0"/>
    <xf numFmtId="0" fontId="66" fillId="0" borderId="4" applyNumberFormat="0" applyFill="0" applyAlignment="0" applyProtection="0"/>
    <xf numFmtId="0" fontId="46" fillId="0" borderId="5" applyNumberFormat="0" applyFill="0" applyAlignment="0" applyProtection="0"/>
    <xf numFmtId="0" fontId="67" fillId="0" borderId="6" applyNumberFormat="0" applyFill="0" applyAlignment="0" applyProtection="0"/>
    <xf numFmtId="0" fontId="47" fillId="0" borderId="7" applyNumberFormat="0" applyFill="0" applyAlignment="0" applyProtection="0"/>
    <xf numFmtId="0" fontId="68" fillId="0" borderId="8" applyNumberFormat="0" applyFill="0" applyAlignment="0" applyProtection="0"/>
    <xf numFmtId="0" fontId="4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55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46" borderId="12" applyNumberFormat="0" applyAlignment="0" applyProtection="0"/>
    <xf numFmtId="0" fontId="69" fillId="47" borderId="13" applyNumberFormat="0" applyAlignment="0" applyProtection="0"/>
    <xf numFmtId="0" fontId="5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48" borderId="0" applyNumberFormat="0" applyBorder="0" applyAlignment="0" applyProtection="0"/>
    <xf numFmtId="0" fontId="45" fillId="45" borderId="1" applyNumberFormat="0" applyAlignment="0" applyProtection="0"/>
    <xf numFmtId="0" fontId="63" fillId="0" borderId="0">
      <alignment/>
      <protection/>
    </xf>
    <xf numFmtId="0" fontId="59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11" applyNumberFormat="0" applyFill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59" fillId="49" borderId="14" applyNumberFormat="0" applyFont="0" applyAlignment="0" applyProtection="0"/>
    <xf numFmtId="0" fontId="41" fillId="49" borderId="14" applyNumberFormat="0" applyFont="0" applyAlignment="0" applyProtection="0"/>
    <xf numFmtId="0" fontId="59" fillId="49" borderId="14" applyNumberFormat="0" applyFont="0" applyAlignment="0" applyProtection="0"/>
    <xf numFmtId="9" fontId="0" fillId="0" borderId="0" applyFont="0" applyFill="0" applyBorder="0" applyAlignment="0" applyProtection="0"/>
    <xf numFmtId="0" fontId="44" fillId="45" borderId="3" applyNumberFormat="0" applyAlignment="0" applyProtection="0"/>
    <xf numFmtId="0" fontId="73" fillId="0" borderId="15" applyNumberFormat="0" applyFill="0" applyAlignment="0" applyProtection="0"/>
    <xf numFmtId="0" fontId="52" fillId="50" borderId="0" applyNumberFormat="0" applyBorder="0" applyAlignment="0" applyProtection="0"/>
    <xf numFmtId="0" fontId="60" fillId="0" borderId="0">
      <alignment/>
      <protection/>
    </xf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5" fillId="51" borderId="0" applyNumberFormat="0" applyBorder="0" applyAlignment="0" applyProtection="0"/>
  </cellStyleXfs>
  <cellXfs count="293">
    <xf numFmtId="0" fontId="0" fillId="0" borderId="0" xfId="0" applyAlignment="1">
      <alignment/>
    </xf>
    <xf numFmtId="0" fontId="7" fillId="0" borderId="0" xfId="111" applyFont="1" applyFill="1" applyProtection="1">
      <alignment/>
      <protection/>
    </xf>
    <xf numFmtId="0" fontId="4" fillId="0" borderId="0" xfId="111" applyFont="1" applyFill="1" applyAlignment="1" applyProtection="1">
      <alignment horizontal="left" vertical="center"/>
      <protection/>
    </xf>
    <xf numFmtId="0" fontId="9" fillId="0" borderId="0" xfId="111" applyFont="1" applyProtection="1">
      <alignment/>
      <protection/>
    </xf>
    <xf numFmtId="0" fontId="10" fillId="0" borderId="16" xfId="111" applyFont="1" applyBorder="1" applyAlignment="1" applyProtection="1">
      <alignment horizontal="center" vertical="center"/>
      <protection/>
    </xf>
    <xf numFmtId="0" fontId="7" fillId="0" borderId="0" xfId="111" applyFont="1" applyProtection="1">
      <alignment/>
      <protection/>
    </xf>
    <xf numFmtId="0" fontId="5" fillId="0" borderId="16" xfId="111" applyFont="1" applyBorder="1" applyAlignment="1" applyProtection="1">
      <alignment horizontal="center" vertical="center" wrapText="1"/>
      <protection/>
    </xf>
    <xf numFmtId="185" fontId="8" fillId="0" borderId="16" xfId="111" applyNumberFormat="1" applyFont="1" applyBorder="1" applyProtection="1">
      <alignment/>
      <protection locked="0"/>
    </xf>
    <xf numFmtId="0" fontId="5" fillId="52" borderId="16" xfId="111" applyFont="1" applyFill="1" applyBorder="1" applyAlignment="1" applyProtection="1">
      <alignment horizontal="center" vertical="center"/>
      <protection/>
    </xf>
    <xf numFmtId="0" fontId="5" fillId="52" borderId="16" xfId="111" applyFont="1" applyFill="1" applyBorder="1" applyAlignment="1" applyProtection="1">
      <alignment horizontal="center" vertical="center" wrapText="1"/>
      <protection/>
    </xf>
    <xf numFmtId="185" fontId="5" fillId="52" borderId="16" xfId="111" applyNumberFormat="1" applyFont="1" applyFill="1" applyBorder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111" applyFont="1" applyProtection="1">
      <alignment/>
      <protection/>
    </xf>
    <xf numFmtId="0" fontId="9" fillId="0" borderId="16" xfId="111" applyFont="1" applyBorder="1" applyAlignment="1" applyProtection="1">
      <alignment horizontal="center" vertical="center"/>
      <protection/>
    </xf>
    <xf numFmtId="185" fontId="12" fillId="0" borderId="16" xfId="111" applyNumberFormat="1" applyFont="1" applyBorder="1" applyProtection="1">
      <alignment/>
      <protection locked="0"/>
    </xf>
    <xf numFmtId="49" fontId="10" fillId="0" borderId="16" xfId="111" applyNumberFormat="1" applyFont="1" applyBorder="1" applyAlignment="1" applyProtection="1">
      <alignment horizontal="center" vertical="top" wrapText="1"/>
      <protection/>
    </xf>
    <xf numFmtId="0" fontId="10" fillId="0" borderId="16" xfId="111" applyFont="1" applyBorder="1" applyAlignment="1" applyProtection="1">
      <alignment horizontal="center" vertical="top" wrapText="1"/>
      <protection/>
    </xf>
    <xf numFmtId="0" fontId="6" fillId="0" borderId="16" xfId="111" applyFont="1" applyBorder="1" applyAlignment="1" applyProtection="1">
      <alignment vertical="center" wrapText="1"/>
      <protection/>
    </xf>
    <xf numFmtId="0" fontId="17" fillId="0" borderId="0" xfId="111" applyFont="1" applyAlignment="1" applyProtection="1">
      <alignment/>
      <protection/>
    </xf>
    <xf numFmtId="0" fontId="18" fillId="0" borderId="0" xfId="111" applyFont="1" applyFill="1" applyAlignment="1" applyProtection="1">
      <alignment/>
      <protection/>
    </xf>
    <xf numFmtId="0" fontId="16" fillId="0" borderId="0" xfId="112" applyFont="1" applyAlignment="1" applyProtection="1">
      <alignment/>
      <protection/>
    </xf>
    <xf numFmtId="0" fontId="15" fillId="0" borderId="0" xfId="111" applyFont="1" applyFill="1" applyAlignment="1" applyProtection="1">
      <alignment/>
      <protection/>
    </xf>
    <xf numFmtId="0" fontId="19" fillId="0" borderId="0" xfId="111" applyFont="1" applyFill="1" applyProtection="1">
      <alignment/>
      <protection/>
    </xf>
    <xf numFmtId="0" fontId="19" fillId="0" borderId="0" xfId="111" applyFont="1" applyProtection="1">
      <alignment/>
      <protection/>
    </xf>
    <xf numFmtId="0" fontId="19" fillId="0" borderId="0" xfId="111" applyFont="1" applyBorder="1" applyProtection="1">
      <alignment/>
      <protection/>
    </xf>
    <xf numFmtId="0" fontId="20" fillId="0" borderId="0" xfId="0" applyFont="1" applyAlignment="1" applyProtection="1">
      <alignment/>
      <protection/>
    </xf>
    <xf numFmtId="0" fontId="22" fillId="0" borderId="0" xfId="111" applyFont="1" applyProtection="1">
      <alignment/>
      <protection/>
    </xf>
    <xf numFmtId="194" fontId="22" fillId="0" borderId="0" xfId="111" applyNumberFormat="1" applyFont="1" applyProtection="1">
      <alignment/>
      <protection/>
    </xf>
    <xf numFmtId="0" fontId="7" fillId="0" borderId="0" xfId="111" applyFont="1" applyAlignment="1" applyProtection="1">
      <alignment horizontal="center"/>
      <protection/>
    </xf>
    <xf numFmtId="0" fontId="24" fillId="0" borderId="0" xfId="111" applyFo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185" fontId="15" fillId="0" borderId="0" xfId="0" applyNumberFormat="1" applyFont="1" applyFill="1" applyBorder="1" applyAlignment="1" applyProtection="1">
      <alignment vertical="center"/>
      <protection/>
    </xf>
    <xf numFmtId="185" fontId="19" fillId="0" borderId="0" xfId="111" applyNumberFormat="1" applyFont="1" applyBorder="1" applyProtection="1">
      <alignment/>
      <protection/>
    </xf>
    <xf numFmtId="0" fontId="5" fillId="0" borderId="17" xfId="111" applyFont="1" applyFill="1" applyBorder="1" applyAlignment="1" applyProtection="1">
      <alignment horizontal="center" wrapText="1"/>
      <protection/>
    </xf>
    <xf numFmtId="0" fontId="7" fillId="0" borderId="0" xfId="111" applyFont="1" applyAlignment="1" applyProtection="1">
      <alignment wrapText="1"/>
      <protection/>
    </xf>
    <xf numFmtId="49" fontId="10" fillId="0" borderId="18" xfId="111" applyNumberFormat="1" applyFont="1" applyBorder="1" applyAlignment="1" applyProtection="1">
      <alignment horizontal="center" vertical="top" wrapText="1"/>
      <protection/>
    </xf>
    <xf numFmtId="185" fontId="7" fillId="0" borderId="0" xfId="111" applyNumberFormat="1" applyFont="1" applyBorder="1" applyAlignment="1" applyProtection="1">
      <alignment wrapText="1"/>
      <protection/>
    </xf>
    <xf numFmtId="185" fontId="7" fillId="0" borderId="0" xfId="111" applyNumberFormat="1" applyFont="1" applyBorder="1" applyAlignment="1" applyProtection="1">
      <alignment horizontal="center"/>
      <protection/>
    </xf>
    <xf numFmtId="185" fontId="7" fillId="0" borderId="0" xfId="111" applyNumberFormat="1" applyFont="1" applyBorder="1" applyAlignment="1" applyProtection="1">
      <alignment horizontal="center" vertical="center" wrapText="1"/>
      <protection/>
    </xf>
    <xf numFmtId="185" fontId="7" fillId="0" borderId="0" xfId="111" applyNumberFormat="1" applyFont="1" applyAlignment="1" applyProtection="1">
      <alignment wrapText="1"/>
      <protection/>
    </xf>
    <xf numFmtId="185" fontId="7" fillId="0" borderId="0" xfId="111" applyNumberFormat="1" applyFont="1" applyAlignment="1" applyProtection="1">
      <alignment horizontal="center"/>
      <protection/>
    </xf>
    <xf numFmtId="185" fontId="5" fillId="0" borderId="0" xfId="111" applyNumberFormat="1" applyFont="1" applyBorder="1" applyAlignment="1" applyProtection="1">
      <alignment horizontal="center" vertical="center" wrapText="1"/>
      <protection/>
    </xf>
    <xf numFmtId="185" fontId="27" fillId="0" borderId="0" xfId="0" applyNumberFormat="1" applyFont="1" applyBorder="1" applyAlignment="1">
      <alignment horizontal="center" vertical="center"/>
    </xf>
    <xf numFmtId="185" fontId="12" fillId="0" borderId="16" xfId="111" applyNumberFormat="1" applyFont="1" applyFill="1" applyBorder="1" applyProtection="1">
      <alignment/>
      <protection locked="0"/>
    </xf>
    <xf numFmtId="185" fontId="7" fillId="0" borderId="0" xfId="111" applyNumberFormat="1" applyFont="1" applyBorder="1" applyProtection="1">
      <alignment/>
      <protection/>
    </xf>
    <xf numFmtId="185" fontId="7" fillId="0" borderId="0" xfId="111" applyNumberFormat="1" applyFont="1" applyProtection="1">
      <alignment/>
      <protection/>
    </xf>
    <xf numFmtId="0" fontId="5" fillId="0" borderId="0" xfId="111" applyFont="1" applyFill="1" applyAlignment="1" applyProtection="1">
      <alignment horizontal="center" wrapText="1"/>
      <protection/>
    </xf>
    <xf numFmtId="2" fontId="7" fillId="0" borderId="0" xfId="111" applyNumberFormat="1" applyFont="1" applyFill="1" applyProtection="1">
      <alignment/>
      <protection/>
    </xf>
    <xf numFmtId="194" fontId="5" fillId="0" borderId="0" xfId="113" applyNumberFormat="1" applyFont="1" applyAlignment="1" applyProtection="1">
      <alignment horizontal="center"/>
      <protection/>
    </xf>
    <xf numFmtId="185" fontId="25" fillId="0" borderId="0" xfId="111" applyNumberFormat="1" applyFont="1" applyFill="1" applyBorder="1" applyProtection="1">
      <alignment/>
      <protection/>
    </xf>
    <xf numFmtId="185" fontId="26" fillId="0" borderId="0" xfId="111" applyNumberFormat="1" applyFont="1" applyFill="1" applyBorder="1" applyProtection="1">
      <alignment/>
      <protection/>
    </xf>
    <xf numFmtId="0" fontId="22" fillId="0" borderId="0" xfId="111" applyFont="1" applyFill="1" applyProtection="1">
      <alignment/>
      <protection/>
    </xf>
    <xf numFmtId="0" fontId="2" fillId="0" borderId="0" xfId="111" applyFont="1" applyFill="1" applyProtection="1">
      <alignment/>
      <protection/>
    </xf>
    <xf numFmtId="0" fontId="21" fillId="0" borderId="0" xfId="111" applyFont="1" applyFill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19" xfId="111" applyFont="1" applyFill="1" applyBorder="1" applyAlignment="1" applyProtection="1">
      <alignment horizontal="centerContinuous" vertical="center" wrapText="1"/>
      <protection/>
    </xf>
    <xf numFmtId="0" fontId="10" fillId="0" borderId="19" xfId="111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Continuous" vertical="center" wrapText="1"/>
      <protection/>
    </xf>
    <xf numFmtId="0" fontId="10" fillId="0" borderId="16" xfId="111" applyFont="1" applyFill="1" applyBorder="1" applyAlignment="1" applyProtection="1">
      <alignment horizontal="centerContinuous" vertical="center" wrapText="1"/>
      <protection/>
    </xf>
    <xf numFmtId="0" fontId="10" fillId="0" borderId="20" xfId="0" applyFont="1" applyFill="1" applyBorder="1" applyAlignment="1" applyProtection="1">
      <alignment horizontal="centerContinuous" vertical="center" wrapText="1"/>
      <protection/>
    </xf>
    <xf numFmtId="0" fontId="10" fillId="0" borderId="19" xfId="0" applyFont="1" applyFill="1" applyBorder="1" applyAlignment="1" applyProtection="1">
      <alignment horizontal="centerContinuous" vertical="center" wrapText="1"/>
      <protection/>
    </xf>
    <xf numFmtId="0" fontId="24" fillId="0" borderId="0" xfId="111" applyFont="1" applyFill="1" applyProtection="1">
      <alignment/>
      <protection/>
    </xf>
    <xf numFmtId="0" fontId="10" fillId="0" borderId="16" xfId="111" applyFont="1" applyFill="1" applyBorder="1" applyAlignment="1" applyProtection="1">
      <alignment horizontal="center" vertical="center" wrapText="1"/>
      <protection/>
    </xf>
    <xf numFmtId="49" fontId="3" fillId="0" borderId="16" xfId="111" applyNumberFormat="1" applyFont="1" applyFill="1" applyBorder="1" applyAlignment="1" applyProtection="1">
      <alignment horizontal="center"/>
      <protection/>
    </xf>
    <xf numFmtId="49" fontId="29" fillId="0" borderId="16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 applyProtection="1">
      <alignment horizontal="center" vertical="center"/>
      <protection hidden="1"/>
    </xf>
    <xf numFmtId="49" fontId="23" fillId="0" borderId="16" xfId="111" applyNumberFormat="1" applyFont="1" applyFill="1" applyBorder="1" applyAlignment="1" applyProtection="1">
      <alignment horizontal="center"/>
      <protection/>
    </xf>
    <xf numFmtId="49" fontId="23" fillId="0" borderId="16" xfId="111" applyNumberFormat="1" applyFont="1" applyFill="1" applyBorder="1" applyAlignment="1" applyProtection="1">
      <alignment horizontal="center" vertical="center" wrapText="1"/>
      <protection/>
    </xf>
    <xf numFmtId="49" fontId="23" fillId="7" borderId="16" xfId="111" applyNumberFormat="1" applyFont="1" applyFill="1" applyBorder="1" applyAlignment="1" applyProtection="1">
      <alignment horizontal="center"/>
      <protection/>
    </xf>
    <xf numFmtId="49" fontId="30" fillId="0" borderId="16" xfId="111" applyNumberFormat="1" applyFont="1" applyFill="1" applyBorder="1" applyAlignment="1" applyProtection="1">
      <alignment horizontal="center" vertical="center" wrapText="1"/>
      <protection/>
    </xf>
    <xf numFmtId="49" fontId="23" fillId="52" borderId="16" xfId="111" applyNumberFormat="1" applyFont="1" applyFill="1" applyBorder="1" applyAlignment="1" applyProtection="1">
      <alignment horizontal="center"/>
      <protection/>
    </xf>
    <xf numFmtId="49" fontId="23" fillId="0" borderId="16" xfId="111" applyNumberFormat="1" applyFont="1" applyBorder="1" applyAlignment="1" applyProtection="1">
      <alignment horizontal="center"/>
      <protection/>
    </xf>
    <xf numFmtId="0" fontId="29" fillId="0" borderId="16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29" fillId="0" borderId="16" xfId="111" applyFont="1" applyFill="1" applyBorder="1" applyProtection="1">
      <alignment/>
      <protection locked="0"/>
    </xf>
    <xf numFmtId="194" fontId="23" fillId="52" borderId="16" xfId="111" applyNumberFormat="1" applyFont="1" applyFill="1" applyBorder="1" applyAlignment="1" applyProtection="1">
      <alignment horizontal="right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194" fontId="7" fillId="0" borderId="0" xfId="111" applyNumberFormat="1" applyFont="1" applyFill="1" applyProtection="1">
      <alignment/>
      <protection/>
    </xf>
    <xf numFmtId="185" fontId="19" fillId="0" borderId="0" xfId="111" applyNumberFormat="1" applyFont="1" applyBorder="1" applyProtection="1">
      <alignment/>
      <protection/>
    </xf>
    <xf numFmtId="185" fontId="19" fillId="0" borderId="0" xfId="111" applyNumberFormat="1" applyFont="1" applyProtection="1">
      <alignment/>
      <protection/>
    </xf>
    <xf numFmtId="0" fontId="19" fillId="0" borderId="0" xfId="111" applyFont="1" applyProtection="1">
      <alignment/>
      <protection/>
    </xf>
    <xf numFmtId="0" fontId="19" fillId="0" borderId="0" xfId="111" applyFont="1" applyBorder="1" applyProtection="1">
      <alignment/>
      <protection/>
    </xf>
    <xf numFmtId="185" fontId="15" fillId="0" borderId="0" xfId="0" applyNumberFormat="1" applyFont="1" applyFill="1" applyBorder="1" applyAlignment="1" applyProtection="1">
      <alignment vertical="center"/>
      <protection/>
    </xf>
    <xf numFmtId="194" fontId="19" fillId="0" borderId="0" xfId="111" applyNumberFormat="1" applyFont="1" applyProtection="1">
      <alignment/>
      <protection/>
    </xf>
    <xf numFmtId="194" fontId="19" fillId="0" borderId="0" xfId="111" applyNumberFormat="1" applyFont="1" applyBorder="1" applyProtection="1">
      <alignment/>
      <protection/>
    </xf>
    <xf numFmtId="49" fontId="23" fillId="53" borderId="16" xfId="111" applyNumberFormat="1" applyFont="1" applyFill="1" applyBorder="1" applyAlignment="1" applyProtection="1">
      <alignment horizontal="center" vertical="center" wrapText="1"/>
      <protection/>
    </xf>
    <xf numFmtId="0" fontId="21" fillId="53" borderId="0" xfId="111" applyFont="1" applyFill="1" applyProtection="1">
      <alignment/>
      <protection/>
    </xf>
    <xf numFmtId="0" fontId="22" fillId="53" borderId="0" xfId="111" applyFont="1" applyFill="1" applyProtection="1">
      <alignment/>
      <protection/>
    </xf>
    <xf numFmtId="0" fontId="2" fillId="53" borderId="0" xfId="111" applyFont="1" applyFill="1" applyProtection="1">
      <alignment/>
      <protection/>
    </xf>
    <xf numFmtId="49" fontId="10" fillId="53" borderId="16" xfId="111" applyNumberFormat="1" applyFont="1" applyFill="1" applyBorder="1" applyAlignment="1" applyProtection="1">
      <alignment horizontal="center" vertical="top" wrapText="1"/>
      <protection/>
    </xf>
    <xf numFmtId="0" fontId="10" fillId="53" borderId="16" xfId="0" applyFont="1" applyFill="1" applyBorder="1" applyAlignment="1" applyProtection="1">
      <alignment horizontal="centerContinuous" vertical="center" wrapText="1"/>
      <protection/>
    </xf>
    <xf numFmtId="0" fontId="10" fillId="53" borderId="21" xfId="111" applyFont="1" applyFill="1" applyBorder="1" applyAlignment="1" applyProtection="1">
      <alignment horizontal="center" vertical="center" wrapText="1"/>
      <protection/>
    </xf>
    <xf numFmtId="194" fontId="19" fillId="53" borderId="0" xfId="111" applyNumberFormat="1" applyFont="1" applyFill="1" applyProtection="1">
      <alignment/>
      <protection/>
    </xf>
    <xf numFmtId="49" fontId="10" fillId="53" borderId="22" xfId="111" applyNumberFormat="1" applyFont="1" applyFill="1" applyBorder="1" applyAlignment="1" applyProtection="1">
      <alignment horizontal="center" vertical="top" wrapText="1"/>
      <protection/>
    </xf>
    <xf numFmtId="0" fontId="19" fillId="53" borderId="0" xfId="111" applyFont="1" applyFill="1" applyProtection="1">
      <alignment/>
      <protection/>
    </xf>
    <xf numFmtId="185" fontId="25" fillId="53" borderId="0" xfId="111" applyNumberFormat="1" applyFont="1" applyFill="1" applyBorder="1" applyProtection="1">
      <alignment/>
      <protection/>
    </xf>
    <xf numFmtId="0" fontId="7" fillId="53" borderId="0" xfId="111" applyFont="1" applyFill="1" applyProtection="1">
      <alignment/>
      <protection/>
    </xf>
    <xf numFmtId="0" fontId="5" fillId="52" borderId="16" xfId="111" applyNumberFormat="1" applyFont="1" applyFill="1" applyBorder="1" applyAlignment="1" applyProtection="1">
      <alignment horizontal="center"/>
      <protection/>
    </xf>
    <xf numFmtId="185" fontId="26" fillId="53" borderId="0" xfId="111" applyNumberFormat="1" applyFont="1" applyFill="1" applyBorder="1" applyProtection="1">
      <alignment/>
      <protection/>
    </xf>
    <xf numFmtId="185" fontId="19" fillId="54" borderId="0" xfId="111" applyNumberFormat="1" applyFont="1" applyFill="1" applyProtection="1">
      <alignment/>
      <protection/>
    </xf>
    <xf numFmtId="0" fontId="19" fillId="54" borderId="0" xfId="111" applyFont="1" applyFill="1" applyProtection="1">
      <alignment/>
      <protection/>
    </xf>
    <xf numFmtId="185" fontId="19" fillId="54" borderId="0" xfId="111" applyNumberFormat="1" applyFont="1" applyFill="1" applyBorder="1" applyProtection="1">
      <alignment/>
      <protection/>
    </xf>
    <xf numFmtId="0" fontId="5" fillId="0" borderId="0" xfId="111" applyFont="1" applyFill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194" fontId="19" fillId="0" borderId="0" xfId="111" applyNumberFormat="1" applyFont="1" applyProtection="1">
      <alignment/>
      <protection/>
    </xf>
    <xf numFmtId="194" fontId="7" fillId="0" borderId="0" xfId="111" applyNumberFormat="1" applyFont="1" applyProtection="1">
      <alignment/>
      <protection/>
    </xf>
    <xf numFmtId="194" fontId="15" fillId="0" borderId="0" xfId="0" applyNumberFormat="1" applyFont="1" applyFill="1" applyBorder="1" applyAlignment="1" applyProtection="1">
      <alignment vertical="center"/>
      <protection/>
    </xf>
    <xf numFmtId="194" fontId="5" fillId="0" borderId="0" xfId="0" applyNumberFormat="1" applyFont="1" applyFill="1" applyBorder="1" applyAlignment="1" applyProtection="1">
      <alignment vertical="center"/>
      <protection/>
    </xf>
    <xf numFmtId="194" fontId="19" fillId="53" borderId="0" xfId="111" applyNumberFormat="1" applyFont="1" applyFill="1" applyBorder="1" applyProtection="1">
      <alignment/>
      <protection/>
    </xf>
    <xf numFmtId="194" fontId="26" fillId="0" borderId="16" xfId="111" applyNumberFormat="1" applyFont="1" applyBorder="1" applyProtection="1">
      <alignment/>
      <protection locked="0"/>
    </xf>
    <xf numFmtId="194" fontId="12" fillId="0" borderId="16" xfId="111" applyNumberFormat="1" applyFont="1" applyBorder="1" applyProtection="1">
      <alignment/>
      <protection locked="0"/>
    </xf>
    <xf numFmtId="194" fontId="15" fillId="54" borderId="16" xfId="111" applyNumberFormat="1" applyFont="1" applyFill="1" applyBorder="1" applyProtection="1">
      <alignment/>
      <protection/>
    </xf>
    <xf numFmtId="194" fontId="5" fillId="0" borderId="16" xfId="111" applyNumberFormat="1" applyFont="1" applyFill="1" applyBorder="1" applyProtection="1">
      <alignment/>
      <protection/>
    </xf>
    <xf numFmtId="194" fontId="12" fillId="0" borderId="16" xfId="111" applyNumberFormat="1" applyFont="1" applyBorder="1" applyProtection="1">
      <alignment/>
      <protection/>
    </xf>
    <xf numFmtId="194" fontId="26" fillId="54" borderId="16" xfId="111" applyNumberFormat="1" applyFont="1" applyFill="1" applyBorder="1" applyProtection="1">
      <alignment/>
      <protection locked="0"/>
    </xf>
    <xf numFmtId="194" fontId="20" fillId="0" borderId="16" xfId="111" applyNumberFormat="1" applyFont="1" applyBorder="1" applyProtection="1">
      <alignment/>
      <protection/>
    </xf>
    <xf numFmtId="194" fontId="10" fillId="0" borderId="16" xfId="111" applyNumberFormat="1" applyFont="1" applyBorder="1" applyProtection="1">
      <alignment/>
      <protection/>
    </xf>
    <xf numFmtId="194" fontId="20" fillId="54" borderId="16" xfId="111" applyNumberFormat="1" applyFont="1" applyFill="1" applyBorder="1" applyProtection="1">
      <alignment/>
      <protection/>
    </xf>
    <xf numFmtId="194" fontId="7" fillId="0" borderId="16" xfId="111" applyNumberFormat="1" applyFont="1" applyFill="1" applyBorder="1" applyProtection="1">
      <alignment/>
      <protection/>
    </xf>
    <xf numFmtId="194" fontId="21" fillId="0" borderId="16" xfId="0" applyNumberFormat="1" applyFont="1" applyFill="1" applyBorder="1" applyAlignment="1">
      <alignment vertical="center"/>
    </xf>
    <xf numFmtId="194" fontId="13" fillId="0" borderId="16" xfId="0" applyNumberFormat="1" applyFont="1" applyFill="1" applyBorder="1" applyAlignment="1">
      <alignment vertical="center"/>
    </xf>
    <xf numFmtId="194" fontId="21" fillId="54" borderId="16" xfId="0" applyNumberFormat="1" applyFont="1" applyFill="1" applyBorder="1" applyAlignment="1">
      <alignment/>
    </xf>
    <xf numFmtId="194" fontId="15" fillId="52" borderId="16" xfId="111" applyNumberFormat="1" applyFont="1" applyFill="1" applyBorder="1" applyProtection="1">
      <alignment/>
      <protection/>
    </xf>
    <xf numFmtId="194" fontId="5" fillId="52" borderId="16" xfId="111" applyNumberFormat="1" applyFont="1" applyFill="1" applyBorder="1" applyProtection="1">
      <alignment/>
      <protection/>
    </xf>
    <xf numFmtId="194" fontId="11" fillId="52" borderId="16" xfId="111" applyNumberFormat="1" applyFont="1" applyFill="1" applyBorder="1" applyProtection="1">
      <alignment/>
      <protection/>
    </xf>
    <xf numFmtId="194" fontId="15" fillId="0" borderId="0" xfId="0" applyNumberFormat="1" applyFont="1" applyFill="1" applyAlignment="1" applyProtection="1">
      <alignment/>
      <protection/>
    </xf>
    <xf numFmtId="194" fontId="7" fillId="0" borderId="0" xfId="111" applyNumberFormat="1" applyFont="1" applyBorder="1" applyProtection="1">
      <alignment/>
      <protection/>
    </xf>
    <xf numFmtId="0" fontId="4" fillId="0" borderId="16" xfId="111" applyFont="1" applyFill="1" applyBorder="1" applyAlignment="1" applyProtection="1">
      <alignment horizontal="center" vertical="center" wrapText="1"/>
      <protection/>
    </xf>
    <xf numFmtId="185" fontId="4" fillId="0" borderId="16" xfId="111" applyNumberFormat="1" applyFont="1" applyFill="1" applyBorder="1" applyProtection="1">
      <alignment/>
      <protection/>
    </xf>
    <xf numFmtId="0" fontId="32" fillId="0" borderId="16" xfId="111" applyFont="1" applyFill="1" applyBorder="1" applyAlignment="1" applyProtection="1">
      <alignment vertical="center" wrapText="1"/>
      <protection/>
    </xf>
    <xf numFmtId="185" fontId="32" fillId="0" borderId="16" xfId="111" applyNumberFormat="1" applyFont="1" applyFill="1" applyBorder="1" applyProtection="1">
      <alignment/>
      <protection locked="0"/>
    </xf>
    <xf numFmtId="185" fontId="4" fillId="0" borderId="16" xfId="111" applyNumberFormat="1" applyFont="1" applyFill="1" applyBorder="1" applyProtection="1">
      <alignment/>
      <protection locked="0"/>
    </xf>
    <xf numFmtId="185" fontId="33" fillId="0" borderId="16" xfId="111" applyNumberFormat="1" applyFont="1" applyFill="1" applyBorder="1" applyProtection="1">
      <alignment/>
      <protection locked="0"/>
    </xf>
    <xf numFmtId="0" fontId="4" fillId="53" borderId="16" xfId="111" applyFont="1" applyFill="1" applyBorder="1" applyAlignment="1" applyProtection="1">
      <alignment horizontal="center" vertical="center" wrapText="1"/>
      <protection/>
    </xf>
    <xf numFmtId="185" fontId="4" fillId="53" borderId="16" xfId="111" applyNumberFormat="1" applyFont="1" applyFill="1" applyBorder="1" applyProtection="1">
      <alignment/>
      <protection locked="0"/>
    </xf>
    <xf numFmtId="185" fontId="31" fillId="0" borderId="16" xfId="111" applyNumberFormat="1" applyFont="1" applyFill="1" applyBorder="1" applyProtection="1">
      <alignment/>
      <protection locked="0"/>
    </xf>
    <xf numFmtId="185" fontId="31" fillId="53" borderId="16" xfId="111" applyNumberFormat="1" applyFont="1" applyFill="1" applyBorder="1" applyProtection="1">
      <alignment/>
      <protection locked="0"/>
    </xf>
    <xf numFmtId="0" fontId="4" fillId="52" borderId="16" xfId="111" applyFont="1" applyFill="1" applyBorder="1" applyAlignment="1" applyProtection="1">
      <alignment horizontal="center" vertical="center" wrapText="1"/>
      <protection/>
    </xf>
    <xf numFmtId="185" fontId="4" fillId="52" borderId="16" xfId="111" applyNumberFormat="1" applyFont="1" applyFill="1" applyBorder="1" applyProtection="1">
      <alignment/>
      <protection/>
    </xf>
    <xf numFmtId="185" fontId="35" fillId="0" borderId="16" xfId="0" applyNumberFormat="1" applyFont="1" applyFill="1" applyBorder="1" applyAlignment="1">
      <alignment vertical="center"/>
    </xf>
    <xf numFmtId="185" fontId="36" fillId="0" borderId="16" xfId="0" applyNumberFormat="1" applyFont="1" applyFill="1" applyBorder="1" applyAlignment="1">
      <alignment vertical="center"/>
    </xf>
    <xf numFmtId="185" fontId="38" fillId="0" borderId="16" xfId="0" applyNumberFormat="1" applyFont="1" applyFill="1" applyBorder="1" applyAlignment="1">
      <alignment vertical="center"/>
    </xf>
    <xf numFmtId="0" fontId="31" fillId="0" borderId="16" xfId="111" applyFont="1" applyFill="1" applyBorder="1" applyAlignment="1" applyProtection="1">
      <alignment horizontal="center" vertical="center" wrapText="1"/>
      <protection/>
    </xf>
    <xf numFmtId="194" fontId="4" fillId="52" borderId="16" xfId="111" applyNumberFormat="1" applyFont="1" applyFill="1" applyBorder="1" applyAlignment="1" applyProtection="1">
      <alignment horizontal="left"/>
      <protection/>
    </xf>
    <xf numFmtId="0" fontId="4" fillId="0" borderId="16" xfId="111" applyFont="1" applyFill="1" applyBorder="1" applyAlignment="1" applyProtection="1">
      <alignment horizontal="left" wrapText="1"/>
      <protection/>
    </xf>
    <xf numFmtId="0" fontId="38" fillId="0" borderId="16" xfId="111" applyFont="1" applyFill="1" applyBorder="1" applyAlignment="1" applyProtection="1">
      <alignment vertical="center" wrapText="1"/>
      <protection/>
    </xf>
    <xf numFmtId="0" fontId="4" fillId="0" borderId="16" xfId="111" applyFont="1" applyFill="1" applyBorder="1" applyAlignment="1" applyProtection="1">
      <alignment horizontal="left"/>
      <protection/>
    </xf>
    <xf numFmtId="0" fontId="4" fillId="0" borderId="16" xfId="111" applyFont="1" applyFill="1" applyBorder="1" applyAlignment="1" applyProtection="1">
      <alignment horizontal="left" vertical="center" wrapText="1"/>
      <protection/>
    </xf>
    <xf numFmtId="0" fontId="35" fillId="0" borderId="16" xfId="111" applyFont="1" applyFill="1" applyBorder="1" applyAlignment="1" applyProtection="1">
      <alignment horizontal="left" vertical="center" wrapText="1"/>
      <protection/>
    </xf>
    <xf numFmtId="0" fontId="35" fillId="53" borderId="16" xfId="111" applyFont="1" applyFill="1" applyBorder="1" applyAlignment="1" applyProtection="1">
      <alignment horizontal="left" vertical="center" wrapText="1"/>
      <protection/>
    </xf>
    <xf numFmtId="0" fontId="38" fillId="0" borderId="16" xfId="111" applyFont="1" applyFill="1" applyBorder="1" applyAlignment="1" applyProtection="1">
      <alignment horizontal="left" vertical="center" wrapText="1"/>
      <protection/>
    </xf>
    <xf numFmtId="0" fontId="35" fillId="7" borderId="16" xfId="111" applyFont="1" applyFill="1" applyBorder="1" applyAlignment="1" applyProtection="1">
      <alignment horizontal="center" vertical="center" wrapText="1"/>
      <protection/>
    </xf>
    <xf numFmtId="0" fontId="35" fillId="52" borderId="16" xfId="111" applyFont="1" applyFill="1" applyBorder="1" applyAlignment="1" applyProtection="1">
      <alignment horizontal="center" vertical="center" wrapText="1"/>
      <protection/>
    </xf>
    <xf numFmtId="0" fontId="35" fillId="0" borderId="16" xfId="111" applyFont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Continuous" vertical="center" wrapText="1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33" fillId="0" borderId="16" xfId="0" applyFont="1" applyFill="1" applyBorder="1" applyAlignment="1" applyProtection="1">
      <alignment horizontal="left" vertical="center" wrapText="1"/>
      <protection/>
    </xf>
    <xf numFmtId="0" fontId="32" fillId="0" borderId="16" xfId="0" applyFont="1" applyFill="1" applyBorder="1" applyAlignment="1" applyProtection="1">
      <alignment vertical="center" wrapText="1"/>
      <protection/>
    </xf>
    <xf numFmtId="0" fontId="33" fillId="0" borderId="16" xfId="0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>
      <alignment horizontal="left" vertical="center" wrapText="1"/>
    </xf>
    <xf numFmtId="194" fontId="35" fillId="52" borderId="16" xfId="111" applyNumberFormat="1" applyFont="1" applyFill="1" applyBorder="1" applyAlignment="1" applyProtection="1">
      <alignment horizontal="left"/>
      <protection/>
    </xf>
    <xf numFmtId="0" fontId="31" fillId="0" borderId="16" xfId="111" applyFont="1" applyFill="1" applyBorder="1" applyAlignment="1" applyProtection="1">
      <alignment vertical="center" wrapText="1"/>
      <protection/>
    </xf>
    <xf numFmtId="4" fontId="5" fillId="0" borderId="0" xfId="111" applyNumberFormat="1" applyFont="1" applyBorder="1" applyAlignment="1" applyProtection="1">
      <alignment horizontal="centerContinuous" vertical="center"/>
      <protection/>
    </xf>
    <xf numFmtId="4" fontId="7" fillId="0" borderId="0" xfId="111" applyNumberFormat="1" applyFont="1" applyBorder="1" applyAlignment="1" applyProtection="1">
      <alignment horizontal="centerContinuous" vertical="center"/>
      <protection/>
    </xf>
    <xf numFmtId="4" fontId="7" fillId="0" borderId="0" xfId="111" applyNumberFormat="1" applyFont="1" applyProtection="1">
      <alignment/>
      <protection/>
    </xf>
    <xf numFmtId="194" fontId="4" fillId="53" borderId="16" xfId="111" applyNumberFormat="1" applyFont="1" applyFill="1" applyBorder="1" applyAlignment="1" applyProtection="1">
      <alignment horizontal="center"/>
      <protection/>
    </xf>
    <xf numFmtId="194" fontId="4" fillId="0" borderId="16" xfId="111" applyNumberFormat="1" applyFont="1" applyFill="1" applyBorder="1" applyAlignment="1" applyProtection="1">
      <alignment horizontal="center"/>
      <protection/>
    </xf>
    <xf numFmtId="194" fontId="32" fillId="53" borderId="16" xfId="111" applyNumberFormat="1" applyFont="1" applyFill="1" applyBorder="1" applyAlignment="1" applyProtection="1">
      <alignment horizontal="center"/>
      <protection/>
    </xf>
    <xf numFmtId="194" fontId="32" fillId="0" borderId="16" xfId="111" applyNumberFormat="1" applyFont="1" applyFill="1" applyBorder="1" applyAlignment="1" applyProtection="1">
      <alignment horizontal="center"/>
      <protection/>
    </xf>
    <xf numFmtId="194" fontId="33" fillId="53" borderId="16" xfId="111" applyNumberFormat="1" applyFont="1" applyFill="1" applyBorder="1" applyAlignment="1" applyProtection="1">
      <alignment horizontal="center"/>
      <protection/>
    </xf>
    <xf numFmtId="194" fontId="35" fillId="7" borderId="16" xfId="111" applyNumberFormat="1" applyFont="1" applyFill="1" applyBorder="1" applyAlignment="1" applyProtection="1">
      <alignment horizontal="center" vertical="center" wrapText="1"/>
      <protection/>
    </xf>
    <xf numFmtId="194" fontId="35" fillId="52" borderId="16" xfId="111" applyNumberFormat="1" applyFont="1" applyFill="1" applyBorder="1" applyAlignment="1" applyProtection="1">
      <alignment horizontal="center"/>
      <protection/>
    </xf>
    <xf numFmtId="194" fontId="35" fillId="0" borderId="16" xfId="111" applyNumberFormat="1" applyFont="1" applyBorder="1" applyAlignment="1" applyProtection="1">
      <alignment horizontal="center"/>
      <protection/>
    </xf>
    <xf numFmtId="194" fontId="36" fillId="0" borderId="16" xfId="111" applyNumberFormat="1" applyFont="1" applyBorder="1" applyAlignment="1" applyProtection="1">
      <alignment horizontal="center"/>
      <protection/>
    </xf>
    <xf numFmtId="194" fontId="33" fillId="0" borderId="16" xfId="111" applyNumberFormat="1" applyFont="1" applyBorder="1" applyAlignment="1" applyProtection="1">
      <alignment horizontal="center"/>
      <protection/>
    </xf>
    <xf numFmtId="194" fontId="32" fillId="0" borderId="16" xfId="111" applyNumberFormat="1" applyFont="1" applyBorder="1" applyAlignment="1" applyProtection="1">
      <alignment horizontal="center"/>
      <protection/>
    </xf>
    <xf numFmtId="194" fontId="33" fillId="0" borderId="16" xfId="111" applyNumberFormat="1" applyFont="1" applyBorder="1" applyAlignment="1" applyProtection="1">
      <alignment horizontal="center"/>
      <protection locked="0"/>
    </xf>
    <xf numFmtId="194" fontId="38" fillId="53" borderId="16" xfId="0" applyNumberFormat="1" applyFont="1" applyFill="1" applyBorder="1" applyAlignment="1">
      <alignment horizontal="center"/>
    </xf>
    <xf numFmtId="194" fontId="38" fillId="0" borderId="16" xfId="0" applyNumberFormat="1" applyFont="1" applyFill="1" applyBorder="1" applyAlignment="1">
      <alignment horizontal="center"/>
    </xf>
    <xf numFmtId="194" fontId="4" fillId="0" borderId="18" xfId="111" applyNumberFormat="1" applyFont="1" applyFill="1" applyBorder="1" applyAlignment="1" applyProtection="1">
      <alignment horizontal="center"/>
      <protection/>
    </xf>
    <xf numFmtId="194" fontId="31" fillId="0" borderId="16" xfId="111" applyNumberFormat="1" applyFont="1" applyFill="1" applyBorder="1" applyAlignment="1" applyProtection="1">
      <alignment horizontal="center"/>
      <protection/>
    </xf>
    <xf numFmtId="194" fontId="32" fillId="0" borderId="16" xfId="111" applyNumberFormat="1" applyFont="1" applyFill="1" applyBorder="1" applyAlignment="1" applyProtection="1">
      <alignment horizontal="center"/>
      <protection locked="0"/>
    </xf>
    <xf numFmtId="194" fontId="34" fillId="53" borderId="16" xfId="111" applyNumberFormat="1" applyFont="1" applyFill="1" applyBorder="1" applyAlignment="1" applyProtection="1">
      <alignment horizontal="center"/>
      <protection locked="0"/>
    </xf>
    <xf numFmtId="194" fontId="32" fillId="0" borderId="18" xfId="111" applyNumberFormat="1" applyFont="1" applyFill="1" applyBorder="1" applyAlignment="1" applyProtection="1">
      <alignment horizontal="center"/>
      <protection/>
    </xf>
    <xf numFmtId="194" fontId="18" fillId="0" borderId="16" xfId="111" applyNumberFormat="1" applyFont="1" applyFill="1" applyBorder="1" applyAlignment="1" applyProtection="1">
      <alignment horizontal="center"/>
      <protection/>
    </xf>
    <xf numFmtId="194" fontId="34" fillId="0" borderId="16" xfId="111" applyNumberFormat="1" applyFont="1" applyFill="1" applyBorder="1" applyAlignment="1" applyProtection="1">
      <alignment horizontal="center"/>
      <protection locked="0"/>
    </xf>
    <xf numFmtId="194" fontId="32" fillId="53" borderId="16" xfId="111" applyNumberFormat="1" applyFont="1" applyFill="1" applyBorder="1" applyAlignment="1" applyProtection="1">
      <alignment horizontal="center"/>
      <protection locked="0"/>
    </xf>
    <xf numFmtId="194" fontId="18" fillId="53" borderId="16" xfId="111" applyNumberFormat="1" applyFont="1" applyFill="1" applyBorder="1" applyAlignment="1" applyProtection="1">
      <alignment horizontal="center"/>
      <protection/>
    </xf>
    <xf numFmtId="194" fontId="32" fillId="53" borderId="23" xfId="111" applyNumberFormat="1" applyFont="1" applyFill="1" applyBorder="1" applyAlignment="1" applyProtection="1">
      <alignment horizontal="center"/>
      <protection locked="0"/>
    </xf>
    <xf numFmtId="194" fontId="4" fillId="52" borderId="16" xfId="111" applyNumberFormat="1" applyFont="1" applyFill="1" applyBorder="1" applyAlignment="1" applyProtection="1">
      <alignment horizontal="center"/>
      <protection/>
    </xf>
    <xf numFmtId="194" fontId="31" fillId="0" borderId="16" xfId="111" applyNumberFormat="1" applyFont="1" applyFill="1" applyBorder="1" applyAlignment="1" applyProtection="1">
      <alignment horizontal="center"/>
      <protection locked="0"/>
    </xf>
    <xf numFmtId="194" fontId="37" fillId="53" borderId="16" xfId="111" applyNumberFormat="1" applyFont="1" applyFill="1" applyBorder="1" applyAlignment="1" applyProtection="1">
      <alignment horizontal="center"/>
      <protection locked="0"/>
    </xf>
    <xf numFmtId="194" fontId="32" fillId="55" borderId="16" xfId="111" applyNumberFormat="1" applyFont="1" applyFill="1" applyBorder="1" applyAlignment="1" applyProtection="1">
      <alignment horizontal="center"/>
      <protection/>
    </xf>
    <xf numFmtId="0" fontId="39" fillId="53" borderId="24" xfId="0" applyFont="1" applyFill="1" applyBorder="1" applyAlignment="1">
      <alignment horizontal="left" vertical="center" wrapText="1"/>
    </xf>
    <xf numFmtId="194" fontId="4" fillId="0" borderId="16" xfId="111" applyNumberFormat="1" applyFont="1" applyFill="1" applyBorder="1" applyAlignment="1" applyProtection="1">
      <alignment horizontal="center"/>
      <protection locked="0"/>
    </xf>
    <xf numFmtId="204" fontId="4" fillId="0" borderId="16" xfId="121" applyNumberFormat="1" applyFont="1" applyFill="1" applyBorder="1" applyAlignment="1" applyProtection="1">
      <alignment horizontal="center"/>
      <protection/>
    </xf>
    <xf numFmtId="204" fontId="33" fillId="0" borderId="16" xfId="121" applyNumberFormat="1" applyFont="1" applyFill="1" applyBorder="1" applyAlignment="1" applyProtection="1">
      <alignment horizontal="center"/>
      <protection/>
    </xf>
    <xf numFmtId="204" fontId="4" fillId="52" borderId="16" xfId="121" applyNumberFormat="1" applyFont="1" applyFill="1" applyBorder="1" applyAlignment="1" applyProtection="1">
      <alignment horizontal="center"/>
      <protection/>
    </xf>
    <xf numFmtId="204" fontId="4" fillId="53" borderId="16" xfId="121" applyNumberFormat="1" applyFont="1" applyFill="1" applyBorder="1" applyAlignment="1" applyProtection="1">
      <alignment horizontal="center"/>
      <protection/>
    </xf>
    <xf numFmtId="204" fontId="35" fillId="7" borderId="16" xfId="121" applyNumberFormat="1" applyFont="1" applyFill="1" applyBorder="1" applyAlignment="1" applyProtection="1">
      <alignment horizontal="center" vertical="center" wrapText="1"/>
      <protection/>
    </xf>
    <xf numFmtId="204" fontId="35" fillId="52" borderId="16" xfId="121" applyNumberFormat="1" applyFont="1" applyFill="1" applyBorder="1" applyAlignment="1" applyProtection="1">
      <alignment horizontal="center"/>
      <protection/>
    </xf>
    <xf numFmtId="49" fontId="30" fillId="0" borderId="16" xfId="111" applyNumberFormat="1" applyFont="1" applyFill="1" applyBorder="1" applyAlignment="1" applyProtection="1">
      <alignment horizontal="center" vertical="center" wrapText="1"/>
      <protection/>
    </xf>
    <xf numFmtId="0" fontId="5" fillId="0" borderId="16" xfId="111" applyFont="1" applyFill="1" applyBorder="1" applyAlignment="1" applyProtection="1">
      <alignment horizontal="center" vertical="center"/>
      <protection/>
    </xf>
    <xf numFmtId="0" fontId="7" fillId="0" borderId="16" xfId="11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5" fillId="53" borderId="16" xfId="111" applyFont="1" applyFill="1" applyBorder="1" applyAlignment="1" applyProtection="1">
      <alignment horizontal="center" vertical="center"/>
      <protection/>
    </xf>
    <xf numFmtId="49" fontId="3" fillId="0" borderId="16" xfId="111" applyNumberFormat="1" applyFont="1" applyFill="1" applyBorder="1" applyAlignment="1" applyProtection="1">
      <alignment horizontal="center" vertical="center"/>
      <protection/>
    </xf>
    <xf numFmtId="194" fontId="33" fillId="0" borderId="16" xfId="111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111" applyFont="1" applyFill="1" applyBorder="1" applyAlignment="1" applyProtection="1">
      <alignment vertical="center" wrapText="1"/>
      <protection/>
    </xf>
    <xf numFmtId="0" fontId="32" fillId="0" borderId="0" xfId="111" applyFont="1" applyFill="1" applyBorder="1" applyAlignment="1" applyProtection="1">
      <alignment horizontal="left" vertical="center" wrapText="1"/>
      <protection/>
    </xf>
    <xf numFmtId="194" fontId="5" fillId="0" borderId="0" xfId="111" applyNumberFormat="1" applyFont="1" applyFill="1" applyBorder="1" applyAlignment="1" applyProtection="1">
      <alignment horizontal="center" wrapText="1"/>
      <protection/>
    </xf>
    <xf numFmtId="49" fontId="10" fillId="0" borderId="16" xfId="111" applyNumberFormat="1" applyFont="1" applyFill="1" applyBorder="1" applyAlignment="1" applyProtection="1">
      <alignment horizontal="center" vertical="top" wrapText="1"/>
      <protection/>
    </xf>
    <xf numFmtId="194" fontId="4" fillId="0" borderId="16" xfId="0" applyNumberFormat="1" applyFont="1" applyFill="1" applyBorder="1" applyAlignment="1" applyProtection="1">
      <alignment horizontal="center"/>
      <protection/>
    </xf>
    <xf numFmtId="194" fontId="33" fillId="0" borderId="16" xfId="111" applyNumberFormat="1" applyFont="1" applyFill="1" applyBorder="1" applyAlignment="1" applyProtection="1">
      <alignment horizontal="center"/>
      <protection locked="0"/>
    </xf>
    <xf numFmtId="4" fontId="5" fillId="0" borderId="0" xfId="111" applyNumberFormat="1" applyFont="1" applyFill="1" applyBorder="1" applyAlignment="1" applyProtection="1">
      <alignment horizontal="centerContinuous" vertical="center"/>
      <protection/>
    </xf>
    <xf numFmtId="4" fontId="7" fillId="0" borderId="0" xfId="111" applyNumberFormat="1" applyFont="1" applyFill="1" applyBorder="1" applyAlignment="1" applyProtection="1">
      <alignment horizontal="centerContinuous" vertical="center"/>
      <protection/>
    </xf>
    <xf numFmtId="185" fontId="7" fillId="0" borderId="0" xfId="111" applyNumberFormat="1" applyFont="1" applyFill="1" applyBorder="1" applyAlignment="1" applyProtection="1">
      <alignment horizontal="center" vertical="center" wrapText="1"/>
      <protection/>
    </xf>
    <xf numFmtId="185" fontId="7" fillId="0" borderId="0" xfId="111" applyNumberFormat="1" applyFont="1" applyFill="1" applyBorder="1" applyAlignment="1" applyProtection="1">
      <alignment horizontal="center"/>
      <protection/>
    </xf>
    <xf numFmtId="185" fontId="7" fillId="0" borderId="0" xfId="111" applyNumberFormat="1" applyFont="1" applyFill="1" applyAlignment="1" applyProtection="1">
      <alignment horizontal="center"/>
      <protection/>
    </xf>
    <xf numFmtId="0" fontId="7" fillId="0" borderId="0" xfId="111" applyFont="1" applyFill="1" applyAlignment="1" applyProtection="1">
      <alignment horizontal="center"/>
      <protection/>
    </xf>
    <xf numFmtId="185" fontId="7" fillId="0" borderId="0" xfId="111" applyNumberFormat="1" applyFont="1" applyFill="1" applyProtection="1">
      <alignment/>
      <protection/>
    </xf>
    <xf numFmtId="194" fontId="15" fillId="0" borderId="0" xfId="113" applyNumberFormat="1" applyFont="1" applyFill="1" applyAlignment="1" applyProtection="1">
      <alignment horizontal="center"/>
      <protection/>
    </xf>
    <xf numFmtId="194" fontId="35" fillId="0" borderId="16" xfId="111" applyNumberFormat="1" applyFont="1" applyFill="1" applyBorder="1" applyAlignment="1" applyProtection="1">
      <alignment horizontal="center"/>
      <protection/>
    </xf>
    <xf numFmtId="4" fontId="19" fillId="0" borderId="0" xfId="111" applyNumberFormat="1" applyFont="1" applyFill="1" applyProtection="1">
      <alignment/>
      <protection/>
    </xf>
    <xf numFmtId="4" fontId="28" fillId="0" borderId="0" xfId="111" applyNumberFormat="1" applyFont="1" applyFill="1" applyProtection="1">
      <alignment/>
      <protection/>
    </xf>
    <xf numFmtId="4" fontId="7" fillId="0" borderId="0" xfId="111" applyNumberFormat="1" applyFont="1" applyFill="1" applyBorder="1" applyProtection="1">
      <alignment/>
      <protection/>
    </xf>
    <xf numFmtId="0" fontId="7" fillId="0" borderId="0" xfId="111" applyFont="1" applyFill="1" applyBorder="1" applyProtection="1">
      <alignment/>
      <protection/>
    </xf>
    <xf numFmtId="0" fontId="28" fillId="0" borderId="0" xfId="111" applyFont="1" applyFill="1" applyProtection="1">
      <alignment/>
      <protection/>
    </xf>
    <xf numFmtId="194" fontId="7" fillId="0" borderId="0" xfId="111" applyNumberFormat="1" applyFont="1" applyFill="1" applyBorder="1" applyProtection="1">
      <alignment/>
      <protection/>
    </xf>
    <xf numFmtId="204" fontId="4" fillId="55" borderId="16" xfId="121" applyNumberFormat="1" applyFont="1" applyFill="1" applyBorder="1" applyAlignment="1" applyProtection="1">
      <alignment horizontal="center"/>
      <protection/>
    </xf>
    <xf numFmtId="204" fontId="33" fillId="55" borderId="16" xfId="121" applyNumberFormat="1" applyFont="1" applyFill="1" applyBorder="1" applyAlignment="1" applyProtection="1">
      <alignment horizontal="center"/>
      <protection/>
    </xf>
    <xf numFmtId="0" fontId="38" fillId="55" borderId="16" xfId="111" applyFont="1" applyFill="1" applyBorder="1" applyAlignment="1" applyProtection="1">
      <alignment vertical="center" wrapText="1"/>
      <protection/>
    </xf>
    <xf numFmtId="0" fontId="29" fillId="55" borderId="16" xfId="0" applyNumberFormat="1" applyFont="1" applyFill="1" applyBorder="1" applyAlignment="1" applyProtection="1">
      <alignment horizontal="center" vertical="center"/>
      <protection hidden="1"/>
    </xf>
    <xf numFmtId="204" fontId="40" fillId="55" borderId="16" xfId="121" applyNumberFormat="1" applyFont="1" applyFill="1" applyBorder="1" applyAlignment="1" applyProtection="1">
      <alignment horizontal="center" vertical="center" wrapText="1"/>
      <protection/>
    </xf>
    <xf numFmtId="194" fontId="35" fillId="52" borderId="16" xfId="111" applyNumberFormat="1" applyFont="1" applyFill="1" applyBorder="1" applyAlignment="1" applyProtection="1">
      <alignment horizontal="center" wrapText="1"/>
      <protection/>
    </xf>
    <xf numFmtId="204" fontId="40" fillId="55" borderId="16" xfId="121" applyNumberFormat="1" applyFont="1" applyFill="1" applyBorder="1" applyAlignment="1" applyProtection="1">
      <alignment horizontal="center" wrapText="1"/>
      <protection/>
    </xf>
    <xf numFmtId="0" fontId="39" fillId="53" borderId="0" xfId="0" applyFont="1" applyFill="1" applyBorder="1" applyAlignment="1">
      <alignment horizontal="left" vertical="center" wrapText="1"/>
    </xf>
    <xf numFmtId="0" fontId="76" fillId="7" borderId="0" xfId="111" applyFont="1" applyFill="1" applyProtection="1">
      <alignment/>
      <protection/>
    </xf>
    <xf numFmtId="0" fontId="5" fillId="53" borderId="0" xfId="111" applyFont="1" applyFill="1" applyAlignment="1" applyProtection="1">
      <alignment horizontal="center" wrapText="1"/>
      <protection/>
    </xf>
    <xf numFmtId="2" fontId="7" fillId="53" borderId="0" xfId="111" applyNumberFormat="1" applyFont="1" applyFill="1" applyProtection="1">
      <alignment/>
      <protection/>
    </xf>
    <xf numFmtId="194" fontId="35" fillId="53" borderId="16" xfId="111" applyNumberFormat="1" applyFont="1" applyFill="1" applyBorder="1" applyAlignment="1" applyProtection="1">
      <alignment horizontal="center"/>
      <protection/>
    </xf>
    <xf numFmtId="194" fontId="33" fillId="53" borderId="16" xfId="111" applyNumberFormat="1" applyFont="1" applyFill="1" applyBorder="1" applyAlignment="1" applyProtection="1">
      <alignment horizontal="center"/>
      <protection locked="0"/>
    </xf>
    <xf numFmtId="4" fontId="5" fillId="53" borderId="0" xfId="111" applyNumberFormat="1" applyFont="1" applyFill="1" applyBorder="1" applyAlignment="1" applyProtection="1">
      <alignment horizontal="centerContinuous" vertical="center"/>
      <protection/>
    </xf>
    <xf numFmtId="4" fontId="7" fillId="53" borderId="0" xfId="111" applyNumberFormat="1" applyFont="1" applyFill="1" applyBorder="1" applyAlignment="1" applyProtection="1">
      <alignment horizontal="centerContinuous" vertical="center"/>
      <protection/>
    </xf>
    <xf numFmtId="2" fontId="58" fillId="53" borderId="0" xfId="0" applyNumberFormat="1" applyFont="1" applyFill="1" applyBorder="1" applyAlignment="1">
      <alignment horizontal="right"/>
    </xf>
    <xf numFmtId="0" fontId="7" fillId="0" borderId="0" xfId="111" applyFont="1" applyBorder="1" applyProtection="1">
      <alignment/>
      <protection/>
    </xf>
    <xf numFmtId="185" fontId="7" fillId="53" borderId="0" xfId="111" applyNumberFormat="1" applyFont="1" applyFill="1" applyBorder="1" applyProtection="1">
      <alignment/>
      <protection/>
    </xf>
    <xf numFmtId="185" fontId="7" fillId="53" borderId="0" xfId="111" applyNumberFormat="1" applyFont="1" applyFill="1" applyProtection="1">
      <alignment/>
      <protection/>
    </xf>
    <xf numFmtId="0" fontId="10" fillId="0" borderId="21" xfId="111" applyFont="1" applyFill="1" applyBorder="1" applyAlignment="1" applyProtection="1">
      <alignment horizontal="center" vertical="center" wrapText="1"/>
      <protection/>
    </xf>
    <xf numFmtId="0" fontId="29" fillId="0" borderId="0" xfId="111" applyFont="1" applyAlignment="1" applyProtection="1">
      <alignment/>
      <protection/>
    </xf>
    <xf numFmtId="0" fontId="4" fillId="0" borderId="0" xfId="111" applyFont="1" applyFill="1" applyAlignment="1" applyProtection="1">
      <alignment/>
      <protection/>
    </xf>
    <xf numFmtId="0" fontId="3" fillId="0" borderId="0" xfId="112" applyFont="1" applyAlignment="1" applyProtection="1">
      <alignment/>
      <protection/>
    </xf>
    <xf numFmtId="0" fontId="5" fillId="0" borderId="0" xfId="111" applyFont="1" applyFill="1" applyAlignment="1" applyProtection="1">
      <alignment/>
      <protection/>
    </xf>
    <xf numFmtId="194" fontId="4" fillId="0" borderId="0" xfId="111" applyNumberFormat="1" applyFont="1" applyFill="1" applyAlignment="1" applyProtection="1">
      <alignment horizontal="left" vertical="center"/>
      <protection/>
    </xf>
    <xf numFmtId="194" fontId="4" fillId="0" borderId="0" xfId="111" applyNumberFormat="1" applyFont="1" applyFill="1" applyAlignment="1" applyProtection="1">
      <alignment horizontal="right" vertical="center"/>
      <protection/>
    </xf>
    <xf numFmtId="194" fontId="7" fillId="53" borderId="0" xfId="111" applyNumberFormat="1" applyFont="1" applyFill="1" applyProtection="1">
      <alignment/>
      <protection/>
    </xf>
    <xf numFmtId="194" fontId="4" fillId="53" borderId="16" xfId="0" applyNumberFormat="1" applyFont="1" applyFill="1" applyBorder="1" applyAlignment="1" applyProtection="1">
      <alignment horizontal="center"/>
      <protection/>
    </xf>
    <xf numFmtId="204" fontId="40" fillId="55" borderId="16" xfId="121" applyNumberFormat="1" applyFont="1" applyFill="1" applyBorder="1" applyAlignment="1" applyProtection="1">
      <alignment horizontal="center"/>
      <protection/>
    </xf>
    <xf numFmtId="204" fontId="35" fillId="55" borderId="16" xfId="121" applyNumberFormat="1" applyFont="1" applyFill="1" applyBorder="1" applyAlignment="1" applyProtection="1">
      <alignment horizontal="center"/>
      <protection/>
    </xf>
    <xf numFmtId="49" fontId="30" fillId="53" borderId="16" xfId="111" applyNumberFormat="1" applyFont="1" applyFill="1" applyBorder="1" applyAlignment="1" applyProtection="1">
      <alignment horizontal="center"/>
      <protection/>
    </xf>
    <xf numFmtId="0" fontId="4" fillId="53" borderId="16" xfId="0" applyFont="1" applyFill="1" applyBorder="1" applyAlignment="1" applyProtection="1">
      <alignment/>
      <protection/>
    </xf>
    <xf numFmtId="0" fontId="29" fillId="53" borderId="16" xfId="111" applyFont="1" applyFill="1" applyBorder="1" applyAlignment="1" applyProtection="1">
      <alignment horizontal="center" vertical="center"/>
      <protection locked="0"/>
    </xf>
    <xf numFmtId="0" fontId="32" fillId="53" borderId="16" xfId="0" applyNumberFormat="1" applyFont="1" applyFill="1" applyBorder="1" applyAlignment="1">
      <alignment horizontal="left" vertical="center" wrapText="1"/>
    </xf>
    <xf numFmtId="194" fontId="5" fillId="53" borderId="0" xfId="111" applyNumberFormat="1" applyFont="1" applyFill="1" applyBorder="1" applyAlignment="1" applyProtection="1">
      <alignment horizontal="center" wrapText="1"/>
      <protection/>
    </xf>
    <xf numFmtId="0" fontId="10" fillId="53" borderId="16" xfId="111" applyFont="1" applyFill="1" applyBorder="1" applyAlignment="1" applyProtection="1">
      <alignment horizontal="center" vertical="center" wrapText="1"/>
      <protection/>
    </xf>
    <xf numFmtId="185" fontId="7" fillId="53" borderId="0" xfId="111" applyNumberFormat="1" applyFont="1" applyFill="1" applyBorder="1" applyAlignment="1" applyProtection="1">
      <alignment horizontal="center" vertical="center" wrapText="1"/>
      <protection/>
    </xf>
    <xf numFmtId="185" fontId="7" fillId="53" borderId="0" xfId="111" applyNumberFormat="1" applyFont="1" applyFill="1" applyBorder="1" applyAlignment="1" applyProtection="1">
      <alignment horizontal="center"/>
      <protection/>
    </xf>
    <xf numFmtId="185" fontId="7" fillId="53" borderId="0" xfId="111" applyNumberFormat="1" applyFont="1" applyFill="1" applyAlignment="1" applyProtection="1">
      <alignment horizontal="center"/>
      <protection/>
    </xf>
    <xf numFmtId="0" fontId="7" fillId="53" borderId="0" xfId="111" applyFont="1" applyFill="1" applyAlignment="1" applyProtection="1">
      <alignment horizontal="center"/>
      <protection/>
    </xf>
    <xf numFmtId="204" fontId="32" fillId="55" borderId="16" xfId="121" applyNumberFormat="1" applyFont="1" applyFill="1" applyBorder="1" applyAlignment="1" applyProtection="1">
      <alignment horizontal="center"/>
      <protection/>
    </xf>
    <xf numFmtId="204" fontId="31" fillId="55" borderId="16" xfId="121" applyNumberFormat="1" applyFont="1" applyFill="1" applyBorder="1" applyAlignment="1" applyProtection="1">
      <alignment horizontal="center"/>
      <protection/>
    </xf>
    <xf numFmtId="0" fontId="19" fillId="0" borderId="0" xfId="111" applyFont="1" applyAlignment="1" applyProtection="1">
      <alignment horizontal="center"/>
      <protection/>
    </xf>
    <xf numFmtId="0" fontId="6" fillId="0" borderId="0" xfId="111" applyFont="1" applyFill="1" applyAlignment="1" applyProtection="1">
      <alignment horizontal="center" vertical="center" wrapText="1"/>
      <protection/>
    </xf>
    <xf numFmtId="0" fontId="4" fillId="53" borderId="16" xfId="111" applyFont="1" applyFill="1" applyBorder="1" applyAlignment="1" applyProtection="1">
      <alignment horizontal="center" vertical="center"/>
      <protection/>
    </xf>
    <xf numFmtId="0" fontId="4" fillId="53" borderId="19" xfId="111" applyFont="1" applyFill="1" applyBorder="1" applyAlignment="1" applyProtection="1">
      <alignment horizontal="center" vertical="center"/>
      <protection/>
    </xf>
    <xf numFmtId="0" fontId="8" fillId="0" borderId="16" xfId="111" applyFont="1" applyFill="1" applyBorder="1" applyAlignment="1" applyProtection="1">
      <alignment horizontal="center" vertical="center" wrapText="1"/>
      <protection/>
    </xf>
    <xf numFmtId="0" fontId="3" fillId="0" borderId="16" xfId="111" applyFont="1" applyFill="1" applyBorder="1" applyAlignment="1" applyProtection="1">
      <alignment horizontal="center" vertical="center" wrapText="1"/>
      <protection/>
    </xf>
    <xf numFmtId="0" fontId="7" fillId="0" borderId="17" xfId="111" applyFont="1" applyFill="1" applyBorder="1" applyAlignment="1" applyProtection="1">
      <alignment horizontal="center"/>
      <protection/>
    </xf>
    <xf numFmtId="0" fontId="3" fillId="0" borderId="0" xfId="111" applyFont="1" applyAlignment="1" applyProtection="1">
      <alignment horizontal="center"/>
      <protection/>
    </xf>
    <xf numFmtId="0" fontId="61" fillId="0" borderId="0" xfId="111" applyFont="1" applyFill="1" applyAlignment="1" applyProtection="1">
      <alignment horizontal="center" vertical="center" wrapText="1"/>
      <protection/>
    </xf>
    <xf numFmtId="0" fontId="3" fillId="0" borderId="0" xfId="112" applyFont="1" applyAlignment="1" applyProtection="1">
      <alignment horizontal="center"/>
      <protection/>
    </xf>
    <xf numFmtId="0" fontId="4" fillId="0" borderId="20" xfId="111" applyFont="1" applyFill="1" applyBorder="1" applyAlignment="1" applyProtection="1">
      <alignment horizontal="center" vertical="center"/>
      <protection/>
    </xf>
    <xf numFmtId="0" fontId="4" fillId="0" borderId="25" xfId="111" applyFont="1" applyFill="1" applyBorder="1" applyAlignment="1" applyProtection="1">
      <alignment horizontal="center" vertical="center"/>
      <protection/>
    </xf>
    <xf numFmtId="0" fontId="4" fillId="0" borderId="18" xfId="111" applyFont="1" applyFill="1" applyBorder="1" applyAlignment="1" applyProtection="1">
      <alignment horizontal="center" vertical="center"/>
      <protection/>
    </xf>
    <xf numFmtId="0" fontId="4" fillId="0" borderId="22" xfId="111" applyFont="1" applyFill="1" applyBorder="1" applyAlignment="1" applyProtection="1">
      <alignment horizontal="center" vertical="center"/>
      <protection/>
    </xf>
    <xf numFmtId="0" fontId="18" fillId="0" borderId="25" xfId="111" applyFont="1" applyFill="1" applyBorder="1" applyAlignment="1" applyProtection="1">
      <alignment horizontal="center" vertical="center"/>
      <protection/>
    </xf>
    <xf numFmtId="0" fontId="4" fillId="0" borderId="0" xfId="111" applyFont="1" applyFill="1" applyAlignment="1" applyProtection="1">
      <alignment horizontal="center" vertical="center" wrapText="1"/>
      <protection/>
    </xf>
    <xf numFmtId="0" fontId="4" fillId="0" borderId="16" xfId="111" applyFont="1" applyFill="1" applyBorder="1" applyAlignment="1" applyProtection="1">
      <alignment horizontal="center" vertical="center"/>
      <protection/>
    </xf>
    <xf numFmtId="0" fontId="4" fillId="0" borderId="0" xfId="111" applyFont="1" applyFill="1" applyAlignment="1" applyProtection="1">
      <alignment horizontal="center" wrapText="1"/>
      <protection/>
    </xf>
  </cellXfs>
  <cellStyles count="12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 2 2" xfId="109"/>
    <cellStyle name="Обычный 3" xfId="110"/>
    <cellStyle name="Обычный_ZV1PIV98" xfId="111"/>
    <cellStyle name="Обычный_Додаток 4" xfId="112"/>
    <cellStyle name="Обычный_Додаток 5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ечание 2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передження" xfId="126"/>
    <cellStyle name="Текст пояснення" xfId="127"/>
    <cellStyle name="Текст предупреждения" xfId="128"/>
    <cellStyle name="Тысячи [0]_Розподіл (2)" xfId="129"/>
    <cellStyle name="Тысячи_Розподіл (2)" xfId="130"/>
    <cellStyle name="Comma" xfId="131"/>
    <cellStyle name="Comma [0]" xfId="132"/>
    <cellStyle name="Хороший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8"/>
  <sheetViews>
    <sheetView showGridLines="0" showZeros="0" tabSelected="1" view="pageBreakPreview" zoomScale="85" zoomScaleNormal="75" zoomScaleSheetLayoutView="85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4" sqref="A64:IV67"/>
    </sheetView>
  </sheetViews>
  <sheetFormatPr defaultColWidth="7.875" defaultRowHeight="12.75"/>
  <cols>
    <col min="1" max="1" width="12.375" style="23" customWidth="1"/>
    <col min="2" max="2" width="72.125" style="23" customWidth="1"/>
    <col min="3" max="3" width="0.12890625" style="23" customWidth="1"/>
    <col min="4" max="4" width="21.25390625" style="81" customWidth="1"/>
    <col min="5" max="5" width="19.25390625" style="81" customWidth="1"/>
    <col min="6" max="6" width="20.625" style="81" customWidth="1"/>
    <col min="7" max="7" width="18.75390625" style="5" customWidth="1"/>
    <col min="8" max="8" width="15.625" style="5" customWidth="1"/>
    <col min="9" max="9" width="20.25390625" style="5" customWidth="1"/>
    <col min="10" max="10" width="16.00390625" style="5" customWidth="1"/>
    <col min="11" max="11" width="17.75390625" style="101" customWidth="1"/>
    <col min="12" max="12" width="17.00390625" style="101" customWidth="1"/>
    <col min="13" max="13" width="20.625" style="23" customWidth="1"/>
    <col min="14" max="14" width="12.25390625" style="23" customWidth="1"/>
    <col min="15" max="15" width="20.625" style="5" customWidth="1"/>
    <col min="16" max="16" width="22.375" style="5" customWidth="1"/>
    <col min="17" max="17" width="20.625" style="5" customWidth="1"/>
    <col min="18" max="18" width="13.25390625" style="5" customWidth="1"/>
    <col min="19" max="33" width="7.875" style="23" customWidth="1"/>
    <col min="34" max="16384" width="7.875" style="5" customWidth="1"/>
  </cols>
  <sheetData>
    <row r="1" spans="1:19" s="18" customFormat="1" ht="18.75">
      <c r="A1" s="282" t="s">
        <v>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53"/>
    </row>
    <row r="2" spans="1:19" s="19" customFormat="1" ht="20.25" customHeight="1">
      <c r="A2" s="283" t="s">
        <v>70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54"/>
    </row>
    <row r="3" spans="1:19" s="20" customFormat="1" ht="15.75" customHeight="1">
      <c r="A3" s="284" t="s">
        <v>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55"/>
    </row>
    <row r="4" spans="1:19" s="21" customFormat="1" ht="26.25" customHeight="1">
      <c r="A4" s="290" t="s">
        <v>253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</row>
    <row r="5" spans="1:19" s="21" customFormat="1" ht="23.25" customHeight="1">
      <c r="A5" s="276" t="s">
        <v>240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56"/>
    </row>
    <row r="6" spans="2:33" s="1" customFormat="1" ht="20.25">
      <c r="B6" s="2" t="s">
        <v>140</v>
      </c>
      <c r="C6" s="2"/>
      <c r="D6" s="257"/>
      <c r="E6" s="258"/>
      <c r="F6" s="257"/>
      <c r="G6" s="78"/>
      <c r="H6" s="78"/>
      <c r="K6" s="251"/>
      <c r="L6" s="259"/>
      <c r="M6" s="251"/>
      <c r="N6" s="97"/>
      <c r="O6" s="78"/>
      <c r="Q6" s="281" t="s">
        <v>226</v>
      </c>
      <c r="R6" s="281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18" s="22" customFormat="1" ht="18" customHeight="1">
      <c r="A7" s="279" t="s">
        <v>7</v>
      </c>
      <c r="B7" s="280" t="s">
        <v>8</v>
      </c>
      <c r="C7" s="288" t="s">
        <v>78</v>
      </c>
      <c r="D7" s="289"/>
      <c r="E7" s="289"/>
      <c r="F7" s="289"/>
      <c r="G7" s="286"/>
      <c r="H7" s="286"/>
      <c r="I7" s="286"/>
      <c r="J7" s="287"/>
      <c r="K7" s="277" t="s">
        <v>79</v>
      </c>
      <c r="L7" s="278"/>
      <c r="M7" s="278"/>
      <c r="N7" s="278"/>
      <c r="O7" s="285" t="s">
        <v>80</v>
      </c>
      <c r="P7" s="285"/>
      <c r="Q7" s="286"/>
      <c r="R7" s="287"/>
    </row>
    <row r="8" spans="1:18" s="62" customFormat="1" ht="114" customHeight="1">
      <c r="A8" s="279"/>
      <c r="B8" s="280"/>
      <c r="C8" s="56" t="s">
        <v>82</v>
      </c>
      <c r="D8" s="57" t="s">
        <v>244</v>
      </c>
      <c r="E8" s="252" t="s">
        <v>254</v>
      </c>
      <c r="F8" s="252" t="s">
        <v>9</v>
      </c>
      <c r="G8" s="77" t="s">
        <v>255</v>
      </c>
      <c r="H8" s="57" t="s">
        <v>256</v>
      </c>
      <c r="I8" s="57" t="s">
        <v>116</v>
      </c>
      <c r="J8" s="57" t="s">
        <v>245</v>
      </c>
      <c r="K8" s="92" t="s">
        <v>247</v>
      </c>
      <c r="L8" s="91" t="s">
        <v>9</v>
      </c>
      <c r="M8" s="91" t="s">
        <v>211</v>
      </c>
      <c r="N8" s="91" t="s">
        <v>10</v>
      </c>
      <c r="O8" s="59" t="s">
        <v>246</v>
      </c>
      <c r="P8" s="58" t="s">
        <v>9</v>
      </c>
      <c r="Q8" s="60" t="s">
        <v>193</v>
      </c>
      <c r="R8" s="61" t="s">
        <v>10</v>
      </c>
    </row>
    <row r="9" spans="1:33" s="3" customFormat="1" ht="15">
      <c r="A9" s="16">
        <v>1</v>
      </c>
      <c r="B9" s="16">
        <v>2</v>
      </c>
      <c r="C9" s="15" t="s">
        <v>74</v>
      </c>
      <c r="D9" s="15" t="s">
        <v>74</v>
      </c>
      <c r="E9" s="15" t="s">
        <v>192</v>
      </c>
      <c r="F9" s="15" t="s">
        <v>11</v>
      </c>
      <c r="G9" s="15" t="s">
        <v>107</v>
      </c>
      <c r="H9" s="15" t="s">
        <v>108</v>
      </c>
      <c r="I9" s="15" t="s">
        <v>75</v>
      </c>
      <c r="J9" s="15" t="s">
        <v>12</v>
      </c>
      <c r="K9" s="94" t="s">
        <v>13</v>
      </c>
      <c r="L9" s="90" t="s">
        <v>14</v>
      </c>
      <c r="M9" s="90" t="s">
        <v>15</v>
      </c>
      <c r="N9" s="90" t="s">
        <v>76</v>
      </c>
      <c r="O9" s="15" t="s">
        <v>16</v>
      </c>
      <c r="P9" s="15" t="s">
        <v>73</v>
      </c>
      <c r="Q9" s="36" t="s">
        <v>103</v>
      </c>
      <c r="R9" s="15" t="s">
        <v>104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s="1" customFormat="1" ht="20.25" customHeight="1">
      <c r="A10" s="205">
        <v>10000000</v>
      </c>
      <c r="B10" s="128" t="s">
        <v>17</v>
      </c>
      <c r="C10" s="129" t="e">
        <f>C11+#REF!+C15+C21+#REF!</f>
        <v>#REF!</v>
      </c>
      <c r="D10" s="169">
        <f>D11+D15+D21+D26+D31+D25</f>
        <v>5598229.97</v>
      </c>
      <c r="E10" s="169">
        <f>E11+E15+E21+E26+E31+E25</f>
        <v>917292.7960000001</v>
      </c>
      <c r="F10" s="169">
        <f>F11+F15+F21+F26+F31+F25</f>
        <v>980188.8891999997</v>
      </c>
      <c r="G10" s="169">
        <f>F10-E10</f>
        <v>62896.093199999654</v>
      </c>
      <c r="H10" s="198">
        <f>_xlfn.IFERROR(F10/E10,"")</f>
        <v>1.0685670850946045</v>
      </c>
      <c r="I10" s="169">
        <f aca="true" t="shared" si="0" ref="I10:I19">F10-D10</f>
        <v>-4618041.0808</v>
      </c>
      <c r="J10" s="198">
        <f>_xlfn.IFERROR(F10/D10,"")</f>
        <v>0.1750890718053156</v>
      </c>
      <c r="K10" s="169">
        <f>K11+K15+K21+K26+K31+K14</f>
        <v>4173.95</v>
      </c>
      <c r="L10" s="169">
        <f>L11+L15+L21+L26+L31+L14</f>
        <v>1731.39748</v>
      </c>
      <c r="M10" s="168">
        <f aca="true" t="shared" si="1" ref="M10:M16">L10-K10</f>
        <v>-2442.5525199999997</v>
      </c>
      <c r="N10" s="201">
        <f>_xlfn.IFERROR(L10/K10,"")</f>
        <v>0.41481030678374203</v>
      </c>
      <c r="O10" s="169">
        <f aca="true" t="shared" si="2" ref="O10:O19">D10+K10</f>
        <v>5602403.92</v>
      </c>
      <c r="P10" s="169">
        <f aca="true" t="shared" si="3" ref="P10:P24">L10+F10</f>
        <v>981920.2866799998</v>
      </c>
      <c r="Q10" s="182">
        <f aca="true" t="shared" si="4" ref="Q10:Q19">P10-O10</f>
        <v>-4620483.63332</v>
      </c>
      <c r="R10" s="198">
        <f>_xlfn.IFERROR(P10/O10,"")</f>
        <v>0.17526767093223078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40.5" customHeight="1">
      <c r="A11" s="205">
        <v>11000000</v>
      </c>
      <c r="B11" s="128" t="s">
        <v>57</v>
      </c>
      <c r="C11" s="129">
        <f>C12+C13</f>
        <v>107497.5</v>
      </c>
      <c r="D11" s="169">
        <f>D12+D13</f>
        <v>3961306.0949999997</v>
      </c>
      <c r="E11" s="169">
        <f>E12+E13</f>
        <v>653332.587</v>
      </c>
      <c r="F11" s="169">
        <f>F12+F13</f>
        <v>665373.6933899998</v>
      </c>
      <c r="G11" s="169">
        <f aca="true" t="shared" si="5" ref="G11:G78">F11-E11</f>
        <v>12041.106389999739</v>
      </c>
      <c r="H11" s="198">
        <f aca="true" t="shared" si="6" ref="H11:H50">_xlfn.IFERROR(F11/E11,"")</f>
        <v>1.0184302859364334</v>
      </c>
      <c r="I11" s="169">
        <f t="shared" si="0"/>
        <v>-3295932.40161</v>
      </c>
      <c r="J11" s="198">
        <f aca="true" t="shared" si="7" ref="J11:J50">_xlfn.IFERROR(F11/D11,"")</f>
        <v>0.16796826032450285</v>
      </c>
      <c r="K11" s="169">
        <f>K12+K13</f>
        <v>0</v>
      </c>
      <c r="L11" s="169">
        <f>L12+L13</f>
        <v>0</v>
      </c>
      <c r="M11" s="168">
        <f>L11-K11</f>
        <v>0</v>
      </c>
      <c r="N11" s="201">
        <f aca="true" t="shared" si="8" ref="N11:N50">_xlfn.IFERROR(L11/K11,"")</f>
      </c>
      <c r="O11" s="169">
        <f t="shared" si="2"/>
        <v>3961306.0949999997</v>
      </c>
      <c r="P11" s="169">
        <f t="shared" si="3"/>
        <v>665373.6933899998</v>
      </c>
      <c r="Q11" s="182">
        <f t="shared" si="4"/>
        <v>-3295932.40161</v>
      </c>
      <c r="R11" s="198">
        <f aca="true" t="shared" si="9" ref="R11:R50">_xlfn.IFERROR(P11/O11,"")</f>
        <v>0.16796826032450285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" customHeight="1">
      <c r="A12" s="206">
        <v>11010000</v>
      </c>
      <c r="B12" s="130" t="s">
        <v>201</v>
      </c>
      <c r="C12" s="131">
        <v>106199</v>
      </c>
      <c r="D12" s="184">
        <v>3923684.977</v>
      </c>
      <c r="E12" s="184">
        <v>650246.383</v>
      </c>
      <c r="F12" s="184">
        <v>661406.4706499998</v>
      </c>
      <c r="G12" s="184">
        <f t="shared" si="5"/>
        <v>11160.087649999768</v>
      </c>
      <c r="H12" s="199">
        <f t="shared" si="6"/>
        <v>1.0171628600200915</v>
      </c>
      <c r="I12" s="184">
        <f t="shared" si="0"/>
        <v>-3262278.5063500004</v>
      </c>
      <c r="J12" s="199">
        <f t="shared" si="7"/>
        <v>0.16856767924210442</v>
      </c>
      <c r="K12" s="184">
        <v>0</v>
      </c>
      <c r="L12" s="184">
        <v>0</v>
      </c>
      <c r="M12" s="168">
        <f>L12-K12</f>
        <v>0</v>
      </c>
      <c r="N12" s="234">
        <f t="shared" si="8"/>
      </c>
      <c r="O12" s="171">
        <f t="shared" si="2"/>
        <v>3923684.977</v>
      </c>
      <c r="P12" s="184">
        <f t="shared" si="3"/>
        <v>661406.4706499998</v>
      </c>
      <c r="Q12" s="186">
        <f t="shared" si="4"/>
        <v>-3262278.5063500004</v>
      </c>
      <c r="R12" s="199">
        <f t="shared" si="9"/>
        <v>0.16856767924210442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s="1" customFormat="1" ht="24" customHeight="1">
      <c r="A13" s="206">
        <v>11020000</v>
      </c>
      <c r="B13" s="130" t="s">
        <v>71</v>
      </c>
      <c r="C13" s="131">
        <v>1298.5</v>
      </c>
      <c r="D13" s="184">
        <v>37621.118</v>
      </c>
      <c r="E13" s="184">
        <v>3086.204</v>
      </c>
      <c r="F13" s="184">
        <v>3967.2227399999997</v>
      </c>
      <c r="G13" s="184">
        <f t="shared" si="5"/>
        <v>881.0187399999995</v>
      </c>
      <c r="H13" s="199">
        <f t="shared" si="6"/>
        <v>1.2854700272567852</v>
      </c>
      <c r="I13" s="184">
        <f t="shared" si="0"/>
        <v>-33653.895260000005</v>
      </c>
      <c r="J13" s="199">
        <f t="shared" si="7"/>
        <v>0.10545201607246227</v>
      </c>
      <c r="K13" s="184"/>
      <c r="L13" s="184">
        <v>0</v>
      </c>
      <c r="M13" s="168">
        <f>L13-K13</f>
        <v>0</v>
      </c>
      <c r="N13" s="234">
        <f t="shared" si="8"/>
      </c>
      <c r="O13" s="171">
        <f t="shared" si="2"/>
        <v>37621.118</v>
      </c>
      <c r="P13" s="184">
        <f t="shared" si="3"/>
        <v>3967.2227399999997</v>
      </c>
      <c r="Q13" s="186">
        <f t="shared" si="4"/>
        <v>-33653.895260000005</v>
      </c>
      <c r="R13" s="199">
        <f t="shared" si="9"/>
        <v>0.10545201607246227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s="1" customFormat="1" ht="24" customHeight="1" hidden="1">
      <c r="A14" s="205" t="s">
        <v>217</v>
      </c>
      <c r="B14" s="128" t="s">
        <v>216</v>
      </c>
      <c r="C14" s="131"/>
      <c r="D14" s="193">
        <v>0</v>
      </c>
      <c r="E14" s="193">
        <v>0</v>
      </c>
      <c r="F14" s="193">
        <v>0</v>
      </c>
      <c r="G14" s="193"/>
      <c r="H14" s="198">
        <f t="shared" si="6"/>
      </c>
      <c r="I14" s="193"/>
      <c r="J14" s="198">
        <f t="shared" si="7"/>
      </c>
      <c r="K14" s="193">
        <v>0</v>
      </c>
      <c r="L14" s="193">
        <v>0</v>
      </c>
      <c r="M14" s="168">
        <f>L14-K14</f>
        <v>0</v>
      </c>
      <c r="N14" s="201">
        <f t="shared" si="8"/>
      </c>
      <c r="O14" s="171">
        <f>D14+K14</f>
        <v>0</v>
      </c>
      <c r="P14" s="184">
        <f>L14+F14</f>
        <v>0</v>
      </c>
      <c r="Q14" s="186">
        <f>P14-O14</f>
        <v>0</v>
      </c>
      <c r="R14" s="198">
        <f t="shared" si="9"/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1" customFormat="1" ht="43.5" customHeight="1">
      <c r="A15" s="205">
        <v>13000000</v>
      </c>
      <c r="B15" s="128" t="s">
        <v>176</v>
      </c>
      <c r="C15" s="132" t="e">
        <f>C16+#REF!+#REF!+C19</f>
        <v>#REF!</v>
      </c>
      <c r="D15" s="169">
        <f>SUM(D16:D20)</f>
        <v>33314.549</v>
      </c>
      <c r="E15" s="169">
        <f>SUM(E16:E20)</f>
        <v>8633.64</v>
      </c>
      <c r="F15" s="169">
        <f>SUM(F16:F20)</f>
        <v>11018.583459999998</v>
      </c>
      <c r="G15" s="169">
        <f t="shared" si="5"/>
        <v>2384.9434599999986</v>
      </c>
      <c r="H15" s="198">
        <f t="shared" si="6"/>
        <v>1.2762384648885057</v>
      </c>
      <c r="I15" s="169">
        <f t="shared" si="0"/>
        <v>-22295.96554</v>
      </c>
      <c r="J15" s="198">
        <f t="shared" si="7"/>
        <v>0.33074388790315</v>
      </c>
      <c r="K15" s="169">
        <f>SUM(K16:K20)</f>
        <v>0</v>
      </c>
      <c r="L15" s="169">
        <f>SUM(L16:L20)</f>
        <v>0</v>
      </c>
      <c r="M15" s="168">
        <f t="shared" si="1"/>
        <v>0</v>
      </c>
      <c r="N15" s="201">
        <f t="shared" si="8"/>
      </c>
      <c r="O15" s="169">
        <f t="shared" si="2"/>
        <v>33314.549</v>
      </c>
      <c r="P15" s="169">
        <f t="shared" si="3"/>
        <v>11018.583459999998</v>
      </c>
      <c r="Q15" s="182">
        <f t="shared" si="4"/>
        <v>-22295.96554</v>
      </c>
      <c r="R15" s="198">
        <f t="shared" si="9"/>
        <v>0.33074388790315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1" customFormat="1" ht="42.75" customHeight="1">
      <c r="A16" s="206">
        <v>13010000</v>
      </c>
      <c r="B16" s="130" t="s">
        <v>177</v>
      </c>
      <c r="C16" s="131">
        <v>1</v>
      </c>
      <c r="D16" s="184">
        <v>21130.689</v>
      </c>
      <c r="E16" s="184">
        <v>6096.07</v>
      </c>
      <c r="F16" s="184">
        <v>7891.126969999998</v>
      </c>
      <c r="G16" s="184">
        <f t="shared" si="5"/>
        <v>1795.0569699999987</v>
      </c>
      <c r="H16" s="199">
        <f t="shared" si="6"/>
        <v>1.2944613447680224</v>
      </c>
      <c r="I16" s="184">
        <f t="shared" si="0"/>
        <v>-13239.562030000001</v>
      </c>
      <c r="J16" s="199">
        <f t="shared" si="7"/>
        <v>0.37344390284670786</v>
      </c>
      <c r="K16" s="184">
        <v>0</v>
      </c>
      <c r="L16" s="184">
        <v>0</v>
      </c>
      <c r="M16" s="170">
        <f t="shared" si="1"/>
        <v>0</v>
      </c>
      <c r="N16" s="234">
        <f t="shared" si="8"/>
      </c>
      <c r="O16" s="171">
        <f t="shared" si="2"/>
        <v>21130.689</v>
      </c>
      <c r="P16" s="184">
        <f t="shared" si="3"/>
        <v>7891.126969999998</v>
      </c>
      <c r="Q16" s="186">
        <f t="shared" si="4"/>
        <v>-13239.562030000001</v>
      </c>
      <c r="R16" s="199">
        <f t="shared" si="9"/>
        <v>0.37344390284670786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1" customFormat="1" ht="32.25" customHeight="1">
      <c r="A17" s="206">
        <v>13020000</v>
      </c>
      <c r="B17" s="130" t="s">
        <v>178</v>
      </c>
      <c r="C17" s="131"/>
      <c r="D17" s="184">
        <v>5600</v>
      </c>
      <c r="E17" s="184">
        <v>1179.2</v>
      </c>
      <c r="F17" s="184">
        <v>1466.4545899999998</v>
      </c>
      <c r="G17" s="184">
        <f t="shared" si="5"/>
        <v>287.2545899999998</v>
      </c>
      <c r="H17" s="199">
        <f t="shared" si="6"/>
        <v>1.2436012466078696</v>
      </c>
      <c r="I17" s="184">
        <f t="shared" si="0"/>
        <v>-4133.545410000001</v>
      </c>
      <c r="J17" s="199">
        <f t="shared" si="7"/>
        <v>0.2618668910714285</v>
      </c>
      <c r="K17" s="184">
        <v>0</v>
      </c>
      <c r="L17" s="184">
        <v>0</v>
      </c>
      <c r="M17" s="170"/>
      <c r="N17" s="234">
        <f t="shared" si="8"/>
      </c>
      <c r="O17" s="171">
        <f t="shared" si="2"/>
        <v>5600</v>
      </c>
      <c r="P17" s="184">
        <f t="shared" si="3"/>
        <v>1466.4545899999998</v>
      </c>
      <c r="Q17" s="186">
        <f t="shared" si="4"/>
        <v>-4133.545410000001</v>
      </c>
      <c r="R17" s="199">
        <f t="shared" si="9"/>
        <v>0.2618668910714285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1" customFormat="1" ht="35.25" customHeight="1">
      <c r="A18" s="206">
        <v>13030000</v>
      </c>
      <c r="B18" s="130" t="s">
        <v>179</v>
      </c>
      <c r="C18" s="131"/>
      <c r="D18" s="184">
        <v>4135.7</v>
      </c>
      <c r="E18" s="184">
        <v>718.035</v>
      </c>
      <c r="F18" s="184">
        <v>773.28471</v>
      </c>
      <c r="G18" s="184">
        <f t="shared" si="5"/>
        <v>55.24971000000005</v>
      </c>
      <c r="H18" s="199">
        <f t="shared" si="6"/>
        <v>1.0769457059892624</v>
      </c>
      <c r="I18" s="184">
        <f t="shared" si="0"/>
        <v>-3362.41529</v>
      </c>
      <c r="J18" s="199">
        <f t="shared" si="7"/>
        <v>0.18697795052832653</v>
      </c>
      <c r="K18" s="184">
        <v>0</v>
      </c>
      <c r="L18" s="184">
        <v>0</v>
      </c>
      <c r="M18" s="170"/>
      <c r="N18" s="234">
        <f t="shared" si="8"/>
      </c>
      <c r="O18" s="171">
        <f t="shared" si="2"/>
        <v>4135.7</v>
      </c>
      <c r="P18" s="184">
        <f t="shared" si="3"/>
        <v>773.28471</v>
      </c>
      <c r="Q18" s="186">
        <f t="shared" si="4"/>
        <v>-3362.41529</v>
      </c>
      <c r="R18" s="199">
        <f t="shared" si="9"/>
        <v>0.18697795052832653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1" customFormat="1" ht="42" customHeight="1">
      <c r="A19" s="206">
        <v>13040000</v>
      </c>
      <c r="B19" s="130" t="s">
        <v>224</v>
      </c>
      <c r="C19" s="131"/>
      <c r="D19" s="184">
        <v>2448.16</v>
      </c>
      <c r="E19" s="184">
        <v>640.335</v>
      </c>
      <c r="F19" s="184">
        <v>887.71719</v>
      </c>
      <c r="G19" s="169">
        <f t="shared" si="5"/>
        <v>247.38218999999992</v>
      </c>
      <c r="H19" s="199">
        <f t="shared" si="6"/>
        <v>1.3863324509826886</v>
      </c>
      <c r="I19" s="184">
        <f t="shared" si="0"/>
        <v>-1560.44281</v>
      </c>
      <c r="J19" s="199">
        <f t="shared" si="7"/>
        <v>0.3626058713482779</v>
      </c>
      <c r="K19" s="184">
        <v>0</v>
      </c>
      <c r="L19" s="184">
        <v>0</v>
      </c>
      <c r="M19" s="170">
        <f>L19-K19</f>
        <v>0</v>
      </c>
      <c r="N19" s="234">
        <f t="shared" si="8"/>
      </c>
      <c r="O19" s="171">
        <f t="shared" si="2"/>
        <v>2448.16</v>
      </c>
      <c r="P19" s="184">
        <f t="shared" si="3"/>
        <v>887.71719</v>
      </c>
      <c r="Q19" s="186">
        <f t="shared" si="4"/>
        <v>-1560.44281</v>
      </c>
      <c r="R19" s="199">
        <f t="shared" si="9"/>
        <v>0.3626058713482779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1" customFormat="1" ht="26.25" customHeight="1" hidden="1">
      <c r="A20" s="206">
        <v>13070000</v>
      </c>
      <c r="B20" s="130" t="s">
        <v>93</v>
      </c>
      <c r="C20" s="131"/>
      <c r="D20" s="188">
        <v>0</v>
      </c>
      <c r="E20" s="188">
        <v>0</v>
      </c>
      <c r="F20" s="188">
        <v>0</v>
      </c>
      <c r="G20" s="169">
        <f t="shared" si="5"/>
        <v>0</v>
      </c>
      <c r="H20" s="199">
        <f t="shared" si="6"/>
      </c>
      <c r="I20" s="184"/>
      <c r="J20" s="199">
        <f t="shared" si="7"/>
      </c>
      <c r="K20" s="184">
        <v>0</v>
      </c>
      <c r="L20" s="184">
        <v>0</v>
      </c>
      <c r="M20" s="170"/>
      <c r="N20" s="234">
        <f t="shared" si="8"/>
      </c>
      <c r="O20" s="171"/>
      <c r="P20" s="184">
        <f t="shared" si="3"/>
        <v>0</v>
      </c>
      <c r="Q20" s="186"/>
      <c r="R20" s="199">
        <f t="shared" si="9"/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1" customFormat="1" ht="27.75" customHeight="1">
      <c r="A21" s="205">
        <v>14000000</v>
      </c>
      <c r="B21" s="128" t="s">
        <v>58</v>
      </c>
      <c r="C21" s="132" t="e">
        <f>C24+#REF!</f>
        <v>#REF!</v>
      </c>
      <c r="D21" s="169">
        <f>D24+D23+D22</f>
        <v>366683.52</v>
      </c>
      <c r="E21" s="169">
        <f>E24+E23+E22</f>
        <v>53143.276000000005</v>
      </c>
      <c r="F21" s="169">
        <f>F22+F23+F24</f>
        <v>78260.74849</v>
      </c>
      <c r="G21" s="169">
        <f t="shared" si="5"/>
        <v>25117.472489999993</v>
      </c>
      <c r="H21" s="198">
        <f t="shared" si="6"/>
        <v>1.4726368861791657</v>
      </c>
      <c r="I21" s="169">
        <f aca="true" t="shared" si="10" ref="I21:I34">F21-D21</f>
        <v>-288422.77151</v>
      </c>
      <c r="J21" s="198">
        <f t="shared" si="7"/>
        <v>0.21342859501839623</v>
      </c>
      <c r="K21" s="169">
        <f>((K24+K23+K22)/1000)/1000</f>
        <v>0</v>
      </c>
      <c r="L21" s="169">
        <f>((L24+L23+L22)/1000)/1000</f>
        <v>0</v>
      </c>
      <c r="M21" s="168">
        <f>M24+M23+M22</f>
        <v>0</v>
      </c>
      <c r="N21" s="201">
        <f t="shared" si="8"/>
      </c>
      <c r="O21" s="169">
        <f>O24+O23+O22</f>
        <v>366683.52</v>
      </c>
      <c r="P21" s="169">
        <f>P24+P23+P22</f>
        <v>78260.74848999998</v>
      </c>
      <c r="Q21" s="182">
        <f aca="true" t="shared" si="11" ref="Q21:Q29">P21-O21</f>
        <v>-288422.77151000005</v>
      </c>
      <c r="R21" s="198">
        <f t="shared" si="9"/>
        <v>0.2134285950183962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1" customFormat="1" ht="49.5" customHeight="1">
      <c r="A22" s="207">
        <v>14020000</v>
      </c>
      <c r="B22" s="130" t="s">
        <v>139</v>
      </c>
      <c r="C22" s="133"/>
      <c r="D22" s="184">
        <v>7420.956</v>
      </c>
      <c r="E22" s="184">
        <v>566.26</v>
      </c>
      <c r="F22" s="184">
        <v>2568.0626099999995</v>
      </c>
      <c r="G22" s="184">
        <f t="shared" si="5"/>
        <v>2001.8026099999995</v>
      </c>
      <c r="H22" s="199">
        <f t="shared" si="6"/>
        <v>4.5351298166919785</v>
      </c>
      <c r="I22" s="184">
        <f t="shared" si="10"/>
        <v>-4852.893390000001</v>
      </c>
      <c r="J22" s="199">
        <f t="shared" si="7"/>
        <v>0.3460554960843319</v>
      </c>
      <c r="K22" s="184">
        <v>0</v>
      </c>
      <c r="L22" s="184">
        <v>0</v>
      </c>
      <c r="M22" s="189"/>
      <c r="N22" s="234">
        <f t="shared" si="8"/>
      </c>
      <c r="O22" s="184">
        <f>D22+K22</f>
        <v>7420.956</v>
      </c>
      <c r="P22" s="184">
        <f>L22+F22</f>
        <v>2568.0626099999995</v>
      </c>
      <c r="Q22" s="184">
        <f t="shared" si="11"/>
        <v>-4852.893390000001</v>
      </c>
      <c r="R22" s="199">
        <f t="shared" si="9"/>
        <v>0.3460554960843319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1" customFormat="1" ht="48" customHeight="1">
      <c r="A23" s="207">
        <v>14030000</v>
      </c>
      <c r="B23" s="130" t="s">
        <v>180</v>
      </c>
      <c r="C23" s="133"/>
      <c r="D23" s="184">
        <v>84082.827</v>
      </c>
      <c r="E23" s="184">
        <v>10065.57</v>
      </c>
      <c r="F23" s="184">
        <v>29020.514189999998</v>
      </c>
      <c r="G23" s="184">
        <f t="shared" si="5"/>
        <v>18954.94419</v>
      </c>
      <c r="H23" s="199">
        <f t="shared" si="6"/>
        <v>2.8831466265695833</v>
      </c>
      <c r="I23" s="184">
        <f t="shared" si="10"/>
        <v>-55062.31281</v>
      </c>
      <c r="J23" s="199">
        <f t="shared" si="7"/>
        <v>0.34514198945760943</v>
      </c>
      <c r="K23" s="184">
        <v>0</v>
      </c>
      <c r="L23" s="184">
        <v>0</v>
      </c>
      <c r="M23" s="189"/>
      <c r="N23" s="234">
        <f t="shared" si="8"/>
      </c>
      <c r="O23" s="184">
        <f>D23+K23</f>
        <v>84082.827</v>
      </c>
      <c r="P23" s="184">
        <f>L23+F23</f>
        <v>29020.514189999998</v>
      </c>
      <c r="Q23" s="184">
        <f t="shared" si="11"/>
        <v>-55062.31281</v>
      </c>
      <c r="R23" s="199">
        <f t="shared" si="9"/>
        <v>0.34514198945760943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1" customFormat="1" ht="64.5" customHeight="1">
      <c r="A24" s="207">
        <v>14040000</v>
      </c>
      <c r="B24" s="130" t="s">
        <v>181</v>
      </c>
      <c r="C24" s="133" t="e">
        <f>#REF!+#REF!+#REF!+#REF!+#REF!</f>
        <v>#REF!</v>
      </c>
      <c r="D24" s="184">
        <v>275179.737</v>
      </c>
      <c r="E24" s="184">
        <v>42511.446</v>
      </c>
      <c r="F24" s="184">
        <v>46672.171689999996</v>
      </c>
      <c r="G24" s="184">
        <f t="shared" si="5"/>
        <v>4160.725689999992</v>
      </c>
      <c r="H24" s="199">
        <f t="shared" si="6"/>
        <v>1.0978730690553313</v>
      </c>
      <c r="I24" s="184">
        <f t="shared" si="10"/>
        <v>-228507.56531000003</v>
      </c>
      <c r="J24" s="199">
        <f t="shared" si="7"/>
        <v>0.16960613524388968</v>
      </c>
      <c r="K24" s="184">
        <v>0</v>
      </c>
      <c r="L24" s="184">
        <v>0</v>
      </c>
      <c r="M24" s="189">
        <f>L24-K24</f>
        <v>0</v>
      </c>
      <c r="N24" s="234">
        <f t="shared" si="8"/>
      </c>
      <c r="O24" s="184">
        <f>D24+K24</f>
        <v>275179.737</v>
      </c>
      <c r="P24" s="184">
        <f t="shared" si="3"/>
        <v>46672.171689999996</v>
      </c>
      <c r="Q24" s="184">
        <f t="shared" si="11"/>
        <v>-228507.56531000003</v>
      </c>
      <c r="R24" s="199">
        <f t="shared" si="9"/>
        <v>0.16960613524388968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1" customFormat="1" ht="42.75" customHeight="1" hidden="1">
      <c r="A25" s="211">
        <v>16000000</v>
      </c>
      <c r="B25" s="212" t="s">
        <v>219</v>
      </c>
      <c r="C25" s="133"/>
      <c r="D25" s="193">
        <v>0</v>
      </c>
      <c r="E25" s="193">
        <v>0</v>
      </c>
      <c r="F25" s="193">
        <v>0</v>
      </c>
      <c r="G25" s="193">
        <f t="shared" si="5"/>
        <v>0</v>
      </c>
      <c r="H25" s="199">
        <f t="shared" si="6"/>
      </c>
      <c r="I25" s="193">
        <f t="shared" si="10"/>
        <v>0</v>
      </c>
      <c r="J25" s="198">
        <f t="shared" si="7"/>
      </c>
      <c r="K25" s="193"/>
      <c r="L25" s="193"/>
      <c r="M25" s="189"/>
      <c r="N25" s="201">
        <f t="shared" si="8"/>
      </c>
      <c r="O25" s="184">
        <f>D25+K25</f>
        <v>0</v>
      </c>
      <c r="P25" s="197">
        <f>L25+F25</f>
        <v>0</v>
      </c>
      <c r="Q25" s="197">
        <f>P25-O25</f>
        <v>0</v>
      </c>
      <c r="R25" s="198">
        <f t="shared" si="9"/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1" customFormat="1" ht="20.25" customHeight="1">
      <c r="A26" s="205">
        <v>18000000</v>
      </c>
      <c r="B26" s="128" t="s">
        <v>18</v>
      </c>
      <c r="C26" s="128"/>
      <c r="D26" s="169">
        <f>SUM(D27:D30)</f>
        <v>1236925.8059999999</v>
      </c>
      <c r="E26" s="169">
        <f>SUM(E27:E30)</f>
        <v>202183.293</v>
      </c>
      <c r="F26" s="169">
        <f>SUM(F27:F30)</f>
        <v>225535.89886000002</v>
      </c>
      <c r="G26" s="169">
        <f t="shared" si="5"/>
        <v>23352.60586000001</v>
      </c>
      <c r="H26" s="198">
        <f t="shared" si="6"/>
        <v>1.1155021540775873</v>
      </c>
      <c r="I26" s="169">
        <f t="shared" si="10"/>
        <v>-1011389.9071399998</v>
      </c>
      <c r="J26" s="198">
        <f t="shared" si="7"/>
        <v>0.18233583434510384</v>
      </c>
      <c r="K26" s="169">
        <f>(K27+K28+K29+K30)/1000</f>
        <v>0</v>
      </c>
      <c r="L26" s="169">
        <f>(L27+L28+L29+L30)/1000</f>
        <v>0</v>
      </c>
      <c r="M26" s="168">
        <f aca="true" t="shared" si="12" ref="M26:M34">L26-K26</f>
        <v>0</v>
      </c>
      <c r="N26" s="201">
        <f t="shared" si="8"/>
      </c>
      <c r="O26" s="169">
        <f aca="true" t="shared" si="13" ref="O26:O58">D26+K26</f>
        <v>1236925.8059999999</v>
      </c>
      <c r="P26" s="169">
        <f aca="true" t="shared" si="14" ref="P26:P32">L26+F26</f>
        <v>225535.89886000002</v>
      </c>
      <c r="Q26" s="182">
        <f t="shared" si="11"/>
        <v>-1011389.9071399998</v>
      </c>
      <c r="R26" s="198">
        <f t="shared" si="9"/>
        <v>0.18233583434510384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1" customFormat="1" ht="29.25" customHeight="1">
      <c r="A27" s="206">
        <v>18010000</v>
      </c>
      <c r="B27" s="130" t="s">
        <v>182</v>
      </c>
      <c r="C27" s="128"/>
      <c r="D27" s="184">
        <v>566881.913</v>
      </c>
      <c r="E27" s="184">
        <v>77372.79</v>
      </c>
      <c r="F27" s="184">
        <v>86530.51814999999</v>
      </c>
      <c r="G27" s="184">
        <f t="shared" si="5"/>
        <v>9157.728149999995</v>
      </c>
      <c r="H27" s="199">
        <f t="shared" si="6"/>
        <v>1.1183585101429068</v>
      </c>
      <c r="I27" s="184">
        <f t="shared" si="10"/>
        <v>-480351.3948499999</v>
      </c>
      <c r="J27" s="199">
        <f t="shared" si="7"/>
        <v>0.15264293350280167</v>
      </c>
      <c r="K27" s="184">
        <v>0</v>
      </c>
      <c r="L27" s="184">
        <v>0</v>
      </c>
      <c r="M27" s="191">
        <f>L27-K27</f>
        <v>0</v>
      </c>
      <c r="N27" s="234">
        <f t="shared" si="8"/>
      </c>
      <c r="O27" s="171">
        <f t="shared" si="13"/>
        <v>566881.913</v>
      </c>
      <c r="P27" s="171">
        <f t="shared" si="14"/>
        <v>86530.51814999999</v>
      </c>
      <c r="Q27" s="171">
        <f t="shared" si="11"/>
        <v>-480351.3948499999</v>
      </c>
      <c r="R27" s="199">
        <f t="shared" si="9"/>
        <v>0.15264293350280167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1" customFormat="1" ht="36" customHeight="1">
      <c r="A28" s="206">
        <v>18020000</v>
      </c>
      <c r="B28" s="130" t="s">
        <v>86</v>
      </c>
      <c r="C28" s="131"/>
      <c r="D28" s="184">
        <v>3236.2</v>
      </c>
      <c r="E28" s="184">
        <v>747.3</v>
      </c>
      <c r="F28" s="184">
        <v>716.42038</v>
      </c>
      <c r="G28" s="184">
        <f t="shared" si="5"/>
        <v>-30.87961999999993</v>
      </c>
      <c r="H28" s="199">
        <f t="shared" si="6"/>
        <v>0.9586784156296</v>
      </c>
      <c r="I28" s="184">
        <f t="shared" si="10"/>
        <v>-2519.77962</v>
      </c>
      <c r="J28" s="199">
        <f t="shared" si="7"/>
        <v>0.22137704097398184</v>
      </c>
      <c r="K28" s="184">
        <v>0</v>
      </c>
      <c r="L28" s="184">
        <v>0</v>
      </c>
      <c r="M28" s="170">
        <f t="shared" si="12"/>
        <v>0</v>
      </c>
      <c r="N28" s="234">
        <f t="shared" si="8"/>
      </c>
      <c r="O28" s="171">
        <f t="shared" si="13"/>
        <v>3236.2</v>
      </c>
      <c r="P28" s="184">
        <f t="shared" si="14"/>
        <v>716.42038</v>
      </c>
      <c r="Q28" s="186">
        <f t="shared" si="11"/>
        <v>-2519.77962</v>
      </c>
      <c r="R28" s="199">
        <f t="shared" si="9"/>
        <v>0.22137704097398184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1" customFormat="1" ht="27" customHeight="1">
      <c r="A29" s="206">
        <v>18030000</v>
      </c>
      <c r="B29" s="130" t="s">
        <v>87</v>
      </c>
      <c r="C29" s="131"/>
      <c r="D29" s="184">
        <v>3645.2</v>
      </c>
      <c r="E29" s="184">
        <v>664.425</v>
      </c>
      <c r="F29" s="184">
        <v>580.03999</v>
      </c>
      <c r="G29" s="184">
        <f t="shared" si="5"/>
        <v>-84.38500999999997</v>
      </c>
      <c r="H29" s="199">
        <f t="shared" si="6"/>
        <v>0.8729954321405727</v>
      </c>
      <c r="I29" s="184">
        <f t="shared" si="10"/>
        <v>-3065.1600099999996</v>
      </c>
      <c r="J29" s="199">
        <f t="shared" si="7"/>
        <v>0.15912432513991</v>
      </c>
      <c r="K29" s="184">
        <v>0</v>
      </c>
      <c r="L29" s="184">
        <v>0</v>
      </c>
      <c r="M29" s="170">
        <f t="shared" si="12"/>
        <v>0</v>
      </c>
      <c r="N29" s="234">
        <f t="shared" si="8"/>
      </c>
      <c r="O29" s="171">
        <f t="shared" si="13"/>
        <v>3645.2</v>
      </c>
      <c r="P29" s="184">
        <f t="shared" si="14"/>
        <v>580.03999</v>
      </c>
      <c r="Q29" s="186">
        <f t="shared" si="11"/>
        <v>-3065.1600099999996</v>
      </c>
      <c r="R29" s="199">
        <f t="shared" si="9"/>
        <v>0.15912432513991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" customFormat="1" ht="22.5" customHeight="1">
      <c r="A30" s="206">
        <v>18050000</v>
      </c>
      <c r="B30" s="130" t="s">
        <v>88</v>
      </c>
      <c r="C30" s="131"/>
      <c r="D30" s="184">
        <v>663162.493</v>
      </c>
      <c r="E30" s="184">
        <v>123398.778</v>
      </c>
      <c r="F30" s="184">
        <v>137708.92034</v>
      </c>
      <c r="G30" s="184">
        <f>F30-E30</f>
        <v>14310.142340000006</v>
      </c>
      <c r="H30" s="199">
        <f t="shared" si="6"/>
        <v>1.1159666454719674</v>
      </c>
      <c r="I30" s="184">
        <f>F30-D30</f>
        <v>-525453.5726600001</v>
      </c>
      <c r="J30" s="199">
        <f t="shared" si="7"/>
        <v>0.2076548685934203</v>
      </c>
      <c r="K30" s="184">
        <v>0</v>
      </c>
      <c r="L30" s="184">
        <v>0</v>
      </c>
      <c r="M30" s="170">
        <f t="shared" si="12"/>
        <v>0</v>
      </c>
      <c r="N30" s="234">
        <f t="shared" si="8"/>
      </c>
      <c r="O30" s="171">
        <f>D30+K30</f>
        <v>663162.493</v>
      </c>
      <c r="P30" s="184">
        <f>L30+F30</f>
        <v>137708.92034</v>
      </c>
      <c r="Q30" s="186">
        <f>P30-O30</f>
        <v>-525453.5726600001</v>
      </c>
      <c r="R30" s="199">
        <f t="shared" si="9"/>
        <v>0.2076548685934203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s="1" customFormat="1" ht="21.75" customHeight="1">
      <c r="A31" s="205">
        <v>19000000</v>
      </c>
      <c r="B31" s="128" t="s">
        <v>89</v>
      </c>
      <c r="C31" s="131"/>
      <c r="D31" s="169">
        <f>D32+D34</f>
        <v>0</v>
      </c>
      <c r="E31" s="169">
        <f>E32+E34</f>
        <v>0</v>
      </c>
      <c r="F31" s="169">
        <f>F32+F34</f>
        <v>-0.035</v>
      </c>
      <c r="G31" s="197">
        <f t="shared" si="5"/>
        <v>-0.035</v>
      </c>
      <c r="H31" s="198">
        <f t="shared" si="6"/>
      </c>
      <c r="I31" s="197">
        <f t="shared" si="10"/>
        <v>-0.035</v>
      </c>
      <c r="J31" s="198">
        <f t="shared" si="7"/>
      </c>
      <c r="K31" s="169">
        <f>K32+K34+K33</f>
        <v>4173.95</v>
      </c>
      <c r="L31" s="169">
        <f>L32+L34+L33</f>
        <v>1731.39748</v>
      </c>
      <c r="M31" s="168">
        <f t="shared" si="12"/>
        <v>-2442.5525199999997</v>
      </c>
      <c r="N31" s="201">
        <f t="shared" si="8"/>
        <v>0.41481030678374203</v>
      </c>
      <c r="O31" s="169">
        <f t="shared" si="13"/>
        <v>4173.95</v>
      </c>
      <c r="P31" s="169">
        <f t="shared" si="14"/>
        <v>1731.36248</v>
      </c>
      <c r="Q31" s="169">
        <f aca="true" t="shared" si="15" ref="Q31:Q55">P31-O31</f>
        <v>-2442.58752</v>
      </c>
      <c r="R31" s="198">
        <f t="shared" si="9"/>
        <v>0.4148019214413206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s="1" customFormat="1" ht="23.25" customHeight="1">
      <c r="A32" s="206">
        <v>19010000</v>
      </c>
      <c r="B32" s="130" t="s">
        <v>90</v>
      </c>
      <c r="C32" s="131"/>
      <c r="D32" s="188">
        <v>0</v>
      </c>
      <c r="E32" s="188">
        <v>0</v>
      </c>
      <c r="F32" s="188">
        <v>0</v>
      </c>
      <c r="G32" s="184">
        <f t="shared" si="5"/>
        <v>0</v>
      </c>
      <c r="H32" s="199">
        <f t="shared" si="6"/>
      </c>
      <c r="I32" s="184">
        <f t="shared" si="10"/>
        <v>0</v>
      </c>
      <c r="J32" s="199">
        <f t="shared" si="7"/>
      </c>
      <c r="K32" s="184">
        <v>4173.95</v>
      </c>
      <c r="L32" s="184">
        <v>1381.39748</v>
      </c>
      <c r="M32" s="170">
        <f t="shared" si="12"/>
        <v>-2792.5525199999997</v>
      </c>
      <c r="N32" s="234">
        <f t="shared" si="8"/>
        <v>0.330956882569269</v>
      </c>
      <c r="O32" s="171">
        <f t="shared" si="13"/>
        <v>4173.95</v>
      </c>
      <c r="P32" s="184">
        <f t="shared" si="14"/>
        <v>1381.39748</v>
      </c>
      <c r="Q32" s="171">
        <f t="shared" si="15"/>
        <v>-2792.5525199999997</v>
      </c>
      <c r="R32" s="199">
        <f t="shared" si="9"/>
        <v>0.330956882569269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" customFormat="1" ht="42" customHeight="1">
      <c r="A33" s="206">
        <v>19050000</v>
      </c>
      <c r="B33" s="130" t="s">
        <v>250</v>
      </c>
      <c r="C33" s="130"/>
      <c r="D33" s="188"/>
      <c r="E33" s="188"/>
      <c r="F33" s="188"/>
      <c r="G33" s="184"/>
      <c r="H33" s="199"/>
      <c r="I33" s="184"/>
      <c r="J33" s="199"/>
      <c r="K33" s="184">
        <v>0</v>
      </c>
      <c r="L33" s="184">
        <v>350</v>
      </c>
      <c r="M33" s="170">
        <f t="shared" si="12"/>
        <v>350</v>
      </c>
      <c r="N33" s="234">
        <f t="shared" si="8"/>
      </c>
      <c r="O33" s="171">
        <f>D33+K33</f>
        <v>0</v>
      </c>
      <c r="P33" s="184">
        <f>L33+F33</f>
        <v>350</v>
      </c>
      <c r="Q33" s="171">
        <f>P33-O33</f>
        <v>350</v>
      </c>
      <c r="R33" s="199">
        <f>_xlfn.IFERROR(P33/O33,"")</f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" customFormat="1" ht="66" customHeight="1" hidden="1">
      <c r="A34" s="206">
        <v>19090000</v>
      </c>
      <c r="B34" s="130" t="s">
        <v>225</v>
      </c>
      <c r="C34" s="131"/>
      <c r="D34" s="184">
        <v>0</v>
      </c>
      <c r="E34" s="184">
        <v>0</v>
      </c>
      <c r="F34" s="184">
        <v>-0.035</v>
      </c>
      <c r="G34" s="184">
        <f t="shared" si="5"/>
        <v>-0.035</v>
      </c>
      <c r="H34" s="199">
        <f t="shared" si="6"/>
      </c>
      <c r="I34" s="184">
        <f t="shared" si="10"/>
        <v>-0.035</v>
      </c>
      <c r="J34" s="199">
        <f t="shared" si="7"/>
      </c>
      <c r="K34" s="184">
        <v>0</v>
      </c>
      <c r="L34" s="184">
        <v>0</v>
      </c>
      <c r="M34" s="170">
        <f t="shared" si="12"/>
        <v>0</v>
      </c>
      <c r="N34" s="234">
        <f t="shared" si="8"/>
      </c>
      <c r="O34" s="171">
        <f>D34+K34</f>
        <v>0</v>
      </c>
      <c r="P34" s="184">
        <f>L34+F34</f>
        <v>-0.035</v>
      </c>
      <c r="Q34" s="171">
        <f>P34-O34</f>
        <v>-0.035</v>
      </c>
      <c r="R34" s="199">
        <f>_xlfn.IFERROR(P34/O34,"")</f>
      </c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s="97" customFormat="1" ht="23.25" customHeight="1">
      <c r="A35" s="208">
        <v>20000000</v>
      </c>
      <c r="B35" s="134" t="s">
        <v>19</v>
      </c>
      <c r="C35" s="135">
        <v>5750.4</v>
      </c>
      <c r="D35" s="168">
        <f>(D36+D37+D42+D46)</f>
        <v>165972.011</v>
      </c>
      <c r="E35" s="168">
        <f>(E36+E37+E42+E46)</f>
        <v>23610.866</v>
      </c>
      <c r="F35" s="168">
        <f>(F36+F37+F42+F46)</f>
        <v>31742.045230000003</v>
      </c>
      <c r="G35" s="168">
        <f t="shared" si="5"/>
        <v>8131.179230000002</v>
      </c>
      <c r="H35" s="198">
        <f t="shared" si="6"/>
        <v>1.3443829307235067</v>
      </c>
      <c r="I35" s="168">
        <f aca="true" t="shared" si="16" ref="I35:I43">F35-D35</f>
        <v>-134229.96577</v>
      </c>
      <c r="J35" s="198">
        <f t="shared" si="7"/>
        <v>0.19124938619921888</v>
      </c>
      <c r="K35" s="168">
        <f>K36+K37+K42+K46</f>
        <v>276923.21645</v>
      </c>
      <c r="L35" s="168">
        <f>L36+L37+L42+L46</f>
        <v>63713.06977</v>
      </c>
      <c r="M35" s="168">
        <f aca="true" t="shared" si="17" ref="M35:M47">L35-K35</f>
        <v>-213210.14668</v>
      </c>
      <c r="N35" s="201">
        <f t="shared" si="8"/>
        <v>0.23007485824686622</v>
      </c>
      <c r="O35" s="168">
        <f t="shared" si="13"/>
        <v>442895.22745</v>
      </c>
      <c r="P35" s="168">
        <f aca="true" t="shared" si="18" ref="P35:P58">L35+F35</f>
        <v>95455.115</v>
      </c>
      <c r="Q35" s="168">
        <f t="shared" si="15"/>
        <v>-347440.11245</v>
      </c>
      <c r="R35" s="198">
        <f t="shared" si="9"/>
        <v>0.2155252734367662</v>
      </c>
      <c r="S35" s="96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</row>
    <row r="36" spans="1:33" s="1" customFormat="1" ht="45.75" customHeight="1">
      <c r="A36" s="205">
        <v>21000000</v>
      </c>
      <c r="B36" s="128" t="s">
        <v>72</v>
      </c>
      <c r="C36" s="132">
        <v>1</v>
      </c>
      <c r="D36" s="168">
        <v>15546.49</v>
      </c>
      <c r="E36" s="168">
        <v>2343.4</v>
      </c>
      <c r="F36" s="168">
        <v>4760.9221099999995</v>
      </c>
      <c r="G36" s="169">
        <f t="shared" si="5"/>
        <v>2417.5221099999994</v>
      </c>
      <c r="H36" s="198">
        <f t="shared" si="6"/>
        <v>2.031630157036784</v>
      </c>
      <c r="I36" s="169">
        <f t="shared" si="16"/>
        <v>-10785.56789</v>
      </c>
      <c r="J36" s="198">
        <f t="shared" si="7"/>
        <v>0.3062377494855752</v>
      </c>
      <c r="K36" s="168">
        <v>345.2</v>
      </c>
      <c r="L36" s="168">
        <v>2488.79262</v>
      </c>
      <c r="M36" s="168">
        <f t="shared" si="17"/>
        <v>2143.5926200000004</v>
      </c>
      <c r="N36" s="201">
        <f t="shared" si="8"/>
        <v>7.209712108922364</v>
      </c>
      <c r="O36" s="169">
        <f t="shared" si="13"/>
        <v>15891.69</v>
      </c>
      <c r="P36" s="169">
        <f t="shared" si="18"/>
        <v>7249.71473</v>
      </c>
      <c r="Q36" s="169">
        <f t="shared" si="15"/>
        <v>-8641.97527</v>
      </c>
      <c r="R36" s="198">
        <f t="shared" si="9"/>
        <v>0.4561953278726177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1" customFormat="1" ht="44.25" customHeight="1">
      <c r="A37" s="205">
        <v>22000000</v>
      </c>
      <c r="B37" s="128" t="s">
        <v>183</v>
      </c>
      <c r="C37" s="132">
        <v>4948.8</v>
      </c>
      <c r="D37" s="169">
        <f>SUM(D38:D41)</f>
        <v>149939.22100000002</v>
      </c>
      <c r="E37" s="169">
        <f>SUM(E38:E41)</f>
        <v>21114.916</v>
      </c>
      <c r="F37" s="169">
        <f>SUM(F38:F41)</f>
        <v>24105.340760000003</v>
      </c>
      <c r="G37" s="169">
        <f t="shared" si="5"/>
        <v>2990.4247600000017</v>
      </c>
      <c r="H37" s="198">
        <f t="shared" si="6"/>
        <v>1.1416261736489979</v>
      </c>
      <c r="I37" s="169">
        <f t="shared" si="16"/>
        <v>-125833.88024000001</v>
      </c>
      <c r="J37" s="198">
        <f t="shared" si="7"/>
        <v>0.1607674136175484</v>
      </c>
      <c r="K37" s="169">
        <f>SUM(K38:K41)</f>
        <v>0</v>
      </c>
      <c r="L37" s="169">
        <f>SUM(L38:L41)</f>
        <v>0</v>
      </c>
      <c r="M37" s="168">
        <f t="shared" si="17"/>
        <v>0</v>
      </c>
      <c r="N37" s="201">
        <f t="shared" si="8"/>
      </c>
      <c r="O37" s="169">
        <f t="shared" si="13"/>
        <v>149939.22100000002</v>
      </c>
      <c r="P37" s="169">
        <f t="shared" si="18"/>
        <v>24105.340760000003</v>
      </c>
      <c r="Q37" s="169">
        <f t="shared" si="15"/>
        <v>-125833.88024000001</v>
      </c>
      <c r="R37" s="198">
        <f t="shared" si="9"/>
        <v>0.1607674136175484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1" customFormat="1" ht="22.5" customHeight="1">
      <c r="A38" s="206">
        <v>22010000</v>
      </c>
      <c r="B38" s="130" t="s">
        <v>117</v>
      </c>
      <c r="C38" s="132"/>
      <c r="D38" s="184">
        <v>88665.159</v>
      </c>
      <c r="E38" s="184">
        <v>11315.215</v>
      </c>
      <c r="F38" s="184">
        <v>14155.68216</v>
      </c>
      <c r="G38" s="184">
        <f t="shared" si="5"/>
        <v>2840.46716</v>
      </c>
      <c r="H38" s="199">
        <f t="shared" si="6"/>
        <v>1.2510307722831604</v>
      </c>
      <c r="I38" s="184">
        <f t="shared" si="16"/>
        <v>-74509.47684</v>
      </c>
      <c r="J38" s="199">
        <f t="shared" si="7"/>
        <v>0.1596532653824035</v>
      </c>
      <c r="K38" s="184"/>
      <c r="L38" s="184">
        <v>0</v>
      </c>
      <c r="M38" s="172">
        <f t="shared" si="17"/>
        <v>0</v>
      </c>
      <c r="N38" s="234">
        <f t="shared" si="8"/>
      </c>
      <c r="O38" s="171">
        <f t="shared" si="13"/>
        <v>88665.159</v>
      </c>
      <c r="P38" s="184">
        <f t="shared" si="18"/>
        <v>14155.68216</v>
      </c>
      <c r="Q38" s="171">
        <f t="shared" si="15"/>
        <v>-74509.47684</v>
      </c>
      <c r="R38" s="199">
        <f t="shared" si="9"/>
        <v>0.1596532653824035</v>
      </c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s="1" customFormat="1" ht="61.5" customHeight="1">
      <c r="A39" s="206">
        <v>22080000</v>
      </c>
      <c r="B39" s="130" t="s">
        <v>184</v>
      </c>
      <c r="C39" s="131">
        <v>259.6</v>
      </c>
      <c r="D39" s="184">
        <v>60457.09</v>
      </c>
      <c r="E39" s="184">
        <v>9698.93</v>
      </c>
      <c r="F39" s="184">
        <v>9819.88231</v>
      </c>
      <c r="G39" s="184">
        <f t="shared" si="5"/>
        <v>120.95231000000058</v>
      </c>
      <c r="H39" s="199">
        <f t="shared" si="6"/>
        <v>1.0124706859416452</v>
      </c>
      <c r="I39" s="184">
        <f t="shared" si="16"/>
        <v>-50637.207689999996</v>
      </c>
      <c r="J39" s="199">
        <f t="shared" si="7"/>
        <v>0.16242730687170026</v>
      </c>
      <c r="K39" s="184"/>
      <c r="L39" s="184">
        <v>0</v>
      </c>
      <c r="M39" s="172">
        <f t="shared" si="17"/>
        <v>0</v>
      </c>
      <c r="N39" s="234">
        <f t="shared" si="8"/>
      </c>
      <c r="O39" s="171">
        <f t="shared" si="13"/>
        <v>60457.09</v>
      </c>
      <c r="P39" s="184">
        <f t="shared" si="18"/>
        <v>9819.88231</v>
      </c>
      <c r="Q39" s="171">
        <f t="shared" si="15"/>
        <v>-50637.207689999996</v>
      </c>
      <c r="R39" s="199">
        <f t="shared" si="9"/>
        <v>0.16242730687170026</v>
      </c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1:33" s="1" customFormat="1" ht="23.25" customHeight="1">
      <c r="A40" s="206">
        <v>22090000</v>
      </c>
      <c r="B40" s="130" t="s">
        <v>52</v>
      </c>
      <c r="C40" s="133">
        <v>4672.3</v>
      </c>
      <c r="D40" s="184">
        <v>780.772</v>
      </c>
      <c r="E40" s="184">
        <v>95.571</v>
      </c>
      <c r="F40" s="184">
        <v>95.77015000000002</v>
      </c>
      <c r="G40" s="184">
        <f t="shared" si="5"/>
        <v>0.19915000000001726</v>
      </c>
      <c r="H40" s="199">
        <f t="shared" si="6"/>
        <v>1.0020837911081815</v>
      </c>
      <c r="I40" s="184">
        <f t="shared" si="16"/>
        <v>-685.00185</v>
      </c>
      <c r="J40" s="199">
        <f t="shared" si="7"/>
        <v>0.12266084080884049</v>
      </c>
      <c r="K40" s="184"/>
      <c r="L40" s="184">
        <v>0</v>
      </c>
      <c r="M40" s="172">
        <f t="shared" si="17"/>
        <v>0</v>
      </c>
      <c r="N40" s="234">
        <f t="shared" si="8"/>
      </c>
      <c r="O40" s="171">
        <f t="shared" si="13"/>
        <v>780.772</v>
      </c>
      <c r="P40" s="184">
        <f t="shared" si="18"/>
        <v>95.77015000000002</v>
      </c>
      <c r="Q40" s="171">
        <f t="shared" si="15"/>
        <v>-685.00185</v>
      </c>
      <c r="R40" s="199">
        <f t="shared" si="9"/>
        <v>0.12266084080884049</v>
      </c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s="1" customFormat="1" ht="120" customHeight="1">
      <c r="A41" s="206">
        <v>22130000</v>
      </c>
      <c r="B41" s="130" t="s">
        <v>202</v>
      </c>
      <c r="C41" s="133"/>
      <c r="D41" s="184">
        <v>36.2</v>
      </c>
      <c r="E41" s="184">
        <v>5.2</v>
      </c>
      <c r="F41" s="184">
        <v>34.00614</v>
      </c>
      <c r="G41" s="184">
        <f t="shared" si="5"/>
        <v>28.806140000000003</v>
      </c>
      <c r="H41" s="199">
        <f t="shared" si="6"/>
        <v>6.539642307692308</v>
      </c>
      <c r="I41" s="184">
        <f t="shared" si="16"/>
        <v>-2.193860000000001</v>
      </c>
      <c r="J41" s="199">
        <f t="shared" si="7"/>
        <v>0.9393961325966851</v>
      </c>
      <c r="K41" s="184"/>
      <c r="L41" s="184">
        <v>0</v>
      </c>
      <c r="M41" s="172">
        <f t="shared" si="17"/>
        <v>0</v>
      </c>
      <c r="N41" s="234">
        <f t="shared" si="8"/>
      </c>
      <c r="O41" s="171">
        <f t="shared" si="13"/>
        <v>36.2</v>
      </c>
      <c r="P41" s="184">
        <f t="shared" si="18"/>
        <v>34.00614</v>
      </c>
      <c r="Q41" s="171">
        <f t="shared" si="15"/>
        <v>-2.193860000000001</v>
      </c>
      <c r="R41" s="199">
        <f t="shared" si="9"/>
        <v>0.9393961325966851</v>
      </c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 s="1" customFormat="1" ht="20.25" customHeight="1">
      <c r="A42" s="205">
        <v>24000000</v>
      </c>
      <c r="B42" s="128" t="s">
        <v>59</v>
      </c>
      <c r="C42" s="132">
        <f>C43+C46</f>
        <v>300.2</v>
      </c>
      <c r="D42" s="169">
        <f>SUM(D43:D44)</f>
        <v>486.3</v>
      </c>
      <c r="E42" s="169">
        <f>SUM(E43:E44)</f>
        <v>152.55</v>
      </c>
      <c r="F42" s="169">
        <f>SUM(F43:F44)</f>
        <v>2875.78236</v>
      </c>
      <c r="G42" s="169">
        <f t="shared" si="5"/>
        <v>2723.23236</v>
      </c>
      <c r="H42" s="198">
        <f t="shared" si="6"/>
        <v>18.851408456243853</v>
      </c>
      <c r="I42" s="169">
        <f t="shared" si="16"/>
        <v>2389.48236</v>
      </c>
      <c r="J42" s="198">
        <f t="shared" si="7"/>
        <v>5.913597285626157</v>
      </c>
      <c r="K42" s="169">
        <f>K43+K44+K45</f>
        <v>2108.113</v>
      </c>
      <c r="L42" s="169">
        <f>L43+L44+L45</f>
        <v>1287.72644</v>
      </c>
      <c r="M42" s="168">
        <f t="shared" si="17"/>
        <v>-820.3865599999999</v>
      </c>
      <c r="N42" s="201">
        <f t="shared" si="8"/>
        <v>0.6108431758639125</v>
      </c>
      <c r="O42" s="169">
        <f t="shared" si="13"/>
        <v>2594.413</v>
      </c>
      <c r="P42" s="169">
        <f t="shared" si="18"/>
        <v>4163.5088</v>
      </c>
      <c r="Q42" s="169">
        <f t="shared" si="15"/>
        <v>1569.0957999999996</v>
      </c>
      <c r="R42" s="198">
        <f t="shared" si="9"/>
        <v>1.6047980024768607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s="1" customFormat="1" ht="24" customHeight="1">
      <c r="A43" s="206">
        <v>24060000</v>
      </c>
      <c r="B43" s="130" t="s">
        <v>20</v>
      </c>
      <c r="C43" s="131">
        <v>300.2</v>
      </c>
      <c r="D43" s="184">
        <v>486.3</v>
      </c>
      <c r="E43" s="184">
        <v>152.55</v>
      </c>
      <c r="F43" s="184">
        <v>2875.78236</v>
      </c>
      <c r="G43" s="184">
        <f t="shared" si="5"/>
        <v>2723.23236</v>
      </c>
      <c r="H43" s="199">
        <f t="shared" si="6"/>
        <v>18.851408456243853</v>
      </c>
      <c r="I43" s="184">
        <f t="shared" si="16"/>
        <v>2389.48236</v>
      </c>
      <c r="J43" s="199">
        <f t="shared" si="7"/>
        <v>5.913597285626157</v>
      </c>
      <c r="K43" s="184">
        <v>558</v>
      </c>
      <c r="L43" s="184">
        <v>526.6055600000001</v>
      </c>
      <c r="M43" s="170">
        <f t="shared" si="17"/>
        <v>-31.394439999999918</v>
      </c>
      <c r="N43" s="234">
        <f t="shared" si="8"/>
        <v>0.9437375627240144</v>
      </c>
      <c r="O43" s="171">
        <f t="shared" si="13"/>
        <v>1044.3</v>
      </c>
      <c r="P43" s="184">
        <f>L43+F43</f>
        <v>3402.38792</v>
      </c>
      <c r="Q43" s="171">
        <f t="shared" si="15"/>
        <v>2358.08792</v>
      </c>
      <c r="R43" s="199">
        <f t="shared" si="9"/>
        <v>3.2580560375371066</v>
      </c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s="1" customFormat="1" ht="55.5" customHeight="1">
      <c r="A44" s="206">
        <v>24110000</v>
      </c>
      <c r="B44" s="130" t="s">
        <v>83</v>
      </c>
      <c r="C44" s="131"/>
      <c r="D44" s="184">
        <v>0</v>
      </c>
      <c r="E44" s="184">
        <v>0</v>
      </c>
      <c r="F44" s="184">
        <v>0</v>
      </c>
      <c r="G44" s="184">
        <f t="shared" si="5"/>
        <v>0</v>
      </c>
      <c r="H44" s="199">
        <f t="shared" si="6"/>
      </c>
      <c r="I44" s="184"/>
      <c r="J44" s="199">
        <f t="shared" si="7"/>
      </c>
      <c r="K44" s="184">
        <v>17.313</v>
      </c>
      <c r="L44" s="184">
        <v>1.8876199999999999</v>
      </c>
      <c r="M44" s="170">
        <f t="shared" si="17"/>
        <v>-15.425379999999999</v>
      </c>
      <c r="N44" s="234">
        <f t="shared" si="8"/>
        <v>0.1090290533125397</v>
      </c>
      <c r="O44" s="171">
        <f t="shared" si="13"/>
        <v>17.313</v>
      </c>
      <c r="P44" s="184">
        <f>L44+F44</f>
        <v>1.8876199999999999</v>
      </c>
      <c r="Q44" s="171">
        <f t="shared" si="15"/>
        <v>-15.425379999999999</v>
      </c>
      <c r="R44" s="199">
        <f t="shared" si="9"/>
        <v>0.1090290533125397</v>
      </c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s="1" customFormat="1" ht="53.25" customHeight="1">
      <c r="A45" s="206" t="s">
        <v>91</v>
      </c>
      <c r="B45" s="130" t="s">
        <v>92</v>
      </c>
      <c r="C45" s="131"/>
      <c r="D45" s="184">
        <v>0</v>
      </c>
      <c r="E45" s="184">
        <v>0</v>
      </c>
      <c r="F45" s="184">
        <v>0</v>
      </c>
      <c r="G45" s="184">
        <f t="shared" si="5"/>
        <v>0</v>
      </c>
      <c r="H45" s="199">
        <f t="shared" si="6"/>
      </c>
      <c r="I45" s="184"/>
      <c r="J45" s="199">
        <f t="shared" si="7"/>
      </c>
      <c r="K45" s="184">
        <v>1532.8</v>
      </c>
      <c r="L45" s="184">
        <v>759.23326</v>
      </c>
      <c r="M45" s="170">
        <f t="shared" si="17"/>
        <v>-773.56674</v>
      </c>
      <c r="N45" s="234">
        <f t="shared" si="8"/>
        <v>0.49532441283924844</v>
      </c>
      <c r="O45" s="171">
        <f t="shared" si="13"/>
        <v>1532.8</v>
      </c>
      <c r="P45" s="184">
        <f>L45+F45</f>
        <v>759.23326</v>
      </c>
      <c r="Q45" s="171">
        <f t="shared" si="15"/>
        <v>-773.56674</v>
      </c>
      <c r="R45" s="199">
        <f t="shared" si="9"/>
        <v>0.49532441283924844</v>
      </c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1:33" s="1" customFormat="1" ht="22.5" customHeight="1">
      <c r="A46" s="205">
        <v>25000000</v>
      </c>
      <c r="B46" s="128" t="s">
        <v>53</v>
      </c>
      <c r="C46" s="132"/>
      <c r="D46" s="187">
        <v>0</v>
      </c>
      <c r="E46" s="187">
        <v>0</v>
      </c>
      <c r="F46" s="187">
        <v>0</v>
      </c>
      <c r="G46" s="184">
        <f t="shared" si="5"/>
        <v>0</v>
      </c>
      <c r="H46" s="198">
        <f t="shared" si="6"/>
      </c>
      <c r="I46" s="169">
        <f>F46-D46</f>
        <v>0</v>
      </c>
      <c r="J46" s="198">
        <f t="shared" si="7"/>
      </c>
      <c r="K46" s="169">
        <v>274469.90345</v>
      </c>
      <c r="L46" s="169">
        <v>59936.55071</v>
      </c>
      <c r="M46" s="168">
        <f t="shared" si="17"/>
        <v>-214533.35273999997</v>
      </c>
      <c r="N46" s="201">
        <f t="shared" si="8"/>
        <v>0.21837203262221647</v>
      </c>
      <c r="O46" s="169">
        <f t="shared" si="13"/>
        <v>274469.90345</v>
      </c>
      <c r="P46" s="197">
        <f>L46+F46</f>
        <v>59936.55071</v>
      </c>
      <c r="Q46" s="169">
        <f t="shared" si="15"/>
        <v>-214533.35273999997</v>
      </c>
      <c r="R46" s="198">
        <f t="shared" si="9"/>
        <v>0.21837203262221647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s="1" customFormat="1" ht="20.25">
      <c r="A47" s="205">
        <v>30000000</v>
      </c>
      <c r="B47" s="128" t="s">
        <v>69</v>
      </c>
      <c r="C47" s="136"/>
      <c r="D47" s="169">
        <v>25</v>
      </c>
      <c r="E47" s="169">
        <v>0</v>
      </c>
      <c r="F47" s="169">
        <v>15.231639999999999</v>
      </c>
      <c r="G47" s="197">
        <f t="shared" si="5"/>
        <v>15.231639999999999</v>
      </c>
      <c r="H47" s="198">
        <f t="shared" si="6"/>
      </c>
      <c r="I47" s="169">
        <f>F47-D47</f>
        <v>-9.768360000000001</v>
      </c>
      <c r="J47" s="198">
        <f t="shared" si="7"/>
        <v>0.6092656</v>
      </c>
      <c r="K47" s="169">
        <v>163810.526</v>
      </c>
      <c r="L47" s="169">
        <v>23033.09927</v>
      </c>
      <c r="M47" s="168">
        <f t="shared" si="17"/>
        <v>-140777.42673</v>
      </c>
      <c r="N47" s="201">
        <f t="shared" si="8"/>
        <v>0.14060817599718833</v>
      </c>
      <c r="O47" s="169">
        <f t="shared" si="13"/>
        <v>163835.526</v>
      </c>
      <c r="P47" s="169">
        <f t="shared" si="18"/>
        <v>23048.33091</v>
      </c>
      <c r="Q47" s="169">
        <f t="shared" si="15"/>
        <v>-140787.19509000002</v>
      </c>
      <c r="R47" s="198">
        <f t="shared" si="9"/>
        <v>0.14067968939776834</v>
      </c>
      <c r="S47" s="50"/>
      <c r="T47" s="50"/>
      <c r="U47" s="50"/>
      <c r="V47" s="50"/>
      <c r="W47" s="51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s="97" customFormat="1" ht="60.75">
      <c r="A48" s="208" t="s">
        <v>190</v>
      </c>
      <c r="B48" s="134" t="s">
        <v>191</v>
      </c>
      <c r="C48" s="137"/>
      <c r="D48" s="190">
        <v>0</v>
      </c>
      <c r="E48" s="190">
        <v>0</v>
      </c>
      <c r="F48" s="190">
        <v>0</v>
      </c>
      <c r="G48" s="169">
        <f>F48-E48</f>
        <v>0</v>
      </c>
      <c r="H48" s="198">
        <f t="shared" si="6"/>
      </c>
      <c r="I48" s="169">
        <f>F48-D48</f>
        <v>0</v>
      </c>
      <c r="J48" s="198">
        <f t="shared" si="7"/>
      </c>
      <c r="K48" s="168">
        <v>3765</v>
      </c>
      <c r="L48" s="168">
        <v>4226.5724199999995</v>
      </c>
      <c r="M48" s="168">
        <f aca="true" t="shared" si="19" ref="M48:M56">L48-K48</f>
        <v>461.5724199999995</v>
      </c>
      <c r="N48" s="201">
        <f t="shared" si="8"/>
        <v>1.1225955962815404</v>
      </c>
      <c r="O48" s="168">
        <f>D48+K48</f>
        <v>3765</v>
      </c>
      <c r="P48" s="168">
        <f>L48+F48</f>
        <v>4226.5724199999995</v>
      </c>
      <c r="Q48" s="168">
        <f>P48-O48</f>
        <v>461.5724199999995</v>
      </c>
      <c r="R48" s="198">
        <f t="shared" si="9"/>
        <v>1.1225955962815404</v>
      </c>
      <c r="S48" s="96"/>
      <c r="T48" s="96"/>
      <c r="U48" s="96"/>
      <c r="V48" s="96"/>
      <c r="W48" s="99"/>
      <c r="X48" s="95"/>
      <c r="Y48" s="95"/>
      <c r="Z48" s="95"/>
      <c r="AA48" s="95"/>
      <c r="AB48" s="95"/>
      <c r="AC48" s="95"/>
      <c r="AD48" s="95"/>
      <c r="AE48" s="95"/>
      <c r="AF48" s="95"/>
      <c r="AG48" s="95"/>
    </row>
    <row r="49" spans="1:33" s="1" customFormat="1" ht="30" customHeight="1">
      <c r="A49" s="205">
        <v>50000000</v>
      </c>
      <c r="B49" s="128" t="s">
        <v>21</v>
      </c>
      <c r="C49" s="132" t="e">
        <f>#REF!+C50</f>
        <v>#REF!</v>
      </c>
      <c r="D49" s="187">
        <f>D50</f>
        <v>0</v>
      </c>
      <c r="E49" s="187">
        <f>E50</f>
        <v>0</v>
      </c>
      <c r="F49" s="187">
        <f>F50</f>
        <v>0</v>
      </c>
      <c r="G49" s="169">
        <f>F49-E49</f>
        <v>0</v>
      </c>
      <c r="H49" s="198">
        <f t="shared" si="6"/>
      </c>
      <c r="I49" s="169">
        <f>F49-D49</f>
        <v>0</v>
      </c>
      <c r="J49" s="198">
        <f t="shared" si="7"/>
      </c>
      <c r="K49" s="169">
        <f>K50</f>
        <v>13176.43</v>
      </c>
      <c r="L49" s="169">
        <f>L50</f>
        <v>2415.24932</v>
      </c>
      <c r="M49" s="168">
        <f t="shared" si="19"/>
        <v>-10761.180680000001</v>
      </c>
      <c r="N49" s="201">
        <f t="shared" si="8"/>
        <v>0.18330073623887502</v>
      </c>
      <c r="O49" s="169">
        <f t="shared" si="13"/>
        <v>13176.43</v>
      </c>
      <c r="P49" s="169">
        <f t="shared" si="18"/>
        <v>2415.24932</v>
      </c>
      <c r="Q49" s="169">
        <f t="shared" si="15"/>
        <v>-10761.180680000001</v>
      </c>
      <c r="R49" s="198">
        <f t="shared" si="9"/>
        <v>0.18330073623887502</v>
      </c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s="1" customFormat="1" ht="81" customHeight="1">
      <c r="A50" s="206">
        <v>50110000</v>
      </c>
      <c r="B50" s="130" t="s">
        <v>185</v>
      </c>
      <c r="C50" s="131"/>
      <c r="D50" s="188">
        <v>0</v>
      </c>
      <c r="E50" s="188">
        <v>0</v>
      </c>
      <c r="F50" s="188">
        <v>0</v>
      </c>
      <c r="G50" s="184">
        <f t="shared" si="5"/>
        <v>0</v>
      </c>
      <c r="H50" s="199">
        <f t="shared" si="6"/>
      </c>
      <c r="I50" s="184"/>
      <c r="J50" s="199">
        <f t="shared" si="7"/>
      </c>
      <c r="K50" s="184">
        <v>13176.43</v>
      </c>
      <c r="L50" s="184">
        <v>2415.24932</v>
      </c>
      <c r="M50" s="172">
        <f t="shared" si="19"/>
        <v>-10761.180680000001</v>
      </c>
      <c r="N50" s="234">
        <f t="shared" si="8"/>
        <v>0.18330073623887502</v>
      </c>
      <c r="O50" s="171">
        <f t="shared" si="13"/>
        <v>13176.43</v>
      </c>
      <c r="P50" s="184">
        <f t="shared" si="18"/>
        <v>2415.24932</v>
      </c>
      <c r="Q50" s="171">
        <f t="shared" si="15"/>
        <v>-10761.180680000001</v>
      </c>
      <c r="R50" s="199">
        <f t="shared" si="9"/>
        <v>0.18330073623887502</v>
      </c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1:33" ht="20.25" customHeight="1">
      <c r="A51" s="8">
        <v>900101</v>
      </c>
      <c r="B51" s="138" t="s">
        <v>22</v>
      </c>
      <c r="C51" s="139" t="e">
        <f>C10+C35+C49+#REF!</f>
        <v>#REF!</v>
      </c>
      <c r="D51" s="192">
        <f>D10+D35+D49+D47</f>
        <v>5764226.981</v>
      </c>
      <c r="E51" s="192">
        <f>E10+E35+E49+E47</f>
        <v>940903.6620000001</v>
      </c>
      <c r="F51" s="192">
        <f>F10+F35+F49+F47</f>
        <v>1011946.1660699998</v>
      </c>
      <c r="G51" s="192">
        <f t="shared" si="5"/>
        <v>71042.50406999968</v>
      </c>
      <c r="H51" s="200">
        <f aca="true" t="shared" si="20" ref="H51:H60">_xlfn.IFERROR(F51/E51,"")</f>
        <v>1.075504546256086</v>
      </c>
      <c r="I51" s="192">
        <f aca="true" t="shared" si="21" ref="I51:I60">F51-D51</f>
        <v>-4752280.814929999</v>
      </c>
      <c r="J51" s="200">
        <f aca="true" t="shared" si="22" ref="J51:J60">_xlfn.IFERROR(F51/D51,"")</f>
        <v>0.1755562661577292</v>
      </c>
      <c r="K51" s="192">
        <f>K10+K35+K47+K49+K48</f>
        <v>461849.12245</v>
      </c>
      <c r="L51" s="192">
        <f>L10+L35+L47+L49+L48</f>
        <v>95119.38825999999</v>
      </c>
      <c r="M51" s="192">
        <f t="shared" si="19"/>
        <v>-366729.73419000005</v>
      </c>
      <c r="N51" s="200">
        <f aca="true" t="shared" si="23" ref="N51:N60">_xlfn.IFERROR(L51/K51,"")</f>
        <v>0.2059533809556987</v>
      </c>
      <c r="O51" s="192">
        <f t="shared" si="13"/>
        <v>6226076.103449999</v>
      </c>
      <c r="P51" s="192">
        <f t="shared" si="18"/>
        <v>1107065.5543299997</v>
      </c>
      <c r="Q51" s="192">
        <f t="shared" si="15"/>
        <v>-5119010.54912</v>
      </c>
      <c r="R51" s="200">
        <f aca="true" t="shared" si="24" ref="R51:R61">_xlfn.IFERROR(P51/O51,"")</f>
        <v>0.17781111826059298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18" s="1" customFormat="1" ht="22.5" customHeight="1">
      <c r="A52" s="205">
        <v>40000000</v>
      </c>
      <c r="B52" s="128" t="s">
        <v>54</v>
      </c>
      <c r="C52" s="140">
        <f>C53+C83</f>
        <v>226954.7</v>
      </c>
      <c r="D52" s="168">
        <f>D53</f>
        <v>4209829.4</v>
      </c>
      <c r="E52" s="168">
        <f>E53</f>
        <v>676939.8</v>
      </c>
      <c r="F52" s="169">
        <f>F53</f>
        <v>676939.8</v>
      </c>
      <c r="G52" s="169">
        <f t="shared" si="5"/>
        <v>0</v>
      </c>
      <c r="H52" s="233">
        <f t="shared" si="20"/>
        <v>1</v>
      </c>
      <c r="I52" s="169">
        <f t="shared" si="21"/>
        <v>-3532889.6000000006</v>
      </c>
      <c r="J52" s="233">
        <f t="shared" si="22"/>
        <v>0.16079981768382348</v>
      </c>
      <c r="K52" s="168">
        <f>K53</f>
        <v>247808.7</v>
      </c>
      <c r="L52" s="168">
        <f>L53</f>
        <v>31751.9</v>
      </c>
      <c r="M52" s="169">
        <f t="shared" si="19"/>
        <v>-216056.80000000002</v>
      </c>
      <c r="N52" s="233">
        <f t="shared" si="23"/>
        <v>0.1281306911339271</v>
      </c>
      <c r="O52" s="169">
        <f t="shared" si="13"/>
        <v>4457638.100000001</v>
      </c>
      <c r="P52" s="169">
        <f t="shared" si="18"/>
        <v>708691.7000000001</v>
      </c>
      <c r="Q52" s="169">
        <f t="shared" si="15"/>
        <v>-3748946.4000000004</v>
      </c>
      <c r="R52" s="233">
        <f t="shared" si="24"/>
        <v>0.15898367792576074</v>
      </c>
    </row>
    <row r="53" spans="1:18" s="1" customFormat="1" ht="23.25" customHeight="1">
      <c r="A53" s="205">
        <v>41000000</v>
      </c>
      <c r="B53" s="128" t="s">
        <v>55</v>
      </c>
      <c r="C53" s="140">
        <f>C54+C58</f>
        <v>226954.7</v>
      </c>
      <c r="D53" s="169">
        <f>D54+D58</f>
        <v>4209829.4</v>
      </c>
      <c r="E53" s="169">
        <f>E54+E58</f>
        <v>676939.8</v>
      </c>
      <c r="F53" s="169">
        <f>F54+F58</f>
        <v>676939.8</v>
      </c>
      <c r="G53" s="169">
        <f t="shared" si="5"/>
        <v>0</v>
      </c>
      <c r="H53" s="233">
        <f t="shared" si="20"/>
        <v>1</v>
      </c>
      <c r="I53" s="169">
        <f t="shared" si="21"/>
        <v>-3532889.6000000006</v>
      </c>
      <c r="J53" s="233">
        <f t="shared" si="22"/>
        <v>0.16079981768382348</v>
      </c>
      <c r="K53" s="168">
        <f>K54+K58</f>
        <v>247808.7</v>
      </c>
      <c r="L53" s="168">
        <f>L54+L58</f>
        <v>31751.9</v>
      </c>
      <c r="M53" s="169">
        <f t="shared" si="19"/>
        <v>-216056.80000000002</v>
      </c>
      <c r="N53" s="233">
        <f t="shared" si="23"/>
        <v>0.1281306911339271</v>
      </c>
      <c r="O53" s="169">
        <f t="shared" si="13"/>
        <v>4457638.100000001</v>
      </c>
      <c r="P53" s="169">
        <f t="shared" si="18"/>
        <v>708691.7000000001</v>
      </c>
      <c r="Q53" s="169">
        <f t="shared" si="15"/>
        <v>-3748946.4000000004</v>
      </c>
      <c r="R53" s="233">
        <f t="shared" si="24"/>
        <v>0.15898367792576074</v>
      </c>
    </row>
    <row r="54" spans="1:18" s="103" customFormat="1" ht="23.25" customHeight="1">
      <c r="A54" s="205">
        <v>41020000</v>
      </c>
      <c r="B54" s="164" t="s">
        <v>67</v>
      </c>
      <c r="C54" s="141">
        <f>SUM(C55:C55)</f>
        <v>226954.7</v>
      </c>
      <c r="D54" s="193">
        <f>D55+D56+D57</f>
        <v>1625970.7999999998</v>
      </c>
      <c r="E54" s="193">
        <f>E55+E56+E57</f>
        <v>270994.6</v>
      </c>
      <c r="F54" s="193">
        <f>F55+F56+F57</f>
        <v>270994.6</v>
      </c>
      <c r="G54" s="169">
        <f t="shared" si="5"/>
        <v>0</v>
      </c>
      <c r="H54" s="233">
        <f t="shared" si="20"/>
        <v>1</v>
      </c>
      <c r="I54" s="193">
        <f t="shared" si="21"/>
        <v>-1354976.1999999997</v>
      </c>
      <c r="J54" s="233">
        <f t="shared" si="22"/>
        <v>0.1666663386574962</v>
      </c>
      <c r="K54" s="194">
        <f>K55+K56</f>
        <v>0</v>
      </c>
      <c r="L54" s="194">
        <f>L55+L56</f>
        <v>0</v>
      </c>
      <c r="M54" s="169">
        <f t="shared" si="19"/>
        <v>0</v>
      </c>
      <c r="N54" s="233">
        <f t="shared" si="23"/>
      </c>
      <c r="O54" s="183">
        <f t="shared" si="13"/>
        <v>1625970.7999999998</v>
      </c>
      <c r="P54" s="193">
        <f t="shared" si="18"/>
        <v>270994.6</v>
      </c>
      <c r="Q54" s="183">
        <f t="shared" si="15"/>
        <v>-1354976.1999999997</v>
      </c>
      <c r="R54" s="233">
        <f t="shared" si="24"/>
        <v>0.1666663386574962</v>
      </c>
    </row>
    <row r="55" spans="1:18" s="1" customFormat="1" ht="29.25" customHeight="1">
      <c r="A55" s="206">
        <v>41020100</v>
      </c>
      <c r="B55" s="130" t="s">
        <v>105</v>
      </c>
      <c r="C55" s="142">
        <v>226954.7</v>
      </c>
      <c r="D55" s="184">
        <v>1511734.4</v>
      </c>
      <c r="E55" s="184">
        <v>251955.6</v>
      </c>
      <c r="F55" s="184">
        <v>251955.6</v>
      </c>
      <c r="G55" s="183">
        <f t="shared" si="5"/>
        <v>0</v>
      </c>
      <c r="H55" s="273">
        <f t="shared" si="20"/>
        <v>1</v>
      </c>
      <c r="I55" s="184">
        <f t="shared" si="21"/>
        <v>-1259778.7999999998</v>
      </c>
      <c r="J55" s="273">
        <f t="shared" si="22"/>
        <v>0.166666578467752</v>
      </c>
      <c r="K55" s="185">
        <v>0</v>
      </c>
      <c r="L55" s="185">
        <v>0</v>
      </c>
      <c r="M55" s="183">
        <f t="shared" si="19"/>
        <v>0</v>
      </c>
      <c r="N55" s="273">
        <f t="shared" si="23"/>
      </c>
      <c r="O55" s="171">
        <f t="shared" si="13"/>
        <v>1511734.4</v>
      </c>
      <c r="P55" s="184">
        <f t="shared" si="18"/>
        <v>251955.6</v>
      </c>
      <c r="Q55" s="171">
        <f t="shared" si="15"/>
        <v>-1259778.7999999998</v>
      </c>
      <c r="R55" s="273">
        <f t="shared" si="24"/>
        <v>0.166666578467752</v>
      </c>
    </row>
    <row r="56" spans="1:18" s="1" customFormat="1" ht="84" customHeight="1">
      <c r="A56" s="206">
        <v>41020200</v>
      </c>
      <c r="B56" s="130" t="s">
        <v>158</v>
      </c>
      <c r="C56" s="142"/>
      <c r="D56" s="184">
        <v>114236.4</v>
      </c>
      <c r="E56" s="184">
        <v>19039</v>
      </c>
      <c r="F56" s="184">
        <v>19039</v>
      </c>
      <c r="G56" s="183">
        <f t="shared" si="5"/>
        <v>0</v>
      </c>
      <c r="H56" s="273">
        <f t="shared" si="20"/>
        <v>1</v>
      </c>
      <c r="I56" s="184">
        <f t="shared" si="21"/>
        <v>-95197.4</v>
      </c>
      <c r="J56" s="273">
        <f t="shared" si="22"/>
        <v>0.1666631651557647</v>
      </c>
      <c r="K56" s="185">
        <v>0</v>
      </c>
      <c r="L56" s="185">
        <v>0</v>
      </c>
      <c r="M56" s="183">
        <f t="shared" si="19"/>
        <v>0</v>
      </c>
      <c r="N56" s="273">
        <f t="shared" si="23"/>
      </c>
      <c r="O56" s="171">
        <f t="shared" si="13"/>
        <v>114236.4</v>
      </c>
      <c r="P56" s="184">
        <f>L56+F56</f>
        <v>19039</v>
      </c>
      <c r="Q56" s="171">
        <f aca="true" t="shared" si="25" ref="Q56:Q61">P56-O56</f>
        <v>-95197.4</v>
      </c>
      <c r="R56" s="273">
        <f t="shared" si="24"/>
        <v>0.1666631651557647</v>
      </c>
    </row>
    <row r="57" spans="1:18" s="1" customFormat="1" ht="152.25" customHeight="1" hidden="1">
      <c r="A57" s="206">
        <v>410211100</v>
      </c>
      <c r="B57" s="130" t="s">
        <v>242</v>
      </c>
      <c r="C57" s="142"/>
      <c r="D57" s="184"/>
      <c r="E57" s="184"/>
      <c r="F57" s="184"/>
      <c r="G57" s="169">
        <f>F57-E57</f>
        <v>0</v>
      </c>
      <c r="H57" s="234">
        <f>_xlfn.IFERROR(F57/E57,"")</f>
      </c>
      <c r="I57" s="184">
        <f>F57-D57</f>
        <v>0</v>
      </c>
      <c r="J57" s="234">
        <f>_xlfn.IFERROR(F57/D57,"")</f>
      </c>
      <c r="K57" s="185">
        <v>0</v>
      </c>
      <c r="L57" s="185">
        <v>0</v>
      </c>
      <c r="M57" s="169">
        <f>L57-K57</f>
        <v>0</v>
      </c>
      <c r="N57" s="234">
        <f>_xlfn.IFERROR(L57/K57,"")</f>
      </c>
      <c r="O57" s="171">
        <f>D57+K57</f>
        <v>0</v>
      </c>
      <c r="P57" s="184">
        <f>L57+F57</f>
        <v>0</v>
      </c>
      <c r="Q57" s="171">
        <f t="shared" si="25"/>
        <v>0</v>
      </c>
      <c r="R57" s="234">
        <f>_xlfn.IFERROR(P57/O57,"")</f>
      </c>
    </row>
    <row r="58" spans="1:18" s="1" customFormat="1" ht="23.25" customHeight="1">
      <c r="A58" s="205">
        <v>41030000</v>
      </c>
      <c r="B58" s="143" t="s">
        <v>68</v>
      </c>
      <c r="C58" s="132">
        <f>C76</f>
        <v>0</v>
      </c>
      <c r="D58" s="169">
        <f>SUM(D59:D77)</f>
        <v>2583858.6</v>
      </c>
      <c r="E58" s="169">
        <f>SUM(E59:E77)</f>
        <v>405945.2</v>
      </c>
      <c r="F58" s="169">
        <f>SUM(F59:F77)</f>
        <v>405945.2</v>
      </c>
      <c r="G58" s="169">
        <f>F58-E58</f>
        <v>0</v>
      </c>
      <c r="H58" s="233">
        <f t="shared" si="20"/>
        <v>1</v>
      </c>
      <c r="I58" s="169">
        <f t="shared" si="21"/>
        <v>-2177913.4</v>
      </c>
      <c r="J58" s="233">
        <f t="shared" si="22"/>
        <v>0.15710813277475788</v>
      </c>
      <c r="K58" s="168">
        <f>SUM(K59:K77)</f>
        <v>247808.7</v>
      </c>
      <c r="L58" s="168">
        <f>SUM(L59:L77)</f>
        <v>31751.9</v>
      </c>
      <c r="M58" s="168">
        <f>SUM(M59:M76)</f>
        <v>-216056.80000000002</v>
      </c>
      <c r="N58" s="233">
        <f t="shared" si="23"/>
        <v>0.1281306911339271</v>
      </c>
      <c r="O58" s="169">
        <f t="shared" si="13"/>
        <v>2831667.3000000003</v>
      </c>
      <c r="P58" s="169">
        <f t="shared" si="18"/>
        <v>437697.10000000003</v>
      </c>
      <c r="Q58" s="169">
        <f t="shared" si="25"/>
        <v>-2393970.2</v>
      </c>
      <c r="R58" s="233">
        <f t="shared" si="24"/>
        <v>0.15457221969544233</v>
      </c>
    </row>
    <row r="59" spans="1:18" s="1" customFormat="1" ht="107.25" customHeight="1" hidden="1">
      <c r="A59" s="206">
        <v>41030400</v>
      </c>
      <c r="B59" s="213" t="s">
        <v>221</v>
      </c>
      <c r="C59" s="132"/>
      <c r="D59" s="171"/>
      <c r="E59" s="171"/>
      <c r="F59" s="171"/>
      <c r="G59" s="171">
        <f>F59-E59</f>
        <v>0</v>
      </c>
      <c r="H59" s="233">
        <f t="shared" si="20"/>
      </c>
      <c r="I59" s="171">
        <f t="shared" si="21"/>
        <v>0</v>
      </c>
      <c r="J59" s="233">
        <f t="shared" si="22"/>
      </c>
      <c r="K59" s="170"/>
      <c r="L59" s="170"/>
      <c r="M59" s="171">
        <f>L59-K59</f>
        <v>0</v>
      </c>
      <c r="N59" s="233">
        <f t="shared" si="23"/>
      </c>
      <c r="O59" s="171">
        <f>D59+K59</f>
        <v>0</v>
      </c>
      <c r="P59" s="171">
        <f>L59+F59</f>
        <v>0</v>
      </c>
      <c r="Q59" s="171">
        <f t="shared" si="25"/>
        <v>0</v>
      </c>
      <c r="R59" s="233">
        <f t="shared" si="24"/>
      </c>
    </row>
    <row r="60" spans="1:18" s="1" customFormat="1" ht="409.5" customHeight="1" hidden="1">
      <c r="A60" s="206">
        <v>41030500</v>
      </c>
      <c r="B60" s="196" t="s">
        <v>220</v>
      </c>
      <c r="C60" s="132"/>
      <c r="D60" s="171"/>
      <c r="E60" s="171"/>
      <c r="F60" s="171"/>
      <c r="G60" s="171">
        <f>F60-E60</f>
        <v>0</v>
      </c>
      <c r="H60" s="234">
        <f t="shared" si="20"/>
      </c>
      <c r="I60" s="171">
        <f t="shared" si="21"/>
        <v>0</v>
      </c>
      <c r="J60" s="234">
        <f t="shared" si="22"/>
      </c>
      <c r="K60" s="170"/>
      <c r="L60" s="170"/>
      <c r="M60" s="171">
        <f>L60-K60</f>
        <v>0</v>
      </c>
      <c r="N60" s="233">
        <f t="shared" si="23"/>
      </c>
      <c r="O60" s="171">
        <f>D60+K60</f>
        <v>0</v>
      </c>
      <c r="P60" s="171">
        <f>L60+F60</f>
        <v>0</v>
      </c>
      <c r="Q60" s="171">
        <f t="shared" si="25"/>
        <v>0</v>
      </c>
      <c r="R60" s="234">
        <f t="shared" si="24"/>
      </c>
    </row>
    <row r="61" spans="1:18" s="1" customFormat="1" ht="82.5" customHeight="1">
      <c r="A61" s="206">
        <v>41030600</v>
      </c>
      <c r="B61" s="196" t="s">
        <v>243</v>
      </c>
      <c r="C61" s="132"/>
      <c r="D61" s="184">
        <v>3854.7</v>
      </c>
      <c r="E61" s="184">
        <v>642.6</v>
      </c>
      <c r="F61" s="184">
        <v>642.6</v>
      </c>
      <c r="G61" s="171"/>
      <c r="H61" s="273"/>
      <c r="I61" s="171"/>
      <c r="J61" s="273"/>
      <c r="K61" s="170"/>
      <c r="L61" s="170"/>
      <c r="M61" s="171"/>
      <c r="N61" s="274"/>
      <c r="O61" s="171">
        <f>D61+K61</f>
        <v>3854.7</v>
      </c>
      <c r="P61" s="171">
        <f>L61+F61</f>
        <v>642.6</v>
      </c>
      <c r="Q61" s="171">
        <f t="shared" si="25"/>
        <v>-3212.1</v>
      </c>
      <c r="R61" s="273">
        <f t="shared" si="24"/>
        <v>0.16670558020079385</v>
      </c>
    </row>
    <row r="62" spans="1:18" s="1" customFormat="1" ht="61.5" customHeight="1">
      <c r="A62" s="206">
        <v>41033000</v>
      </c>
      <c r="B62" s="196" t="s">
        <v>218</v>
      </c>
      <c r="C62" s="132"/>
      <c r="D62" s="184">
        <v>37369.2</v>
      </c>
      <c r="E62" s="184">
        <v>8863.4</v>
      </c>
      <c r="F62" s="184">
        <v>8863.4</v>
      </c>
      <c r="G62" s="171">
        <f aca="true" t="shared" si="26" ref="G62:G76">F62-E62</f>
        <v>0</v>
      </c>
      <c r="H62" s="273">
        <f aca="true" t="shared" si="27" ref="H62:H76">_xlfn.IFERROR(F62/E62,"")</f>
        <v>1</v>
      </c>
      <c r="I62" s="171">
        <f aca="true" t="shared" si="28" ref="I62:I76">F62-D62</f>
        <v>-28505.799999999996</v>
      </c>
      <c r="J62" s="273">
        <f aca="true" t="shared" si="29" ref="J62:J76">_xlfn.IFERROR(F62/D62,"")</f>
        <v>0.23718463333440373</v>
      </c>
      <c r="K62" s="170"/>
      <c r="L62" s="170"/>
      <c r="M62" s="171">
        <f aca="true" t="shared" si="30" ref="M62:M76">L62-K62</f>
        <v>0</v>
      </c>
      <c r="N62" s="273">
        <f aca="true" t="shared" si="31" ref="N62:N76">_xlfn.IFERROR(L62/K62,"")</f>
      </c>
      <c r="O62" s="171">
        <f aca="true" t="shared" si="32" ref="O62:O76">D62+K62</f>
        <v>37369.2</v>
      </c>
      <c r="P62" s="171">
        <f aca="true" t="shared" si="33" ref="P62:P76">L62+F62</f>
        <v>8863.4</v>
      </c>
      <c r="Q62" s="171">
        <f aca="true" t="shared" si="34" ref="Q62:Q76">P62-O62</f>
        <v>-28505.799999999996</v>
      </c>
      <c r="R62" s="273">
        <f aca="true" t="shared" si="35" ref="R62:R76">_xlfn.IFERROR(P62/O62,"")</f>
        <v>0.23718463333440373</v>
      </c>
    </row>
    <row r="63" spans="1:18" s="1" customFormat="1" ht="44.25" customHeight="1">
      <c r="A63" s="206" t="s">
        <v>203</v>
      </c>
      <c r="B63" s="196" t="s">
        <v>207</v>
      </c>
      <c r="C63" s="132"/>
      <c r="D63" s="184">
        <v>2525313.2</v>
      </c>
      <c r="E63" s="184">
        <v>394756</v>
      </c>
      <c r="F63" s="184">
        <v>394756</v>
      </c>
      <c r="G63" s="171">
        <f t="shared" si="26"/>
        <v>0</v>
      </c>
      <c r="H63" s="273">
        <f t="shared" si="27"/>
        <v>1</v>
      </c>
      <c r="I63" s="171">
        <f t="shared" si="28"/>
        <v>-2130557.2</v>
      </c>
      <c r="J63" s="273">
        <f t="shared" si="29"/>
        <v>0.15631962007722447</v>
      </c>
      <c r="K63" s="170"/>
      <c r="L63" s="170"/>
      <c r="M63" s="171">
        <f t="shared" si="30"/>
        <v>0</v>
      </c>
      <c r="N63" s="274">
        <f t="shared" si="31"/>
      </c>
      <c r="O63" s="171">
        <f t="shared" si="32"/>
        <v>2525313.2</v>
      </c>
      <c r="P63" s="171">
        <f t="shared" si="33"/>
        <v>394756</v>
      </c>
      <c r="Q63" s="171">
        <f t="shared" si="34"/>
        <v>-2130557.2</v>
      </c>
      <c r="R63" s="273">
        <f t="shared" si="35"/>
        <v>0.15631962007722447</v>
      </c>
    </row>
    <row r="64" spans="1:18" s="1" customFormat="1" ht="146.25" customHeight="1" hidden="1">
      <c r="A64" s="206" t="s">
        <v>204</v>
      </c>
      <c r="B64" s="196" t="s">
        <v>209</v>
      </c>
      <c r="C64" s="132"/>
      <c r="D64" s="184">
        <v>0</v>
      </c>
      <c r="E64" s="184">
        <v>0</v>
      </c>
      <c r="F64" s="184">
        <v>0</v>
      </c>
      <c r="G64" s="171">
        <f t="shared" si="26"/>
        <v>0</v>
      </c>
      <c r="H64" s="273">
        <f t="shared" si="27"/>
      </c>
      <c r="I64" s="171">
        <f t="shared" si="28"/>
        <v>0</v>
      </c>
      <c r="J64" s="273">
        <f t="shared" si="29"/>
      </c>
      <c r="K64" s="170"/>
      <c r="L64" s="170"/>
      <c r="M64" s="171">
        <f t="shared" si="30"/>
        <v>0</v>
      </c>
      <c r="N64" s="274">
        <f t="shared" si="31"/>
      </c>
      <c r="O64" s="171">
        <f t="shared" si="32"/>
        <v>0</v>
      </c>
      <c r="P64" s="171">
        <f t="shared" si="33"/>
        <v>0</v>
      </c>
      <c r="Q64" s="171">
        <f t="shared" si="34"/>
        <v>0</v>
      </c>
      <c r="R64" s="273">
        <f t="shared" si="35"/>
      </c>
    </row>
    <row r="65" spans="1:18" s="1" customFormat="1" ht="77.25" customHeight="1" hidden="1">
      <c r="A65" s="206">
        <v>41034500</v>
      </c>
      <c r="B65" s="196" t="s">
        <v>227</v>
      </c>
      <c r="C65" s="132"/>
      <c r="D65" s="184">
        <v>0</v>
      </c>
      <c r="E65" s="184">
        <v>0</v>
      </c>
      <c r="F65" s="184">
        <v>0</v>
      </c>
      <c r="G65" s="171">
        <f t="shared" si="26"/>
        <v>0</v>
      </c>
      <c r="H65" s="273">
        <f t="shared" si="27"/>
      </c>
      <c r="I65" s="171">
        <f t="shared" si="28"/>
        <v>0</v>
      </c>
      <c r="J65" s="273">
        <f t="shared" si="29"/>
      </c>
      <c r="K65" s="170"/>
      <c r="L65" s="170"/>
      <c r="M65" s="171">
        <f t="shared" si="30"/>
        <v>0</v>
      </c>
      <c r="N65" s="273">
        <f t="shared" si="31"/>
      </c>
      <c r="O65" s="171">
        <f t="shared" si="32"/>
        <v>0</v>
      </c>
      <c r="P65" s="171">
        <f t="shared" si="33"/>
        <v>0</v>
      </c>
      <c r="Q65" s="171">
        <f t="shared" si="34"/>
        <v>0</v>
      </c>
      <c r="R65" s="273">
        <f t="shared" si="35"/>
      </c>
    </row>
    <row r="66" spans="1:18" s="1" customFormat="1" ht="77.25" customHeight="1" hidden="1">
      <c r="A66" s="206">
        <v>41035200</v>
      </c>
      <c r="B66" s="196" t="s">
        <v>229</v>
      </c>
      <c r="C66" s="132"/>
      <c r="D66" s="184">
        <v>0</v>
      </c>
      <c r="E66" s="184">
        <v>0</v>
      </c>
      <c r="F66" s="184">
        <v>0</v>
      </c>
      <c r="G66" s="171">
        <f t="shared" si="26"/>
        <v>0</v>
      </c>
      <c r="H66" s="273">
        <f t="shared" si="27"/>
      </c>
      <c r="I66" s="171">
        <f t="shared" si="28"/>
        <v>0</v>
      </c>
      <c r="J66" s="273">
        <f t="shared" si="29"/>
      </c>
      <c r="K66" s="170"/>
      <c r="L66" s="170"/>
      <c r="M66" s="171">
        <f t="shared" si="30"/>
        <v>0</v>
      </c>
      <c r="N66" s="274">
        <f t="shared" si="31"/>
      </c>
      <c r="O66" s="171">
        <f t="shared" si="32"/>
        <v>0</v>
      </c>
      <c r="P66" s="171">
        <f t="shared" si="33"/>
        <v>0</v>
      </c>
      <c r="Q66" s="171">
        <f t="shared" si="34"/>
        <v>0</v>
      </c>
      <c r="R66" s="273">
        <f t="shared" si="35"/>
      </c>
    </row>
    <row r="67" spans="1:18" s="1" customFormat="1" ht="82.5" customHeight="1" hidden="1">
      <c r="A67" s="206">
        <v>41035300</v>
      </c>
      <c r="B67" s="196" t="s">
        <v>238</v>
      </c>
      <c r="C67" s="132"/>
      <c r="D67" s="184">
        <v>0</v>
      </c>
      <c r="E67" s="184">
        <v>0</v>
      </c>
      <c r="F67" s="184">
        <v>0</v>
      </c>
      <c r="G67" s="171">
        <f t="shared" si="26"/>
        <v>0</v>
      </c>
      <c r="H67" s="273">
        <f t="shared" si="27"/>
      </c>
      <c r="I67" s="171">
        <f t="shared" si="28"/>
        <v>0</v>
      </c>
      <c r="J67" s="273">
        <f t="shared" si="29"/>
      </c>
      <c r="K67" s="170"/>
      <c r="L67" s="170"/>
      <c r="M67" s="171">
        <f t="shared" si="30"/>
        <v>0</v>
      </c>
      <c r="N67" s="274">
        <f t="shared" si="31"/>
      </c>
      <c r="O67" s="171">
        <f t="shared" si="32"/>
        <v>0</v>
      </c>
      <c r="P67" s="171">
        <f t="shared" si="33"/>
        <v>0</v>
      </c>
      <c r="Q67" s="171">
        <f t="shared" si="34"/>
        <v>0</v>
      </c>
      <c r="R67" s="273">
        <f t="shared" si="35"/>
      </c>
    </row>
    <row r="68" spans="1:18" s="1" customFormat="1" ht="72" customHeight="1">
      <c r="A68" s="206" t="s">
        <v>205</v>
      </c>
      <c r="B68" s="196" t="s">
        <v>210</v>
      </c>
      <c r="C68" s="132"/>
      <c r="D68" s="184">
        <v>10099.7</v>
      </c>
      <c r="E68" s="184">
        <v>1683.2</v>
      </c>
      <c r="F68" s="184">
        <v>1683.2</v>
      </c>
      <c r="G68" s="171">
        <f t="shared" si="26"/>
        <v>0</v>
      </c>
      <c r="H68" s="273">
        <f t="shared" si="27"/>
        <v>1</v>
      </c>
      <c r="I68" s="171">
        <f t="shared" si="28"/>
        <v>-8416.5</v>
      </c>
      <c r="J68" s="273">
        <f t="shared" si="29"/>
        <v>0.16665841559650285</v>
      </c>
      <c r="K68" s="170"/>
      <c r="L68" s="170"/>
      <c r="M68" s="171">
        <f t="shared" si="30"/>
        <v>0</v>
      </c>
      <c r="N68" s="274">
        <f t="shared" si="31"/>
      </c>
      <c r="O68" s="171">
        <f t="shared" si="32"/>
        <v>10099.7</v>
      </c>
      <c r="P68" s="171">
        <f t="shared" si="33"/>
        <v>1683.2</v>
      </c>
      <c r="Q68" s="171">
        <f t="shared" si="34"/>
        <v>-8416.5</v>
      </c>
      <c r="R68" s="273">
        <f t="shared" si="35"/>
        <v>0.16665841559650285</v>
      </c>
    </row>
    <row r="69" spans="1:18" s="1" customFormat="1" ht="81" customHeight="1" hidden="1">
      <c r="A69" s="206">
        <v>41035500</v>
      </c>
      <c r="B69" s="196" t="s">
        <v>230</v>
      </c>
      <c r="C69" s="132"/>
      <c r="D69" s="184">
        <v>0</v>
      </c>
      <c r="E69" s="184">
        <v>0</v>
      </c>
      <c r="F69" s="184" t="s">
        <v>249</v>
      </c>
      <c r="G69" s="171" t="e">
        <f t="shared" si="26"/>
        <v>#VALUE!</v>
      </c>
      <c r="H69" s="273">
        <f t="shared" si="27"/>
      </c>
      <c r="I69" s="171" t="e">
        <f t="shared" si="28"/>
        <v>#VALUE!</v>
      </c>
      <c r="J69" s="273">
        <f t="shared" si="29"/>
      </c>
      <c r="K69" s="170"/>
      <c r="L69" s="170"/>
      <c r="M69" s="171">
        <f t="shared" si="30"/>
        <v>0</v>
      </c>
      <c r="N69" s="274">
        <f t="shared" si="31"/>
      </c>
      <c r="O69" s="171">
        <f t="shared" si="32"/>
        <v>0</v>
      </c>
      <c r="P69" s="171" t="e">
        <f t="shared" si="33"/>
        <v>#VALUE!</v>
      </c>
      <c r="Q69" s="171" t="e">
        <f t="shared" si="34"/>
        <v>#VALUE!</v>
      </c>
      <c r="R69" s="273">
        <f t="shared" si="35"/>
      </c>
    </row>
    <row r="70" spans="1:18" s="1" customFormat="1" ht="105.75" customHeight="1">
      <c r="A70" s="206">
        <v>41035600</v>
      </c>
      <c r="B70" s="196" t="s">
        <v>231</v>
      </c>
      <c r="C70" s="132"/>
      <c r="D70" s="184">
        <v>7221.8</v>
      </c>
      <c r="E70" s="184">
        <v>0</v>
      </c>
      <c r="F70" s="184">
        <v>0</v>
      </c>
      <c r="G70" s="171">
        <f t="shared" si="26"/>
        <v>0</v>
      </c>
      <c r="H70" s="273">
        <f t="shared" si="27"/>
      </c>
      <c r="I70" s="171">
        <f t="shared" si="28"/>
        <v>-7221.8</v>
      </c>
      <c r="J70" s="273">
        <f t="shared" si="29"/>
        <v>0</v>
      </c>
      <c r="K70" s="170"/>
      <c r="L70" s="170"/>
      <c r="M70" s="171">
        <f t="shared" si="30"/>
        <v>0</v>
      </c>
      <c r="N70" s="274">
        <f t="shared" si="31"/>
      </c>
      <c r="O70" s="171">
        <f t="shared" si="32"/>
        <v>7221.8</v>
      </c>
      <c r="P70" s="171">
        <f t="shared" si="33"/>
        <v>0</v>
      </c>
      <c r="Q70" s="171">
        <f t="shared" si="34"/>
        <v>-7221.8</v>
      </c>
      <c r="R70" s="273">
        <f t="shared" si="35"/>
        <v>0</v>
      </c>
    </row>
    <row r="71" spans="1:18" s="1" customFormat="1" ht="129.75" customHeight="1" hidden="1">
      <c r="A71" s="206">
        <v>41035900</v>
      </c>
      <c r="B71" s="196" t="s">
        <v>228</v>
      </c>
      <c r="C71" s="132"/>
      <c r="D71" s="171">
        <v>0</v>
      </c>
      <c r="E71" s="171">
        <v>0</v>
      </c>
      <c r="F71" s="171">
        <v>0</v>
      </c>
      <c r="G71" s="171">
        <f t="shared" si="26"/>
        <v>0</v>
      </c>
      <c r="H71" s="273">
        <f t="shared" si="27"/>
      </c>
      <c r="I71" s="171">
        <f t="shared" si="28"/>
        <v>0</v>
      </c>
      <c r="J71" s="273">
        <f t="shared" si="29"/>
      </c>
      <c r="K71" s="170"/>
      <c r="L71" s="170"/>
      <c r="M71" s="171">
        <f t="shared" si="30"/>
        <v>0</v>
      </c>
      <c r="N71" s="274">
        <f t="shared" si="31"/>
      </c>
      <c r="O71" s="171">
        <f t="shared" si="32"/>
        <v>0</v>
      </c>
      <c r="P71" s="171">
        <f t="shared" si="33"/>
        <v>0</v>
      </c>
      <c r="Q71" s="171">
        <f t="shared" si="34"/>
        <v>0</v>
      </c>
      <c r="R71" s="273">
        <f t="shared" si="35"/>
      </c>
    </row>
    <row r="72" spans="1:18" s="1" customFormat="1" ht="384" customHeight="1" hidden="1">
      <c r="A72" s="206">
        <v>41036100</v>
      </c>
      <c r="B72" s="196" t="s">
        <v>232</v>
      </c>
      <c r="C72" s="132"/>
      <c r="D72" s="171">
        <v>0</v>
      </c>
      <c r="E72" s="171">
        <v>0</v>
      </c>
      <c r="F72" s="171">
        <v>0</v>
      </c>
      <c r="G72" s="171">
        <f t="shared" si="26"/>
        <v>0</v>
      </c>
      <c r="H72" s="273">
        <f t="shared" si="27"/>
      </c>
      <c r="I72" s="171">
        <f t="shared" si="28"/>
        <v>0</v>
      </c>
      <c r="J72" s="273">
        <f t="shared" si="29"/>
      </c>
      <c r="K72" s="170"/>
      <c r="L72" s="170"/>
      <c r="M72" s="171">
        <f t="shared" si="30"/>
        <v>0</v>
      </c>
      <c r="N72" s="274">
        <f t="shared" si="31"/>
      </c>
      <c r="O72" s="171">
        <f t="shared" si="32"/>
        <v>0</v>
      </c>
      <c r="P72" s="171">
        <f t="shared" si="33"/>
        <v>0</v>
      </c>
      <c r="Q72" s="171">
        <f t="shared" si="34"/>
        <v>0</v>
      </c>
      <c r="R72" s="273">
        <f t="shared" si="35"/>
      </c>
    </row>
    <row r="73" spans="1:18" s="1" customFormat="1" ht="317.25" customHeight="1" hidden="1">
      <c r="A73" s="206">
        <v>41036400</v>
      </c>
      <c r="B73" s="196" t="s">
        <v>233</v>
      </c>
      <c r="C73" s="132"/>
      <c r="D73" s="171">
        <v>0</v>
      </c>
      <c r="E73" s="171">
        <v>0</v>
      </c>
      <c r="F73" s="171">
        <v>0</v>
      </c>
      <c r="G73" s="171">
        <f t="shared" si="26"/>
        <v>0</v>
      </c>
      <c r="H73" s="273">
        <f t="shared" si="27"/>
      </c>
      <c r="I73" s="171">
        <f t="shared" si="28"/>
        <v>0</v>
      </c>
      <c r="J73" s="273">
        <f t="shared" si="29"/>
      </c>
      <c r="K73" s="170"/>
      <c r="L73" s="170"/>
      <c r="M73" s="171">
        <f t="shared" si="30"/>
        <v>0</v>
      </c>
      <c r="N73" s="274">
        <f t="shared" si="31"/>
      </c>
      <c r="O73" s="171">
        <f t="shared" si="32"/>
        <v>0</v>
      </c>
      <c r="P73" s="171">
        <f t="shared" si="33"/>
        <v>0</v>
      </c>
      <c r="Q73" s="171">
        <f t="shared" si="34"/>
        <v>0</v>
      </c>
      <c r="R73" s="273">
        <f t="shared" si="35"/>
      </c>
    </row>
    <row r="74" spans="1:18" s="1" customFormat="1" ht="91.5" customHeight="1" hidden="1">
      <c r="A74" s="206">
        <v>41037000</v>
      </c>
      <c r="B74" s="196" t="s">
        <v>239</v>
      </c>
      <c r="C74" s="132"/>
      <c r="D74" s="171">
        <v>0</v>
      </c>
      <c r="E74" s="171">
        <v>0</v>
      </c>
      <c r="F74" s="171">
        <v>0</v>
      </c>
      <c r="G74" s="171">
        <f t="shared" si="26"/>
        <v>0</v>
      </c>
      <c r="H74" s="273">
        <f t="shared" si="27"/>
      </c>
      <c r="I74" s="171">
        <f t="shared" si="28"/>
        <v>0</v>
      </c>
      <c r="J74" s="273">
        <f t="shared" si="29"/>
      </c>
      <c r="K74" s="170"/>
      <c r="L74" s="170"/>
      <c r="M74" s="171">
        <f t="shared" si="30"/>
        <v>0</v>
      </c>
      <c r="N74" s="274">
        <f t="shared" si="31"/>
      </c>
      <c r="O74" s="171">
        <f t="shared" si="32"/>
        <v>0</v>
      </c>
      <c r="P74" s="171">
        <f t="shared" si="33"/>
        <v>0</v>
      </c>
      <c r="Q74" s="171">
        <f t="shared" si="34"/>
        <v>0</v>
      </c>
      <c r="R74" s="273">
        <f t="shared" si="35"/>
      </c>
    </row>
    <row r="75" spans="1:18" s="1" customFormat="1" ht="118.5" customHeight="1" hidden="1">
      <c r="A75" s="206">
        <v>41037200</v>
      </c>
      <c r="B75" s="196" t="s">
        <v>234</v>
      </c>
      <c r="C75" s="132"/>
      <c r="D75" s="171">
        <v>0</v>
      </c>
      <c r="E75" s="171">
        <v>0</v>
      </c>
      <c r="F75" s="171">
        <v>0</v>
      </c>
      <c r="G75" s="171">
        <f t="shared" si="26"/>
        <v>0</v>
      </c>
      <c r="H75" s="273">
        <f t="shared" si="27"/>
      </c>
      <c r="I75" s="171">
        <f t="shared" si="28"/>
        <v>0</v>
      </c>
      <c r="J75" s="273">
        <f t="shared" si="29"/>
      </c>
      <c r="K75" s="170"/>
      <c r="L75" s="170"/>
      <c r="M75" s="171">
        <f t="shared" si="30"/>
        <v>0</v>
      </c>
      <c r="N75" s="274">
        <f t="shared" si="31"/>
      </c>
      <c r="O75" s="171">
        <f t="shared" si="32"/>
        <v>0</v>
      </c>
      <c r="P75" s="171">
        <f t="shared" si="33"/>
        <v>0</v>
      </c>
      <c r="Q75" s="171">
        <f t="shared" si="34"/>
        <v>0</v>
      </c>
      <c r="R75" s="273">
        <f t="shared" si="35"/>
      </c>
    </row>
    <row r="76" spans="1:18" s="1" customFormat="1" ht="133.5" customHeight="1">
      <c r="A76" s="206" t="s">
        <v>206</v>
      </c>
      <c r="B76" s="196" t="s">
        <v>208</v>
      </c>
      <c r="C76" s="131"/>
      <c r="D76" s="184">
        <v>0</v>
      </c>
      <c r="E76" s="184">
        <v>0</v>
      </c>
      <c r="F76" s="184">
        <v>0</v>
      </c>
      <c r="G76" s="171">
        <f t="shared" si="26"/>
        <v>0</v>
      </c>
      <c r="H76" s="273">
        <f t="shared" si="27"/>
      </c>
      <c r="I76" s="171">
        <f t="shared" si="28"/>
        <v>0</v>
      </c>
      <c r="J76" s="273">
        <f t="shared" si="29"/>
      </c>
      <c r="K76" s="184">
        <v>247808.7</v>
      </c>
      <c r="L76" s="184">
        <v>31751.9</v>
      </c>
      <c r="M76" s="184">
        <f t="shared" si="30"/>
        <v>-216056.80000000002</v>
      </c>
      <c r="N76" s="273">
        <f t="shared" si="31"/>
        <v>0.1281306911339271</v>
      </c>
      <c r="O76" s="171">
        <f t="shared" si="32"/>
        <v>247808.7</v>
      </c>
      <c r="P76" s="171">
        <f t="shared" si="33"/>
        <v>31751.9</v>
      </c>
      <c r="Q76" s="171">
        <f t="shared" si="34"/>
        <v>-216056.80000000002</v>
      </c>
      <c r="R76" s="273">
        <f t="shared" si="35"/>
        <v>0.1281306911339271</v>
      </c>
    </row>
    <row r="77" spans="1:18" s="1" customFormat="1" ht="103.5" customHeight="1" hidden="1">
      <c r="A77" s="206">
        <v>41039100</v>
      </c>
      <c r="B77" s="240" t="s">
        <v>241</v>
      </c>
      <c r="C77" s="131"/>
      <c r="D77" s="184"/>
      <c r="E77" s="184"/>
      <c r="F77" s="184"/>
      <c r="G77" s="171">
        <f>F77-E77</f>
        <v>0</v>
      </c>
      <c r="H77" s="234">
        <f>_xlfn.IFERROR(F77/E77,"")</f>
      </c>
      <c r="I77" s="171">
        <f>F77-D77</f>
        <v>0</v>
      </c>
      <c r="J77" s="234">
        <f>_xlfn.IFERROR(F77/D77,"")</f>
      </c>
      <c r="K77" s="189"/>
      <c r="L77" s="184"/>
      <c r="M77" s="171">
        <f>L77-K77</f>
        <v>0</v>
      </c>
      <c r="N77" s="234">
        <f>_xlfn.IFERROR(L77/K77,"")</f>
      </c>
      <c r="O77" s="171">
        <f>D77+K77</f>
        <v>0</v>
      </c>
      <c r="P77" s="171">
        <f>L77+F77</f>
        <v>0</v>
      </c>
      <c r="Q77" s="171">
        <f>P77-O77</f>
        <v>0</v>
      </c>
      <c r="R77" s="234">
        <f>_xlfn.IFERROR(P77/O77,"")</f>
      </c>
    </row>
    <row r="78" spans="1:33" ht="20.25">
      <c r="A78" s="98">
        <v>900102</v>
      </c>
      <c r="B78" s="144" t="s">
        <v>23</v>
      </c>
      <c r="C78" s="144"/>
      <c r="D78" s="192">
        <f>D51+D52</f>
        <v>9974056.381000001</v>
      </c>
      <c r="E78" s="192">
        <f>E51+E52</f>
        <v>1617843.4620000003</v>
      </c>
      <c r="F78" s="192">
        <f>F52+F51</f>
        <v>1688885.9660699998</v>
      </c>
      <c r="G78" s="192">
        <f t="shared" si="5"/>
        <v>71042.50406999956</v>
      </c>
      <c r="H78" s="200">
        <f aca="true" t="shared" si="36" ref="H78:H85">_xlfn.IFERROR(F78/E78,"")</f>
        <v>1.0439118528699778</v>
      </c>
      <c r="I78" s="192">
        <f aca="true" t="shared" si="37" ref="I78:I85">F78-D78</f>
        <v>-8285170.414930001</v>
      </c>
      <c r="J78" s="200">
        <f>_xlfn.IFERROR(F78/D78,"")</f>
        <v>0.1693278944449552</v>
      </c>
      <c r="K78" s="192">
        <f>K52+K51</f>
        <v>709657.8224500001</v>
      </c>
      <c r="L78" s="192">
        <f>L52+L51</f>
        <v>126871.28826</v>
      </c>
      <c r="M78" s="192">
        <f>L78-K78</f>
        <v>-582786.53419</v>
      </c>
      <c r="N78" s="200">
        <f>_xlfn.IFERROR(L78/K78,"")</f>
        <v>0.17877811565860516</v>
      </c>
      <c r="O78" s="192">
        <f>O52+O51</f>
        <v>10683714.20345</v>
      </c>
      <c r="P78" s="192">
        <f>P52+P51</f>
        <v>1815757.25433</v>
      </c>
      <c r="Q78" s="192">
        <f aca="true" t="shared" si="38" ref="Q78:Q84">P78-O78</f>
        <v>-8867956.94912</v>
      </c>
      <c r="R78" s="200">
        <f>_xlfn.IFERROR(P78/O78,"")</f>
        <v>0.16995561840690693</v>
      </c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18" s="1" customFormat="1" ht="47.25" hidden="1">
      <c r="A79" s="13" t="s">
        <v>99</v>
      </c>
      <c r="B79" s="17" t="s">
        <v>96</v>
      </c>
      <c r="C79" s="44"/>
      <c r="D79" s="110"/>
      <c r="E79" s="110"/>
      <c r="F79" s="110"/>
      <c r="G79" s="111"/>
      <c r="H79" s="200">
        <f t="shared" si="36"/>
      </c>
      <c r="I79" s="111">
        <f t="shared" si="37"/>
        <v>0</v>
      </c>
      <c r="J79" s="111" t="e">
        <f aca="true" t="shared" si="39" ref="J79:J85">F79/D79*100</f>
        <v>#DIV/0!</v>
      </c>
      <c r="K79" s="112">
        <v>0</v>
      </c>
      <c r="L79" s="112">
        <v>0</v>
      </c>
      <c r="M79" s="113"/>
      <c r="N79" s="113"/>
      <c r="O79" s="114">
        <f aca="true" t="shared" si="40" ref="O79:O85">D79+K79</f>
        <v>0</v>
      </c>
      <c r="P79" s="114">
        <f aca="true" t="shared" si="41" ref="P79:P85">L79+F79</f>
        <v>0</v>
      </c>
      <c r="Q79" s="114">
        <f t="shared" si="38"/>
        <v>0</v>
      </c>
      <c r="R79" s="114" t="e">
        <f aca="true" t="shared" si="42" ref="R79:R85">P79/O79*100</f>
        <v>#DIV/0!</v>
      </c>
    </row>
    <row r="80" spans="1:18" s="1" customFormat="1" ht="31.5" hidden="1">
      <c r="A80" s="13" t="s">
        <v>100</v>
      </c>
      <c r="B80" s="17" t="s">
        <v>97</v>
      </c>
      <c r="C80" s="44"/>
      <c r="D80" s="110"/>
      <c r="E80" s="110"/>
      <c r="F80" s="110"/>
      <c r="G80" s="111"/>
      <c r="H80" s="200">
        <f t="shared" si="36"/>
      </c>
      <c r="I80" s="111">
        <f t="shared" si="37"/>
        <v>0</v>
      </c>
      <c r="J80" s="111" t="e">
        <f t="shared" si="39"/>
        <v>#DIV/0!</v>
      </c>
      <c r="K80" s="112">
        <v>0</v>
      </c>
      <c r="L80" s="112">
        <v>0</v>
      </c>
      <c r="M80" s="113"/>
      <c r="N80" s="113"/>
      <c r="O80" s="114">
        <f t="shared" si="40"/>
        <v>0</v>
      </c>
      <c r="P80" s="114">
        <f t="shared" si="41"/>
        <v>0</v>
      </c>
      <c r="Q80" s="114">
        <f t="shared" si="38"/>
        <v>0</v>
      </c>
      <c r="R80" s="114" t="e">
        <f t="shared" si="42"/>
        <v>#DIV/0!</v>
      </c>
    </row>
    <row r="81" spans="1:18" s="1" customFormat="1" ht="47.25" hidden="1">
      <c r="A81" s="13" t="s">
        <v>94</v>
      </c>
      <c r="B81" s="17" t="s">
        <v>101</v>
      </c>
      <c r="C81" s="44"/>
      <c r="D81" s="110"/>
      <c r="E81" s="110"/>
      <c r="F81" s="110"/>
      <c r="G81" s="111"/>
      <c r="H81" s="200">
        <f t="shared" si="36"/>
      </c>
      <c r="I81" s="111">
        <f t="shared" si="37"/>
        <v>0</v>
      </c>
      <c r="J81" s="111" t="e">
        <f t="shared" si="39"/>
        <v>#DIV/0!</v>
      </c>
      <c r="K81" s="115"/>
      <c r="L81" s="115">
        <v>0</v>
      </c>
      <c r="M81" s="111">
        <f>L81-K81</f>
        <v>0</v>
      </c>
      <c r="N81" s="113" t="e">
        <f>L81/K81*100</f>
        <v>#DIV/0!</v>
      </c>
      <c r="O81" s="114">
        <f t="shared" si="40"/>
        <v>0</v>
      </c>
      <c r="P81" s="114">
        <f t="shared" si="41"/>
        <v>0</v>
      </c>
      <c r="Q81" s="114">
        <f t="shared" si="38"/>
        <v>0</v>
      </c>
      <c r="R81" s="114" t="e">
        <f t="shared" si="42"/>
        <v>#DIV/0!</v>
      </c>
    </row>
    <row r="82" spans="1:18" s="1" customFormat="1" ht="20.25" hidden="1">
      <c r="A82" s="13" t="s">
        <v>95</v>
      </c>
      <c r="B82" s="17" t="s">
        <v>98</v>
      </c>
      <c r="C82" s="44"/>
      <c r="D82" s="110"/>
      <c r="E82" s="110"/>
      <c r="F82" s="110"/>
      <c r="G82" s="111"/>
      <c r="H82" s="200">
        <f t="shared" si="36"/>
      </c>
      <c r="I82" s="111">
        <f t="shared" si="37"/>
        <v>0</v>
      </c>
      <c r="J82" s="111" t="e">
        <f t="shared" si="39"/>
        <v>#DIV/0!</v>
      </c>
      <c r="K82" s="115">
        <v>14155.1</v>
      </c>
      <c r="L82" s="115">
        <v>14356.1</v>
      </c>
      <c r="M82" s="111">
        <f>L82-K82</f>
        <v>201</v>
      </c>
      <c r="N82" s="111">
        <f>L82/K82*100</f>
        <v>101.41998290368844</v>
      </c>
      <c r="O82" s="114">
        <f t="shared" si="40"/>
        <v>14155.1</v>
      </c>
      <c r="P82" s="114">
        <f t="shared" si="41"/>
        <v>14356.1</v>
      </c>
      <c r="Q82" s="114">
        <f t="shared" si="38"/>
        <v>201</v>
      </c>
      <c r="R82" s="114">
        <f t="shared" si="42"/>
        <v>101.41998290368844</v>
      </c>
    </row>
    <row r="83" spans="1:33" ht="31.5" hidden="1">
      <c r="A83" s="4">
        <v>43000000</v>
      </c>
      <c r="B83" s="6" t="s">
        <v>81</v>
      </c>
      <c r="C83" s="7">
        <f>C84</f>
        <v>0</v>
      </c>
      <c r="D83" s="116"/>
      <c r="E83" s="116"/>
      <c r="F83" s="116">
        <f>F84</f>
        <v>0</v>
      </c>
      <c r="G83" s="117"/>
      <c r="H83" s="200">
        <f t="shared" si="36"/>
      </c>
      <c r="I83" s="117">
        <f t="shared" si="37"/>
        <v>0</v>
      </c>
      <c r="J83" s="117" t="e">
        <f t="shared" si="39"/>
        <v>#DIV/0!</v>
      </c>
      <c r="K83" s="118">
        <f>K84</f>
        <v>0</v>
      </c>
      <c r="L83" s="118">
        <f>L84</f>
        <v>0</v>
      </c>
      <c r="M83" s="117">
        <f>L83-K83</f>
        <v>0</v>
      </c>
      <c r="N83" s="117" t="e">
        <f>L83/K83*100</f>
        <v>#DIV/0!</v>
      </c>
      <c r="O83" s="119">
        <f t="shared" si="40"/>
        <v>0</v>
      </c>
      <c r="P83" s="119">
        <f t="shared" si="41"/>
        <v>0</v>
      </c>
      <c r="Q83" s="119">
        <f t="shared" si="38"/>
        <v>0</v>
      </c>
      <c r="R83" s="119" t="e">
        <f t="shared" si="42"/>
        <v>#DIV/0!</v>
      </c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20.25" hidden="1">
      <c r="A84" s="13">
        <v>43010000</v>
      </c>
      <c r="B84" s="17" t="s">
        <v>56</v>
      </c>
      <c r="C84" s="14"/>
      <c r="D84" s="120"/>
      <c r="E84" s="120"/>
      <c r="F84" s="120"/>
      <c r="G84" s="121"/>
      <c r="H84" s="200">
        <f t="shared" si="36"/>
      </c>
      <c r="I84" s="121">
        <f t="shared" si="37"/>
        <v>0</v>
      </c>
      <c r="J84" s="121" t="e">
        <f t="shared" si="39"/>
        <v>#DIV/0!</v>
      </c>
      <c r="K84" s="122"/>
      <c r="L84" s="122"/>
      <c r="M84" s="114">
        <f>L84-K84</f>
        <v>0</v>
      </c>
      <c r="N84" s="111" t="e">
        <f>L84/K84*100</f>
        <v>#DIV/0!</v>
      </c>
      <c r="O84" s="119">
        <f t="shared" si="40"/>
        <v>0</v>
      </c>
      <c r="P84" s="119">
        <f t="shared" si="41"/>
        <v>0</v>
      </c>
      <c r="Q84" s="119">
        <f t="shared" si="38"/>
        <v>0</v>
      </c>
      <c r="R84" s="119" t="e">
        <f t="shared" si="42"/>
        <v>#DIV/0!</v>
      </c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20.25" hidden="1">
      <c r="A85" s="8">
        <v>900103</v>
      </c>
      <c r="B85" s="9" t="s">
        <v>102</v>
      </c>
      <c r="C85" s="10" t="e">
        <f>C51+C52</f>
        <v>#REF!</v>
      </c>
      <c r="D85" s="123">
        <f>D78+D79+D80+D81+D82</f>
        <v>9974056.381000001</v>
      </c>
      <c r="E85" s="123"/>
      <c r="F85" s="123">
        <f>F78+F79+F80+F81+F82</f>
        <v>1688885.9660699998</v>
      </c>
      <c r="G85" s="124"/>
      <c r="H85" s="200">
        <f t="shared" si="36"/>
      </c>
      <c r="I85" s="124">
        <f t="shared" si="37"/>
        <v>-8285170.414930001</v>
      </c>
      <c r="J85" s="124">
        <f t="shared" si="39"/>
        <v>16.93278944449552</v>
      </c>
      <c r="K85" s="112">
        <f>K78+K81+K82</f>
        <v>723812.9224500001</v>
      </c>
      <c r="L85" s="112">
        <f>L78+L81+L82</f>
        <v>141227.38826</v>
      </c>
      <c r="M85" s="124">
        <f>L85-K85</f>
        <v>-582585.53419</v>
      </c>
      <c r="N85" s="125">
        <f>L85/K85*100</f>
        <v>19.511587024719883</v>
      </c>
      <c r="O85" s="124">
        <f t="shared" si="40"/>
        <v>10697869.303450001</v>
      </c>
      <c r="P85" s="124">
        <f t="shared" si="41"/>
        <v>1830113.3543299998</v>
      </c>
      <c r="Q85" s="124">
        <f>P85-O85</f>
        <v>-8867755.949120002</v>
      </c>
      <c r="R85" s="125">
        <f t="shared" si="42"/>
        <v>17.107269704069004</v>
      </c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2:18" ht="15.75">
      <c r="B86" s="30"/>
      <c r="C86" s="30"/>
      <c r="D86" s="126"/>
      <c r="E86" s="126"/>
      <c r="F86" s="84"/>
      <c r="G86" s="106"/>
      <c r="H86" s="106"/>
      <c r="I86" s="127"/>
      <c r="J86" s="127"/>
      <c r="K86" s="93"/>
      <c r="L86" s="93"/>
      <c r="M86" s="105"/>
      <c r="N86" s="105"/>
      <c r="O86" s="106"/>
      <c r="P86" s="106"/>
      <c r="Q86" s="106"/>
      <c r="R86" s="106"/>
    </row>
    <row r="87" spans="2:18" ht="15.75">
      <c r="B87" s="55"/>
      <c r="C87" s="32"/>
      <c r="D87" s="107"/>
      <c r="E87" s="107"/>
      <c r="F87" s="107"/>
      <c r="G87" s="108"/>
      <c r="H87" s="108"/>
      <c r="I87" s="106"/>
      <c r="J87" s="106"/>
      <c r="K87" s="109"/>
      <c r="L87" s="109"/>
      <c r="M87" s="105"/>
      <c r="N87" s="105"/>
      <c r="O87" s="106"/>
      <c r="P87" s="106"/>
      <c r="Q87" s="106"/>
      <c r="R87" s="106"/>
    </row>
    <row r="88" spans="2:12" ht="15.75">
      <c r="B88" s="31"/>
      <c r="C88" s="32"/>
      <c r="D88" s="83"/>
      <c r="E88" s="83"/>
      <c r="F88" s="80"/>
      <c r="G88" s="46"/>
      <c r="H88" s="46"/>
      <c r="I88" s="46"/>
      <c r="J88" s="46"/>
      <c r="K88" s="102"/>
      <c r="L88" s="102"/>
    </row>
    <row r="89" spans="2:12" ht="18.75">
      <c r="B89" s="104"/>
      <c r="C89" s="33"/>
      <c r="D89" s="79"/>
      <c r="E89" s="79"/>
      <c r="F89" s="84"/>
      <c r="K89" s="100"/>
      <c r="L89" s="100"/>
    </row>
    <row r="90" spans="2:8" ht="15.75">
      <c r="B90" s="24"/>
      <c r="C90" s="24"/>
      <c r="D90" s="79"/>
      <c r="E90" s="79"/>
      <c r="F90" s="79"/>
      <c r="G90" s="46"/>
      <c r="H90" s="46"/>
    </row>
    <row r="91" spans="2:5" ht="15.75">
      <c r="B91" s="24"/>
      <c r="C91" s="24"/>
      <c r="D91" s="79"/>
      <c r="E91" s="79"/>
    </row>
    <row r="92" spans="2:5" ht="15.75">
      <c r="B92" s="24"/>
      <c r="C92" s="24"/>
      <c r="D92" s="82"/>
      <c r="E92" s="82"/>
    </row>
    <row r="93" spans="2:5" ht="15.75">
      <c r="B93" s="24"/>
      <c r="C93" s="24"/>
      <c r="D93" s="85"/>
      <c r="E93" s="82"/>
    </row>
    <row r="94" spans="2:5" ht="15.75">
      <c r="B94" s="24"/>
      <c r="C94" s="24"/>
      <c r="D94" s="82"/>
      <c r="E94" s="82"/>
    </row>
    <row r="95" ht="15.75">
      <c r="D95" s="84"/>
    </row>
    <row r="138" spans="1:13" ht="15.75">
      <c r="A138" s="275"/>
      <c r="B138" s="275"/>
      <c r="C138" s="275"/>
      <c r="D138" s="275"/>
      <c r="E138" s="275"/>
      <c r="F138" s="275"/>
      <c r="G138" s="275"/>
      <c r="H138" s="275"/>
      <c r="I138" s="275"/>
      <c r="J138" s="275"/>
      <c r="K138" s="275"/>
      <c r="L138" s="275"/>
      <c r="M138" s="275"/>
    </row>
  </sheetData>
  <sheetProtection/>
  <mergeCells count="12">
    <mergeCell ref="A1:R1"/>
    <mergeCell ref="A2:R2"/>
    <mergeCell ref="A3:R3"/>
    <mergeCell ref="O7:R7"/>
    <mergeCell ref="C7:J7"/>
    <mergeCell ref="A4:S4"/>
    <mergeCell ref="A138:M138"/>
    <mergeCell ref="A5:R5"/>
    <mergeCell ref="K7:N7"/>
    <mergeCell ref="A7:A8"/>
    <mergeCell ref="B7:B8"/>
    <mergeCell ref="Q6:R6"/>
  </mergeCells>
  <printOptions horizontalCentered="1"/>
  <pageMargins left="0.1968503937007874" right="0.2755905511811024" top="0.3937007874015748" bottom="0.2755905511811024" header="0.15748031496062992" footer="0.15748031496062992"/>
  <pageSetup horizontalDpi="300" verticalDpi="300" orientation="landscape" paperSize="9" scale="37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9"/>
  <sheetViews>
    <sheetView showGridLines="0" showZeros="0" view="pageBreakPreview" zoomScale="85" zoomScaleNormal="75" zoomScaleSheetLayoutView="85" zoomScalePageLayoutView="0" workbookViewId="0" topLeftCell="A1">
      <pane xSplit="2" ySplit="5" topLeftCell="E3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6" sqref="A36:IV36"/>
    </sheetView>
  </sheetViews>
  <sheetFormatPr defaultColWidth="7.625" defaultRowHeight="12.75"/>
  <cols>
    <col min="1" max="1" width="11.00390625" style="35" customWidth="1"/>
    <col min="2" max="2" width="57.375" style="28" customWidth="1"/>
    <col min="3" max="3" width="25.00390625" style="272" customWidth="1"/>
    <col min="4" max="4" width="25.00390625" style="223" customWidth="1"/>
    <col min="5" max="5" width="22.75390625" style="97" customWidth="1"/>
    <col min="6" max="6" width="22.25390625" style="5" customWidth="1"/>
    <col min="7" max="7" width="20.875" style="5" customWidth="1"/>
    <col min="8" max="8" width="25.125" style="5" customWidth="1"/>
    <col min="9" max="9" width="17.00390625" style="5" customWidth="1"/>
    <col min="10" max="10" width="18.625" style="1" customWidth="1"/>
    <col min="11" max="11" width="18.75390625" style="1" customWidth="1"/>
    <col min="12" max="12" width="19.00390625" style="22" customWidth="1"/>
    <col min="13" max="13" width="16.25390625" style="22" customWidth="1"/>
    <col min="14" max="14" width="1.00390625" style="5" hidden="1" customWidth="1"/>
    <col min="15" max="15" width="23.125" style="5" customWidth="1"/>
    <col min="16" max="16" width="22.00390625" style="5" customWidth="1"/>
    <col min="17" max="17" width="22.875" style="5" customWidth="1"/>
    <col min="18" max="18" width="14.00390625" style="5" customWidth="1"/>
    <col min="19" max="20" width="7.625" style="23" customWidth="1"/>
    <col min="21" max="16384" width="7.625" style="5" customWidth="1"/>
  </cols>
  <sheetData>
    <row r="1" spans="1:10" ht="18" customHeight="1">
      <c r="A1" s="292" t="s">
        <v>141</v>
      </c>
      <c r="B1" s="292"/>
      <c r="C1" s="292"/>
      <c r="D1" s="292"/>
      <c r="E1" s="242"/>
      <c r="F1" s="47"/>
      <c r="G1" s="47"/>
      <c r="H1" s="46"/>
      <c r="I1" s="46"/>
      <c r="J1" s="1" t="s">
        <v>24</v>
      </c>
    </row>
    <row r="2" spans="1:20" s="1" customFormat="1" ht="15.75">
      <c r="A2" s="34"/>
      <c r="B2" s="34" t="s">
        <v>24</v>
      </c>
      <c r="C2" s="267"/>
      <c r="D2" s="214"/>
      <c r="E2" s="243"/>
      <c r="F2" s="48"/>
      <c r="G2" s="48"/>
      <c r="H2" s="49"/>
      <c r="I2" s="48"/>
      <c r="J2" s="78"/>
      <c r="K2" s="224"/>
      <c r="L2" s="225"/>
      <c r="M2" s="22"/>
      <c r="R2" s="1" t="s">
        <v>226</v>
      </c>
      <c r="S2" s="22"/>
      <c r="T2" s="22"/>
    </row>
    <row r="3" spans="1:18" s="22" customFormat="1" ht="20.25">
      <c r="A3" s="279" t="s">
        <v>138</v>
      </c>
      <c r="B3" s="280" t="s">
        <v>25</v>
      </c>
      <c r="C3" s="291" t="s">
        <v>78</v>
      </c>
      <c r="D3" s="291"/>
      <c r="E3" s="291"/>
      <c r="F3" s="291"/>
      <c r="G3" s="291"/>
      <c r="H3" s="291"/>
      <c r="I3" s="291"/>
      <c r="J3" s="291" t="s">
        <v>79</v>
      </c>
      <c r="K3" s="291"/>
      <c r="L3" s="291"/>
      <c r="M3" s="291"/>
      <c r="N3" s="291" t="s">
        <v>80</v>
      </c>
      <c r="O3" s="291"/>
      <c r="P3" s="291"/>
      <c r="Q3" s="291"/>
      <c r="R3" s="291"/>
    </row>
    <row r="4" spans="1:18" s="62" customFormat="1" ht="128.25" customHeight="1">
      <c r="A4" s="279"/>
      <c r="B4" s="280"/>
      <c r="C4" s="268" t="s">
        <v>252</v>
      </c>
      <c r="D4" s="252" t="s">
        <v>254</v>
      </c>
      <c r="E4" s="91" t="s">
        <v>85</v>
      </c>
      <c r="F4" s="77" t="s">
        <v>257</v>
      </c>
      <c r="G4" s="57" t="s">
        <v>256</v>
      </c>
      <c r="H4" s="63" t="s">
        <v>116</v>
      </c>
      <c r="I4" s="63" t="s">
        <v>212</v>
      </c>
      <c r="J4" s="63" t="s">
        <v>247</v>
      </c>
      <c r="K4" s="58" t="s">
        <v>85</v>
      </c>
      <c r="L4" s="58" t="s">
        <v>193</v>
      </c>
      <c r="M4" s="58" t="s">
        <v>10</v>
      </c>
      <c r="N4" s="59" t="s">
        <v>84</v>
      </c>
      <c r="O4" s="59" t="s">
        <v>248</v>
      </c>
      <c r="P4" s="58" t="s">
        <v>85</v>
      </c>
      <c r="Q4" s="58" t="s">
        <v>200</v>
      </c>
      <c r="R4" s="58" t="s">
        <v>10</v>
      </c>
    </row>
    <row r="5" spans="1:20" s="11" customFormat="1" ht="14.25">
      <c r="A5" s="16">
        <v>1</v>
      </c>
      <c r="B5" s="16">
        <v>2</v>
      </c>
      <c r="C5" s="90" t="s">
        <v>74</v>
      </c>
      <c r="D5" s="215" t="s">
        <v>192</v>
      </c>
      <c r="E5" s="90" t="s">
        <v>11</v>
      </c>
      <c r="F5" s="15" t="s">
        <v>107</v>
      </c>
      <c r="G5" s="15" t="s">
        <v>108</v>
      </c>
      <c r="H5" s="15" t="s">
        <v>75</v>
      </c>
      <c r="I5" s="15" t="s">
        <v>12</v>
      </c>
      <c r="J5" s="215" t="s">
        <v>13</v>
      </c>
      <c r="K5" s="215" t="s">
        <v>14</v>
      </c>
      <c r="L5" s="215" t="s">
        <v>15</v>
      </c>
      <c r="M5" s="215" t="s">
        <v>76</v>
      </c>
      <c r="N5" s="15"/>
      <c r="O5" s="15" t="s">
        <v>16</v>
      </c>
      <c r="P5" s="15" t="s">
        <v>73</v>
      </c>
      <c r="Q5" s="15" t="s">
        <v>103</v>
      </c>
      <c r="R5" s="15" t="s">
        <v>104</v>
      </c>
      <c r="S5" s="25"/>
      <c r="T5" s="25"/>
    </row>
    <row r="6" spans="1:20" s="1" customFormat="1" ht="25.5" customHeight="1">
      <c r="A6" s="64" t="s">
        <v>118</v>
      </c>
      <c r="B6" s="145" t="s">
        <v>60</v>
      </c>
      <c r="C6" s="168">
        <f>C7+C9+C8+C10</f>
        <v>1021993.33301</v>
      </c>
      <c r="D6" s="168">
        <f>D7+D9+D8+D10</f>
        <v>196536.54741</v>
      </c>
      <c r="E6" s="168">
        <f>E7+E9+E8+E10</f>
        <v>138847.2300799999</v>
      </c>
      <c r="F6" s="169">
        <f>E6-D6</f>
        <v>-57689.31733000011</v>
      </c>
      <c r="G6" s="198">
        <f>_xlfn.IFERROR(E6/D6,"")</f>
        <v>0.7064702820404547</v>
      </c>
      <c r="H6" s="169">
        <f aca="true" t="shared" si="0" ref="H6:H14">E6-C6</f>
        <v>-883146.10293</v>
      </c>
      <c r="I6" s="198">
        <f>_xlfn.IFERROR(E6/C6,"")</f>
        <v>0.13585923273204104</v>
      </c>
      <c r="J6" s="168">
        <f>J7+J9+J8+J10</f>
        <v>19993.48181</v>
      </c>
      <c r="K6" s="168">
        <f>K7+K9+K8+K10</f>
        <v>6558.02893</v>
      </c>
      <c r="L6" s="169">
        <f aca="true" t="shared" si="1" ref="L6:L17">K6-J6</f>
        <v>-13435.45288</v>
      </c>
      <c r="M6" s="198">
        <f>_xlfn.IFERROR(K6/J6,"")</f>
        <v>0.32800834753654146</v>
      </c>
      <c r="N6" s="169" t="e">
        <f>#REF!+#REF!</f>
        <v>#REF!</v>
      </c>
      <c r="O6" s="169">
        <f aca="true" t="shared" si="2" ref="O6:O14">C6+J6</f>
        <v>1041986.81482</v>
      </c>
      <c r="P6" s="169">
        <f aca="true" t="shared" si="3" ref="P6:P14">E6+K6</f>
        <v>145405.2590099999</v>
      </c>
      <c r="Q6" s="169">
        <f>P6-O6</f>
        <v>-896581.55581</v>
      </c>
      <c r="R6" s="198">
        <f>_xlfn.IFERROR(P6/O6,"")</f>
        <v>0.1395461602219201</v>
      </c>
      <c r="S6" s="22"/>
      <c r="T6" s="22"/>
    </row>
    <row r="7" spans="1:20" s="1" customFormat="1" ht="133.5" customHeight="1">
      <c r="A7" s="65" t="s">
        <v>142</v>
      </c>
      <c r="B7" s="146" t="s">
        <v>160</v>
      </c>
      <c r="C7" s="170">
        <v>634910.92141</v>
      </c>
      <c r="D7" s="170">
        <v>126268.272</v>
      </c>
      <c r="E7" s="171">
        <v>88777.01208999992</v>
      </c>
      <c r="F7" s="171">
        <v>38821127.33</v>
      </c>
      <c r="G7" s="199">
        <f aca="true" t="shared" si="4" ref="G7:G48">_xlfn.IFERROR(E7/D7,"")</f>
        <v>0.7030824979532461</v>
      </c>
      <c r="H7" s="171">
        <f t="shared" si="0"/>
        <v>-546133.9093200001</v>
      </c>
      <c r="I7" s="199">
        <f aca="true" t="shared" si="5" ref="I7:I48">_xlfn.IFERROR(E7/C7,"")</f>
        <v>0.13982593320783546</v>
      </c>
      <c r="J7" s="171">
        <v>11047.7174</v>
      </c>
      <c r="K7" s="171">
        <v>2133.40508</v>
      </c>
      <c r="L7" s="171">
        <f>K7-J7</f>
        <v>-8914.312319999999</v>
      </c>
      <c r="M7" s="199">
        <f aca="true" t="shared" si="6" ref="M7:M48">_xlfn.IFERROR(K7/J7,"")</f>
        <v>0.19310822342360062</v>
      </c>
      <c r="N7" s="171"/>
      <c r="O7" s="171">
        <f t="shared" si="2"/>
        <v>645958.6388099999</v>
      </c>
      <c r="P7" s="171">
        <f t="shared" si="3"/>
        <v>90910.41716999991</v>
      </c>
      <c r="Q7" s="171">
        <f aca="true" t="shared" si="7" ref="Q7:Q66">P7-O7</f>
        <v>-555048.22164</v>
      </c>
      <c r="R7" s="199">
        <f aca="true" t="shared" si="8" ref="R7:R48">_xlfn.IFERROR(P7/O7,"")</f>
        <v>0.1407372108800607</v>
      </c>
      <c r="S7" s="22"/>
      <c r="T7" s="22"/>
    </row>
    <row r="8" spans="1:20" s="1" customFormat="1" ht="91.5" customHeight="1">
      <c r="A8" s="65" t="s">
        <v>159</v>
      </c>
      <c r="B8" s="146" t="s">
        <v>161</v>
      </c>
      <c r="C8" s="170">
        <v>311095.10719999997</v>
      </c>
      <c r="D8" s="170">
        <v>55363.05601000001</v>
      </c>
      <c r="E8" s="171">
        <v>40863.97380999998</v>
      </c>
      <c r="F8" s="171">
        <v>19954797.74</v>
      </c>
      <c r="G8" s="199">
        <f t="shared" si="4"/>
        <v>0.7381090704714509</v>
      </c>
      <c r="H8" s="171">
        <f>E8-C8</f>
        <v>-270231.13339</v>
      </c>
      <c r="I8" s="199">
        <f t="shared" si="5"/>
        <v>0.13135524431031612</v>
      </c>
      <c r="J8" s="171">
        <v>892.4413499999999</v>
      </c>
      <c r="K8" s="171">
        <v>526.0256999999999</v>
      </c>
      <c r="L8" s="171">
        <f>K8-J8</f>
        <v>-366.41565</v>
      </c>
      <c r="M8" s="199">
        <f t="shared" si="6"/>
        <v>0.5894232713443858</v>
      </c>
      <c r="N8" s="171"/>
      <c r="O8" s="171">
        <f t="shared" si="2"/>
        <v>311987.54854999995</v>
      </c>
      <c r="P8" s="171">
        <f t="shared" si="3"/>
        <v>41389.99950999998</v>
      </c>
      <c r="Q8" s="171">
        <f>P8-O8</f>
        <v>-270597.54903999995</v>
      </c>
      <c r="R8" s="199">
        <f t="shared" si="8"/>
        <v>0.13266554932196825</v>
      </c>
      <c r="S8" s="22"/>
      <c r="T8" s="22"/>
    </row>
    <row r="9" spans="1:20" s="53" customFormat="1" ht="51.75" customHeight="1">
      <c r="A9" s="65" t="s">
        <v>119</v>
      </c>
      <c r="B9" s="146" t="s">
        <v>162</v>
      </c>
      <c r="C9" s="170">
        <v>75987.30440000001</v>
      </c>
      <c r="D9" s="170">
        <v>14905.2194</v>
      </c>
      <c r="E9" s="171">
        <v>9206.244180000002</v>
      </c>
      <c r="F9" s="171">
        <v>3644127.84</v>
      </c>
      <c r="G9" s="199">
        <f t="shared" si="4"/>
        <v>0.617652376187096</v>
      </c>
      <c r="H9" s="171">
        <f>E9-C9</f>
        <v>-66781.06022000001</v>
      </c>
      <c r="I9" s="199">
        <f t="shared" si="5"/>
        <v>0.12115503047111645</v>
      </c>
      <c r="J9" s="171">
        <v>8053.32306</v>
      </c>
      <c r="K9" s="171">
        <v>3898.59815</v>
      </c>
      <c r="L9" s="171">
        <f t="shared" si="1"/>
        <v>-4154.72491</v>
      </c>
      <c r="M9" s="199">
        <f t="shared" si="6"/>
        <v>0.4840980699462962</v>
      </c>
      <c r="N9" s="171" t="e">
        <f>#REF!+#REF!</f>
        <v>#REF!</v>
      </c>
      <c r="O9" s="171">
        <f t="shared" si="2"/>
        <v>84040.62746</v>
      </c>
      <c r="P9" s="171">
        <f t="shared" si="3"/>
        <v>13104.842330000001</v>
      </c>
      <c r="Q9" s="171">
        <f>P9-O9</f>
        <v>-70935.78513</v>
      </c>
      <c r="R9" s="199">
        <f t="shared" si="8"/>
        <v>0.15593460836828454</v>
      </c>
      <c r="S9" s="52"/>
      <c r="T9" s="52"/>
    </row>
    <row r="10" spans="1:20" s="53" customFormat="1" ht="84.75" customHeight="1" hidden="1">
      <c r="A10" s="65" t="s">
        <v>222</v>
      </c>
      <c r="B10" s="146" t="s">
        <v>223</v>
      </c>
      <c r="C10" s="170">
        <v>0</v>
      </c>
      <c r="D10" s="170">
        <v>0</v>
      </c>
      <c r="E10" s="171">
        <v>0</v>
      </c>
      <c r="F10" s="171">
        <f>E10-D10</f>
        <v>0</v>
      </c>
      <c r="G10" s="199">
        <f t="shared" si="4"/>
      </c>
      <c r="H10" s="171">
        <f>E10-C10</f>
        <v>0</v>
      </c>
      <c r="I10" s="199">
        <f t="shared" si="5"/>
      </c>
      <c r="J10" s="171">
        <v>0</v>
      </c>
      <c r="K10" s="171">
        <v>0</v>
      </c>
      <c r="L10" s="171">
        <f>K10-J10</f>
        <v>0</v>
      </c>
      <c r="M10" s="199">
        <f t="shared" si="6"/>
      </c>
      <c r="N10" s="171"/>
      <c r="O10" s="171">
        <f>C10+J10</f>
        <v>0</v>
      </c>
      <c r="P10" s="171">
        <f>E10+K10</f>
        <v>0</v>
      </c>
      <c r="Q10" s="171">
        <f>P10-O10</f>
        <v>0</v>
      </c>
      <c r="R10" s="199">
        <f t="shared" si="8"/>
      </c>
      <c r="S10" s="52"/>
      <c r="T10" s="52"/>
    </row>
    <row r="11" spans="1:20" s="1" customFormat="1" ht="24.75" customHeight="1">
      <c r="A11" s="64" t="s">
        <v>120</v>
      </c>
      <c r="B11" s="145" t="s">
        <v>61</v>
      </c>
      <c r="C11" s="168">
        <v>5884716.771200001</v>
      </c>
      <c r="D11" s="168">
        <v>1046995.2658799998</v>
      </c>
      <c r="E11" s="168">
        <v>775435.8493400001</v>
      </c>
      <c r="F11" s="169">
        <v>323089206.23</v>
      </c>
      <c r="G11" s="198">
        <f t="shared" si="4"/>
        <v>0.7406297569915429</v>
      </c>
      <c r="H11" s="169">
        <f t="shared" si="0"/>
        <v>-5109280.921860001</v>
      </c>
      <c r="I11" s="198">
        <f t="shared" si="5"/>
        <v>0.13177114200890835</v>
      </c>
      <c r="J11" s="168">
        <v>338907.26547000004</v>
      </c>
      <c r="K11" s="168">
        <v>30693.30875</v>
      </c>
      <c r="L11" s="169">
        <f t="shared" si="1"/>
        <v>-308213.95672</v>
      </c>
      <c r="M11" s="198">
        <f t="shared" si="6"/>
        <v>0.09056550825912277</v>
      </c>
      <c r="N11" s="169" t="e">
        <f>#REF!+#REF!</f>
        <v>#REF!</v>
      </c>
      <c r="O11" s="169">
        <f t="shared" si="2"/>
        <v>6223624.036670001</v>
      </c>
      <c r="P11" s="169">
        <f t="shared" si="3"/>
        <v>806129.15809</v>
      </c>
      <c r="Q11" s="169">
        <f t="shared" si="7"/>
        <v>-5417494.878580001</v>
      </c>
      <c r="R11" s="198">
        <f t="shared" si="8"/>
        <v>0.12952729042439487</v>
      </c>
      <c r="S11" s="22"/>
      <c r="T11" s="22"/>
    </row>
    <row r="12" spans="1:20" s="1" customFormat="1" ht="29.25" customHeight="1">
      <c r="A12" s="64" t="s">
        <v>109</v>
      </c>
      <c r="B12" s="147" t="s">
        <v>213</v>
      </c>
      <c r="C12" s="168">
        <v>370328.1574799999</v>
      </c>
      <c r="D12" s="168">
        <v>102259.03248000002</v>
      </c>
      <c r="E12" s="168">
        <v>42613.349</v>
      </c>
      <c r="F12" s="169">
        <v>5843565.12</v>
      </c>
      <c r="G12" s="198">
        <f t="shared" si="4"/>
        <v>0.4167196575846186</v>
      </c>
      <c r="H12" s="169">
        <f t="shared" si="0"/>
        <v>-327714.8084799999</v>
      </c>
      <c r="I12" s="198">
        <f t="shared" si="5"/>
        <v>0.115069157284648</v>
      </c>
      <c r="J12" s="168">
        <v>8616.79939</v>
      </c>
      <c r="K12" s="168">
        <v>39.9416</v>
      </c>
      <c r="L12" s="169">
        <f t="shared" si="1"/>
        <v>-8576.85779</v>
      </c>
      <c r="M12" s="198">
        <f t="shared" si="6"/>
        <v>0.0046353173831983575</v>
      </c>
      <c r="N12" s="169" t="e">
        <f>#REF!+#REF!</f>
        <v>#REF!</v>
      </c>
      <c r="O12" s="169">
        <f t="shared" si="2"/>
        <v>378944.9568699999</v>
      </c>
      <c r="P12" s="169">
        <f t="shared" si="3"/>
        <v>42653.2906</v>
      </c>
      <c r="Q12" s="169">
        <f t="shared" si="7"/>
        <v>-336291.66626999987</v>
      </c>
      <c r="R12" s="198">
        <f t="shared" si="8"/>
        <v>0.11255801093727856</v>
      </c>
      <c r="S12" s="22"/>
      <c r="T12" s="22"/>
    </row>
    <row r="13" spans="1:20" s="1" customFormat="1" ht="47.25" customHeight="1">
      <c r="A13" s="209" t="s">
        <v>110</v>
      </c>
      <c r="B13" s="148" t="s">
        <v>62</v>
      </c>
      <c r="C13" s="168">
        <f>SUM(C14:C30)</f>
        <v>491674.09339999995</v>
      </c>
      <c r="D13" s="168">
        <f>SUM(D14:D30)</f>
        <v>79468.1174</v>
      </c>
      <c r="E13" s="168">
        <f>SUM(E14:E30)</f>
        <v>57724.13206999999</v>
      </c>
      <c r="F13" s="169">
        <f aca="true" t="shared" si="9" ref="F13:F79">E13-D13</f>
        <v>-21743.98533000001</v>
      </c>
      <c r="G13" s="198">
        <f t="shared" si="4"/>
        <v>0.726381018685111</v>
      </c>
      <c r="H13" s="169">
        <f t="shared" si="0"/>
        <v>-433949.96132999996</v>
      </c>
      <c r="I13" s="198">
        <f t="shared" si="5"/>
        <v>0.11740324097783753</v>
      </c>
      <c r="J13" s="168">
        <f>SUM(J14:J30)</f>
        <v>72430.70081</v>
      </c>
      <c r="K13" s="168">
        <f>SUM(K14:K30)</f>
        <v>4394.719149999999</v>
      </c>
      <c r="L13" s="169">
        <f t="shared" si="1"/>
        <v>-68035.98165999999</v>
      </c>
      <c r="M13" s="198">
        <f t="shared" si="6"/>
        <v>0.06067481193545557</v>
      </c>
      <c r="N13" s="169" t="e">
        <f>#REF!+#REF!</f>
        <v>#REF!</v>
      </c>
      <c r="O13" s="169">
        <f t="shared" si="2"/>
        <v>564104.79421</v>
      </c>
      <c r="P13" s="169">
        <f t="shared" si="3"/>
        <v>62118.85121999999</v>
      </c>
      <c r="Q13" s="169">
        <f t="shared" si="7"/>
        <v>-501985.94298999995</v>
      </c>
      <c r="R13" s="198">
        <f t="shared" si="8"/>
        <v>0.1101193463654112</v>
      </c>
      <c r="S13" s="22"/>
      <c r="T13" s="22"/>
    </row>
    <row r="14" spans="1:20" s="53" customFormat="1" ht="108" customHeight="1">
      <c r="A14" s="66" t="s">
        <v>122</v>
      </c>
      <c r="B14" s="146" t="s">
        <v>194</v>
      </c>
      <c r="C14" s="170">
        <v>112787</v>
      </c>
      <c r="D14" s="170">
        <v>11700.9</v>
      </c>
      <c r="E14" s="171">
        <v>11475.69901</v>
      </c>
      <c r="F14" s="171">
        <f t="shared" si="9"/>
        <v>-225.20098999999936</v>
      </c>
      <c r="G14" s="199">
        <f t="shared" si="4"/>
        <v>0.9807535326342418</v>
      </c>
      <c r="H14" s="171">
        <f t="shared" si="0"/>
        <v>-101311.30099</v>
      </c>
      <c r="I14" s="199">
        <f t="shared" si="5"/>
        <v>0.10174664642201672</v>
      </c>
      <c r="J14" s="171">
        <v>0</v>
      </c>
      <c r="K14" s="171">
        <v>0</v>
      </c>
      <c r="L14" s="171">
        <f t="shared" si="1"/>
        <v>0</v>
      </c>
      <c r="M14" s="199">
        <f t="shared" si="6"/>
      </c>
      <c r="N14" s="171" t="e">
        <f>#REF!+#REF!</f>
        <v>#REF!</v>
      </c>
      <c r="O14" s="171">
        <f t="shared" si="2"/>
        <v>112787</v>
      </c>
      <c r="P14" s="171">
        <f t="shared" si="3"/>
        <v>11475.69901</v>
      </c>
      <c r="Q14" s="171">
        <f t="shared" si="7"/>
        <v>-101311.30099</v>
      </c>
      <c r="R14" s="199">
        <f t="shared" si="8"/>
        <v>0.10174664642201672</v>
      </c>
      <c r="S14" s="52"/>
      <c r="T14" s="52"/>
    </row>
    <row r="15" spans="1:20" s="53" customFormat="1" ht="66.75" customHeight="1">
      <c r="A15" s="66">
        <v>3050</v>
      </c>
      <c r="B15" s="146" t="s">
        <v>163</v>
      </c>
      <c r="C15" s="170">
        <v>1300</v>
      </c>
      <c r="D15" s="170">
        <v>228</v>
      </c>
      <c r="E15" s="171">
        <v>0</v>
      </c>
      <c r="F15" s="171">
        <f aca="true" t="shared" si="10" ref="F15:F22">E15-D15</f>
        <v>-228</v>
      </c>
      <c r="G15" s="199">
        <f t="shared" si="4"/>
        <v>0</v>
      </c>
      <c r="H15" s="171">
        <f aca="true" t="shared" si="11" ref="H15:H22">E15-C15</f>
        <v>-1300</v>
      </c>
      <c r="I15" s="199">
        <f t="shared" si="5"/>
        <v>0</v>
      </c>
      <c r="J15" s="171">
        <v>0</v>
      </c>
      <c r="K15" s="171">
        <v>0</v>
      </c>
      <c r="L15" s="171">
        <f t="shared" si="1"/>
        <v>0</v>
      </c>
      <c r="M15" s="199">
        <f t="shared" si="6"/>
      </c>
      <c r="N15" s="171"/>
      <c r="O15" s="171">
        <f aca="true" t="shared" si="12" ref="O15:O28">C15+J15</f>
        <v>1300</v>
      </c>
      <c r="P15" s="171">
        <f aca="true" t="shared" si="13" ref="P15:P28">E15+K15</f>
        <v>0</v>
      </c>
      <c r="Q15" s="171">
        <f aca="true" t="shared" si="14" ref="Q15:Q28">P15-O15</f>
        <v>-1300</v>
      </c>
      <c r="R15" s="199">
        <f t="shared" si="8"/>
        <v>0</v>
      </c>
      <c r="S15" s="52"/>
      <c r="T15" s="52"/>
    </row>
    <row r="16" spans="1:20" s="53" customFormat="1" ht="23.25" customHeight="1">
      <c r="A16" s="66">
        <v>3070</v>
      </c>
      <c r="B16" s="146" t="s">
        <v>251</v>
      </c>
      <c r="C16" s="170">
        <v>31</v>
      </c>
      <c r="D16" s="170">
        <v>6</v>
      </c>
      <c r="E16" s="171">
        <v>0</v>
      </c>
      <c r="F16" s="171"/>
      <c r="G16" s="199">
        <f t="shared" si="4"/>
        <v>0</v>
      </c>
      <c r="H16" s="171">
        <f t="shared" si="11"/>
        <v>-31</v>
      </c>
      <c r="I16" s="199">
        <f t="shared" si="5"/>
        <v>0</v>
      </c>
      <c r="J16" s="171">
        <v>0</v>
      </c>
      <c r="K16" s="171">
        <v>0</v>
      </c>
      <c r="L16" s="171">
        <f t="shared" si="1"/>
        <v>0</v>
      </c>
      <c r="M16" s="199">
        <f t="shared" si="6"/>
      </c>
      <c r="N16" s="171"/>
      <c r="O16" s="171">
        <f>C16+J16</f>
        <v>31</v>
      </c>
      <c r="P16" s="171">
        <f>E16+K16</f>
        <v>0</v>
      </c>
      <c r="Q16" s="171">
        <f>P16-O16</f>
        <v>-31</v>
      </c>
      <c r="R16" s="199"/>
      <c r="S16" s="52"/>
      <c r="T16" s="52"/>
    </row>
    <row r="17" spans="1:20" s="53" customFormat="1" ht="60.75" customHeight="1">
      <c r="A17" s="66">
        <v>3090</v>
      </c>
      <c r="B17" s="146" t="s">
        <v>164</v>
      </c>
      <c r="C17" s="170">
        <v>1348.2</v>
      </c>
      <c r="D17" s="170">
        <v>909.75</v>
      </c>
      <c r="E17" s="171">
        <v>298.00467</v>
      </c>
      <c r="F17" s="171">
        <f t="shared" si="10"/>
        <v>-611.74533</v>
      </c>
      <c r="G17" s="199">
        <f t="shared" si="4"/>
        <v>0.32756765045342123</v>
      </c>
      <c r="H17" s="171">
        <f t="shared" si="11"/>
        <v>-1050.19533</v>
      </c>
      <c r="I17" s="199">
        <f t="shared" si="5"/>
        <v>0.22103891855807742</v>
      </c>
      <c r="J17" s="171">
        <v>0</v>
      </c>
      <c r="K17" s="171">
        <v>0</v>
      </c>
      <c r="L17" s="171">
        <f t="shared" si="1"/>
        <v>0</v>
      </c>
      <c r="M17" s="199">
        <f t="shared" si="6"/>
      </c>
      <c r="N17" s="171"/>
      <c r="O17" s="171">
        <f t="shared" si="12"/>
        <v>1348.2</v>
      </c>
      <c r="P17" s="171">
        <f t="shared" si="13"/>
        <v>298.00467</v>
      </c>
      <c r="Q17" s="171">
        <f t="shared" si="14"/>
        <v>-1050.19533</v>
      </c>
      <c r="R17" s="199">
        <f t="shared" si="8"/>
        <v>0.22103891855807742</v>
      </c>
      <c r="S17" s="52"/>
      <c r="T17" s="52"/>
    </row>
    <row r="18" spans="1:20" s="53" customFormat="1" ht="102" customHeight="1">
      <c r="A18" s="236" t="s">
        <v>111</v>
      </c>
      <c r="B18" s="235" t="s">
        <v>195</v>
      </c>
      <c r="C18" s="170">
        <v>209766.74399999998</v>
      </c>
      <c r="D18" s="170">
        <v>36821.363000000005</v>
      </c>
      <c r="E18" s="171">
        <v>27881.298369999997</v>
      </c>
      <c r="F18" s="171">
        <f t="shared" si="10"/>
        <v>-8940.064630000008</v>
      </c>
      <c r="G18" s="199">
        <f t="shared" si="4"/>
        <v>0.7572044079411181</v>
      </c>
      <c r="H18" s="171">
        <f t="shared" si="11"/>
        <v>-181885.44562999997</v>
      </c>
      <c r="I18" s="199">
        <f t="shared" si="5"/>
        <v>0.13291572266574342</v>
      </c>
      <c r="J18" s="171">
        <v>43935.25307</v>
      </c>
      <c r="K18" s="171">
        <v>2232.29338</v>
      </c>
      <c r="L18" s="171">
        <f>K18-J18</f>
        <v>-41702.959689999996</v>
      </c>
      <c r="M18" s="199">
        <f t="shared" si="6"/>
        <v>0.050808706540130553</v>
      </c>
      <c r="N18" s="171" t="e">
        <f>#REF!+#REF!</f>
        <v>#REF!</v>
      </c>
      <c r="O18" s="171">
        <f t="shared" si="12"/>
        <v>253701.99706999998</v>
      </c>
      <c r="P18" s="171">
        <f t="shared" si="13"/>
        <v>30113.591749999996</v>
      </c>
      <c r="Q18" s="171">
        <f t="shared" si="14"/>
        <v>-223588.40532</v>
      </c>
      <c r="R18" s="199">
        <f t="shared" si="8"/>
        <v>0.11869670754578739</v>
      </c>
      <c r="S18" s="52"/>
      <c r="T18" s="52"/>
    </row>
    <row r="19" spans="1:20" s="53" customFormat="1" ht="52.5" customHeight="1">
      <c r="A19" s="66" t="s">
        <v>112</v>
      </c>
      <c r="B19" s="146" t="s">
        <v>196</v>
      </c>
      <c r="C19" s="170">
        <v>6810.6974</v>
      </c>
      <c r="D19" s="170">
        <v>1107.4974</v>
      </c>
      <c r="E19" s="171">
        <v>940.46079</v>
      </c>
      <c r="F19" s="171">
        <f t="shared" si="10"/>
        <v>-167.03661</v>
      </c>
      <c r="G19" s="199">
        <f t="shared" si="4"/>
        <v>0.8491765217688095</v>
      </c>
      <c r="H19" s="171">
        <f t="shared" si="11"/>
        <v>-5870.23661</v>
      </c>
      <c r="I19" s="199">
        <f t="shared" si="5"/>
        <v>0.13808582803869687</v>
      </c>
      <c r="J19" s="171">
        <v>0</v>
      </c>
      <c r="K19" s="171">
        <v>0</v>
      </c>
      <c r="L19" s="171">
        <f>K19-J19</f>
        <v>0</v>
      </c>
      <c r="M19" s="199">
        <f t="shared" si="6"/>
      </c>
      <c r="N19" s="171"/>
      <c r="O19" s="171">
        <f t="shared" si="12"/>
        <v>6810.6974</v>
      </c>
      <c r="P19" s="171">
        <f t="shared" si="13"/>
        <v>940.46079</v>
      </c>
      <c r="Q19" s="171">
        <f t="shared" si="14"/>
        <v>-5870.23661</v>
      </c>
      <c r="R19" s="199">
        <f t="shared" si="8"/>
        <v>0.13808582803869687</v>
      </c>
      <c r="S19" s="52"/>
      <c r="T19" s="52"/>
    </row>
    <row r="20" spans="1:20" s="53" customFormat="1" ht="54.75" customHeight="1">
      <c r="A20" s="66">
        <v>3120</v>
      </c>
      <c r="B20" s="146" t="s">
        <v>197</v>
      </c>
      <c r="C20" s="170">
        <v>14190.300000000001</v>
      </c>
      <c r="D20" s="170">
        <v>2358.392</v>
      </c>
      <c r="E20" s="171">
        <v>1664.2144399999995</v>
      </c>
      <c r="F20" s="171">
        <f t="shared" si="10"/>
        <v>-694.1775600000003</v>
      </c>
      <c r="G20" s="199">
        <f t="shared" si="4"/>
        <v>0.7056564133528267</v>
      </c>
      <c r="H20" s="171">
        <f t="shared" si="11"/>
        <v>-12526.085560000001</v>
      </c>
      <c r="I20" s="199">
        <f t="shared" si="5"/>
        <v>0.11727831265019058</v>
      </c>
      <c r="J20" s="171">
        <v>318.45721999999995</v>
      </c>
      <c r="K20" s="171">
        <v>318.45721999999995</v>
      </c>
      <c r="L20" s="171">
        <f>K20-J20</f>
        <v>0</v>
      </c>
      <c r="M20" s="199">
        <f t="shared" si="6"/>
        <v>1</v>
      </c>
      <c r="N20" s="171"/>
      <c r="O20" s="171">
        <f t="shared" si="12"/>
        <v>14508.757220000001</v>
      </c>
      <c r="P20" s="171">
        <f t="shared" si="13"/>
        <v>1982.6716599999995</v>
      </c>
      <c r="Q20" s="171">
        <f t="shared" si="14"/>
        <v>-12526.085560000001</v>
      </c>
      <c r="R20" s="199">
        <f t="shared" si="8"/>
        <v>0.13665344522182302</v>
      </c>
      <c r="S20" s="52"/>
      <c r="T20" s="52"/>
    </row>
    <row r="21" spans="1:20" s="53" customFormat="1" ht="47.25" customHeight="1">
      <c r="A21" s="66" t="s">
        <v>113</v>
      </c>
      <c r="B21" s="146" t="s">
        <v>125</v>
      </c>
      <c r="C21" s="170">
        <v>6488.1</v>
      </c>
      <c r="D21" s="170">
        <v>634.8</v>
      </c>
      <c r="E21" s="171">
        <v>362.50658</v>
      </c>
      <c r="F21" s="171">
        <f t="shared" si="10"/>
        <v>-272.29341999999997</v>
      </c>
      <c r="G21" s="199">
        <f t="shared" si="4"/>
        <v>0.5710563642091998</v>
      </c>
      <c r="H21" s="171">
        <f t="shared" si="11"/>
        <v>-6125.59342</v>
      </c>
      <c r="I21" s="199">
        <f t="shared" si="5"/>
        <v>0.055872532790801614</v>
      </c>
      <c r="J21" s="171">
        <v>541.48374</v>
      </c>
      <c r="K21" s="171">
        <v>541.48374</v>
      </c>
      <c r="L21" s="171">
        <f>K21-J21</f>
        <v>0</v>
      </c>
      <c r="M21" s="199">
        <f t="shared" si="6"/>
        <v>1</v>
      </c>
      <c r="N21" s="171"/>
      <c r="O21" s="171">
        <f t="shared" si="12"/>
        <v>7029.58374</v>
      </c>
      <c r="P21" s="171">
        <f t="shared" si="13"/>
        <v>903.99032</v>
      </c>
      <c r="Q21" s="171">
        <f t="shared" si="14"/>
        <v>-6125.59342</v>
      </c>
      <c r="R21" s="199">
        <f t="shared" si="8"/>
        <v>0.12859798722591217</v>
      </c>
      <c r="S21" s="52"/>
      <c r="T21" s="52"/>
    </row>
    <row r="22" spans="1:20" s="53" customFormat="1" ht="112.5" customHeight="1">
      <c r="A22" s="66" t="s">
        <v>114</v>
      </c>
      <c r="B22" s="146" t="s">
        <v>198</v>
      </c>
      <c r="C22" s="170">
        <v>6901.400000000001</v>
      </c>
      <c r="D22" s="170">
        <v>77.10000000000001</v>
      </c>
      <c r="E22" s="170">
        <v>0</v>
      </c>
      <c r="F22" s="170">
        <f t="shared" si="10"/>
        <v>-77.10000000000001</v>
      </c>
      <c r="G22" s="171">
        <f t="shared" si="4"/>
        <v>0</v>
      </c>
      <c r="H22" s="171">
        <f t="shared" si="11"/>
        <v>-6901.400000000001</v>
      </c>
      <c r="I22" s="199">
        <f t="shared" si="5"/>
        <v>0</v>
      </c>
      <c r="J22" s="170">
        <v>0</v>
      </c>
      <c r="K22" s="170">
        <v>0</v>
      </c>
      <c r="L22" s="171">
        <f>K22-J22</f>
        <v>0</v>
      </c>
      <c r="M22" s="199">
        <f t="shared" si="6"/>
      </c>
      <c r="N22" s="171" t="e">
        <f>#REF!+#REF!</f>
        <v>#REF!</v>
      </c>
      <c r="O22" s="171">
        <f t="shared" si="12"/>
        <v>6901.400000000001</v>
      </c>
      <c r="P22" s="171">
        <f t="shared" si="13"/>
        <v>0</v>
      </c>
      <c r="Q22" s="171">
        <f t="shared" si="14"/>
        <v>-6901.400000000001</v>
      </c>
      <c r="R22" s="199">
        <f t="shared" si="8"/>
        <v>0</v>
      </c>
      <c r="S22" s="52"/>
      <c r="T22" s="52"/>
    </row>
    <row r="23" spans="1:20" s="53" customFormat="1" ht="150" customHeight="1">
      <c r="A23" s="66">
        <v>3160</v>
      </c>
      <c r="B23" s="146" t="s">
        <v>165</v>
      </c>
      <c r="C23" s="170">
        <v>7617.14</v>
      </c>
      <c r="D23" s="170">
        <v>1400.96</v>
      </c>
      <c r="E23" s="170">
        <v>781.69762</v>
      </c>
      <c r="F23" s="170">
        <f>E23-D23</f>
        <v>-619.26238</v>
      </c>
      <c r="G23" s="171">
        <f t="shared" si="4"/>
        <v>0.5579728329145729</v>
      </c>
      <c r="H23" s="171">
        <f>E23-C23</f>
        <v>-6835.44238</v>
      </c>
      <c r="I23" s="199">
        <f t="shared" si="5"/>
        <v>0.10262350698556151</v>
      </c>
      <c r="J23" s="170">
        <v>0</v>
      </c>
      <c r="K23" s="170">
        <v>0</v>
      </c>
      <c r="L23" s="171">
        <f aca="true" t="shared" si="15" ref="L23:L30">K23-J23</f>
        <v>0</v>
      </c>
      <c r="M23" s="199">
        <f t="shared" si="6"/>
      </c>
      <c r="N23" s="171"/>
      <c r="O23" s="171">
        <f t="shared" si="12"/>
        <v>7617.14</v>
      </c>
      <c r="P23" s="171">
        <f>E23+K23</f>
        <v>781.69762</v>
      </c>
      <c r="Q23" s="171">
        <f t="shared" si="14"/>
        <v>-6835.44238</v>
      </c>
      <c r="R23" s="199">
        <f t="shared" si="8"/>
        <v>0.10262350698556151</v>
      </c>
      <c r="S23" s="52"/>
      <c r="T23" s="52"/>
    </row>
    <row r="24" spans="1:20" s="53" customFormat="1" ht="50.25" customHeight="1">
      <c r="A24" s="66">
        <v>3170</v>
      </c>
      <c r="B24" s="146" t="s">
        <v>167</v>
      </c>
      <c r="C24" s="170">
        <v>550.2</v>
      </c>
      <c r="D24" s="170">
        <v>0.1</v>
      </c>
      <c r="E24" s="171">
        <v>0</v>
      </c>
      <c r="F24" s="171">
        <f>E24-D24</f>
        <v>-0.1</v>
      </c>
      <c r="G24" s="199">
        <f t="shared" si="4"/>
        <v>0</v>
      </c>
      <c r="H24" s="171">
        <f>E24-C24</f>
        <v>-550.2</v>
      </c>
      <c r="I24" s="199">
        <f t="shared" si="5"/>
        <v>0</v>
      </c>
      <c r="J24" s="171">
        <v>0</v>
      </c>
      <c r="K24" s="171">
        <v>0</v>
      </c>
      <c r="L24" s="171">
        <f t="shared" si="15"/>
        <v>0</v>
      </c>
      <c r="M24" s="199">
        <f t="shared" si="6"/>
      </c>
      <c r="N24" s="171"/>
      <c r="O24" s="171">
        <f t="shared" si="12"/>
        <v>550.2</v>
      </c>
      <c r="P24" s="171">
        <f>E24+K24</f>
        <v>0</v>
      </c>
      <c r="Q24" s="171">
        <f t="shared" si="14"/>
        <v>-550.2</v>
      </c>
      <c r="R24" s="199">
        <f t="shared" si="8"/>
        <v>0</v>
      </c>
      <c r="S24" s="52"/>
      <c r="T24" s="52"/>
    </row>
    <row r="25" spans="1:20" s="53" customFormat="1" ht="126" customHeight="1">
      <c r="A25" s="66" t="s">
        <v>123</v>
      </c>
      <c r="B25" s="146" t="s">
        <v>199</v>
      </c>
      <c r="C25" s="170">
        <v>15000</v>
      </c>
      <c r="D25" s="170">
        <v>3302</v>
      </c>
      <c r="E25" s="171">
        <v>1413.17129</v>
      </c>
      <c r="F25" s="171">
        <f t="shared" si="9"/>
        <v>-1888.82871</v>
      </c>
      <c r="G25" s="199">
        <f t="shared" si="4"/>
        <v>0.4279743458509994</v>
      </c>
      <c r="H25" s="171">
        <f aca="true" t="shared" si="16" ref="H25:H34">E25-C25</f>
        <v>-13586.82871</v>
      </c>
      <c r="I25" s="199">
        <f t="shared" si="5"/>
        <v>0.09421141933333334</v>
      </c>
      <c r="J25" s="171">
        <v>0</v>
      </c>
      <c r="K25" s="171">
        <v>0</v>
      </c>
      <c r="L25" s="171">
        <f t="shared" si="15"/>
        <v>0</v>
      </c>
      <c r="M25" s="199">
        <f t="shared" si="6"/>
      </c>
      <c r="N25" s="171" t="e">
        <f>#REF!+#REF!</f>
        <v>#REF!</v>
      </c>
      <c r="O25" s="171">
        <f t="shared" si="12"/>
        <v>15000</v>
      </c>
      <c r="P25" s="171">
        <f t="shared" si="13"/>
        <v>1413.17129</v>
      </c>
      <c r="Q25" s="171">
        <f t="shared" si="14"/>
        <v>-13586.82871</v>
      </c>
      <c r="R25" s="199">
        <f t="shared" si="8"/>
        <v>0.09421141933333334</v>
      </c>
      <c r="S25" s="52"/>
      <c r="T25" s="52"/>
    </row>
    <row r="26" spans="1:20" s="53" customFormat="1" ht="48.75" customHeight="1">
      <c r="A26" s="66" t="s">
        <v>124</v>
      </c>
      <c r="B26" s="146" t="s">
        <v>121</v>
      </c>
      <c r="C26" s="170">
        <v>917</v>
      </c>
      <c r="D26" s="170">
        <v>140</v>
      </c>
      <c r="E26" s="171">
        <v>47.25714</v>
      </c>
      <c r="F26" s="171">
        <f t="shared" si="9"/>
        <v>-92.74286000000001</v>
      </c>
      <c r="G26" s="199">
        <f t="shared" si="4"/>
        <v>0.337551</v>
      </c>
      <c r="H26" s="171">
        <f t="shared" si="16"/>
        <v>-869.74286</v>
      </c>
      <c r="I26" s="199">
        <f t="shared" si="5"/>
        <v>0.05153450381679389</v>
      </c>
      <c r="J26" s="171">
        <v>0</v>
      </c>
      <c r="K26" s="171">
        <v>0</v>
      </c>
      <c r="L26" s="171">
        <f t="shared" si="15"/>
        <v>0</v>
      </c>
      <c r="M26" s="199">
        <f t="shared" si="6"/>
      </c>
      <c r="N26" s="171" t="e">
        <f>#REF!+#REF!</f>
        <v>#REF!</v>
      </c>
      <c r="O26" s="171">
        <f t="shared" si="12"/>
        <v>917</v>
      </c>
      <c r="P26" s="171">
        <f t="shared" si="13"/>
        <v>47.25714</v>
      </c>
      <c r="Q26" s="171">
        <f t="shared" si="14"/>
        <v>-869.74286</v>
      </c>
      <c r="R26" s="199">
        <f t="shared" si="8"/>
        <v>0.05153450381679389</v>
      </c>
      <c r="S26" s="52"/>
      <c r="T26" s="52"/>
    </row>
    <row r="27" spans="1:20" s="53" customFormat="1" ht="66.75" customHeight="1">
      <c r="A27" s="66">
        <v>3200</v>
      </c>
      <c r="B27" s="146" t="s">
        <v>166</v>
      </c>
      <c r="C27" s="170">
        <v>9000</v>
      </c>
      <c r="D27" s="170">
        <v>1883.25</v>
      </c>
      <c r="E27" s="171">
        <v>1566.0923699999998</v>
      </c>
      <c r="F27" s="171">
        <f>E27-D27</f>
        <v>-317.15763000000015</v>
      </c>
      <c r="G27" s="199">
        <f t="shared" si="4"/>
        <v>0.8315902668259657</v>
      </c>
      <c r="H27" s="171">
        <f>E27-C27</f>
        <v>-7433.90763</v>
      </c>
      <c r="I27" s="199">
        <f t="shared" si="5"/>
        <v>0.1740102633333333</v>
      </c>
      <c r="J27" s="171">
        <v>300</v>
      </c>
      <c r="K27" s="171">
        <v>22.58258</v>
      </c>
      <c r="L27" s="171">
        <f t="shared" si="15"/>
        <v>-277.41742</v>
      </c>
      <c r="M27" s="199">
        <f t="shared" si="6"/>
        <v>0.07527526666666667</v>
      </c>
      <c r="N27" s="171"/>
      <c r="O27" s="171">
        <f t="shared" si="12"/>
        <v>9300</v>
      </c>
      <c r="P27" s="171">
        <f t="shared" si="13"/>
        <v>1588.6749499999999</v>
      </c>
      <c r="Q27" s="171">
        <f t="shared" si="14"/>
        <v>-7711.32505</v>
      </c>
      <c r="R27" s="199">
        <f t="shared" si="8"/>
        <v>0.1708252634408602</v>
      </c>
      <c r="S27" s="52"/>
      <c r="T27" s="52"/>
    </row>
    <row r="28" spans="1:20" s="53" customFormat="1" ht="53.25" customHeight="1">
      <c r="A28" s="66">
        <v>3210</v>
      </c>
      <c r="B28" s="146" t="s">
        <v>106</v>
      </c>
      <c r="C28" s="170">
        <v>1345.25</v>
      </c>
      <c r="D28" s="170">
        <v>277.47</v>
      </c>
      <c r="E28" s="171">
        <v>72.53244000000001</v>
      </c>
      <c r="F28" s="171">
        <f>E28-D28</f>
        <v>-204.93756000000002</v>
      </c>
      <c r="G28" s="199">
        <f t="shared" si="4"/>
        <v>0.26140642231592603</v>
      </c>
      <c r="H28" s="171">
        <f>E28-C28</f>
        <v>-1272.71756</v>
      </c>
      <c r="I28" s="199">
        <f t="shared" si="5"/>
        <v>0.05391744285448802</v>
      </c>
      <c r="J28" s="171">
        <v>223.20543</v>
      </c>
      <c r="K28" s="171">
        <v>12.41999</v>
      </c>
      <c r="L28" s="171">
        <f t="shared" si="15"/>
        <v>-210.78544</v>
      </c>
      <c r="M28" s="199">
        <f t="shared" si="6"/>
        <v>0.05564376278838736</v>
      </c>
      <c r="N28" s="171"/>
      <c r="O28" s="171">
        <f t="shared" si="12"/>
        <v>1568.45543</v>
      </c>
      <c r="P28" s="171">
        <f t="shared" si="13"/>
        <v>84.95243</v>
      </c>
      <c r="Q28" s="171">
        <f t="shared" si="14"/>
        <v>-1483.503</v>
      </c>
      <c r="R28" s="199">
        <f t="shared" si="8"/>
        <v>0.05416311383486364</v>
      </c>
      <c r="S28" s="52"/>
      <c r="T28" s="52"/>
    </row>
    <row r="29" spans="1:20" s="53" customFormat="1" ht="84.75" customHeight="1">
      <c r="A29" s="66">
        <v>3220</v>
      </c>
      <c r="B29" s="146" t="s">
        <v>235</v>
      </c>
      <c r="C29" s="170">
        <v>17190.345</v>
      </c>
      <c r="D29" s="170">
        <v>1972.625</v>
      </c>
      <c r="E29" s="171">
        <v>282.59058000000005</v>
      </c>
      <c r="F29" s="171"/>
      <c r="G29" s="199"/>
      <c r="H29" s="171"/>
      <c r="I29" s="199"/>
      <c r="J29" s="171">
        <v>25390.4795</v>
      </c>
      <c r="K29" s="171">
        <v>985.5035</v>
      </c>
      <c r="L29" s="171">
        <f>K29-J29</f>
        <v>-24404.976000000002</v>
      </c>
      <c r="M29" s="199">
        <f>_xlfn.IFERROR(K29/J29,"")</f>
        <v>0.038813898729246135</v>
      </c>
      <c r="N29" s="171"/>
      <c r="O29" s="171">
        <f>C29+J29</f>
        <v>42580.8245</v>
      </c>
      <c r="P29" s="171">
        <f>E29+K29</f>
        <v>1268.09408</v>
      </c>
      <c r="Q29" s="171">
        <f>P29-O29</f>
        <v>-41312.73042</v>
      </c>
      <c r="R29" s="199">
        <f>_xlfn.IFERROR(P29/O29,"")</f>
        <v>0.029780871903971703</v>
      </c>
      <c r="S29" s="52"/>
      <c r="T29" s="52"/>
    </row>
    <row r="30" spans="1:20" s="53" customFormat="1" ht="21" customHeight="1">
      <c r="A30" s="66" t="s">
        <v>126</v>
      </c>
      <c r="B30" s="146" t="s">
        <v>157</v>
      </c>
      <c r="C30" s="170">
        <v>80430.717</v>
      </c>
      <c r="D30" s="170">
        <v>16647.91</v>
      </c>
      <c r="E30" s="171">
        <v>10938.60677</v>
      </c>
      <c r="F30" s="171">
        <f t="shared" si="9"/>
        <v>-5709.3032299999995</v>
      </c>
      <c r="G30" s="199">
        <f t="shared" si="4"/>
        <v>0.6570558568613117</v>
      </c>
      <c r="H30" s="171">
        <f t="shared" si="16"/>
        <v>-69492.11023</v>
      </c>
      <c r="I30" s="199">
        <f t="shared" si="5"/>
        <v>0.13600036376649483</v>
      </c>
      <c r="J30" s="171">
        <v>1721.82185</v>
      </c>
      <c r="K30" s="171">
        <v>281.97874</v>
      </c>
      <c r="L30" s="171">
        <f t="shared" si="15"/>
        <v>-1439.84311</v>
      </c>
      <c r="M30" s="199">
        <f t="shared" si="6"/>
        <v>0.16376766272306278</v>
      </c>
      <c r="N30" s="171"/>
      <c r="O30" s="171">
        <f aca="true" t="shared" si="17" ref="O30:O48">C30+J30</f>
        <v>82152.53885</v>
      </c>
      <c r="P30" s="171">
        <f aca="true" t="shared" si="18" ref="P30:P48">E30+K30</f>
        <v>11220.58551</v>
      </c>
      <c r="Q30" s="171">
        <f>P30-O30</f>
        <v>-70931.95334</v>
      </c>
      <c r="R30" s="199">
        <f t="shared" si="8"/>
        <v>0.1365823341197933</v>
      </c>
      <c r="S30" s="52"/>
      <c r="T30" s="52"/>
    </row>
    <row r="31" spans="1:20" s="53" customFormat="1" ht="27" customHeight="1">
      <c r="A31" s="67" t="s">
        <v>127</v>
      </c>
      <c r="B31" s="149" t="s">
        <v>64</v>
      </c>
      <c r="C31" s="168">
        <v>302143.25555</v>
      </c>
      <c r="D31" s="168">
        <v>55995.84696</v>
      </c>
      <c r="E31" s="169">
        <v>36537.16574</v>
      </c>
      <c r="F31" s="169">
        <f t="shared" si="9"/>
        <v>-19458.681220000006</v>
      </c>
      <c r="G31" s="198">
        <f t="shared" si="4"/>
        <v>0.6524977783816701</v>
      </c>
      <c r="H31" s="169">
        <f t="shared" si="16"/>
        <v>-265606.08981000003</v>
      </c>
      <c r="I31" s="198">
        <f t="shared" si="5"/>
        <v>0.12092663022873157</v>
      </c>
      <c r="J31" s="169">
        <v>11935.236789999999</v>
      </c>
      <c r="K31" s="169">
        <v>653.88662</v>
      </c>
      <c r="L31" s="169">
        <f aca="true" t="shared" si="19" ref="L31:L42">K31-J31</f>
        <v>-11281.35017</v>
      </c>
      <c r="M31" s="198">
        <f t="shared" si="6"/>
        <v>0.05478622933965268</v>
      </c>
      <c r="N31" s="169" t="e">
        <f>#REF!+#REF!</f>
        <v>#REF!</v>
      </c>
      <c r="O31" s="169">
        <f t="shared" si="17"/>
        <v>314078.49234</v>
      </c>
      <c r="P31" s="169">
        <f t="shared" si="18"/>
        <v>37191.052359999994</v>
      </c>
      <c r="Q31" s="169">
        <f t="shared" si="7"/>
        <v>-276887.43998</v>
      </c>
      <c r="R31" s="198">
        <f t="shared" si="8"/>
        <v>0.11841324148913544</v>
      </c>
      <c r="S31" s="52"/>
      <c r="T31" s="52"/>
    </row>
    <row r="32" spans="1:20" s="53" customFormat="1" ht="32.25" customHeight="1">
      <c r="A32" s="68" t="s">
        <v>128</v>
      </c>
      <c r="B32" s="149" t="s">
        <v>66</v>
      </c>
      <c r="C32" s="168">
        <v>138069.042</v>
      </c>
      <c r="D32" s="168">
        <v>24957.897000000004</v>
      </c>
      <c r="E32" s="169">
        <v>17775.0783</v>
      </c>
      <c r="F32" s="169">
        <f t="shared" si="9"/>
        <v>-7182.818700000003</v>
      </c>
      <c r="G32" s="198">
        <f t="shared" si="4"/>
        <v>0.7122025665864394</v>
      </c>
      <c r="H32" s="169">
        <f t="shared" si="16"/>
        <v>-120293.9637</v>
      </c>
      <c r="I32" s="198">
        <f t="shared" si="5"/>
        <v>0.12874050578260696</v>
      </c>
      <c r="J32" s="169">
        <v>7131.50893</v>
      </c>
      <c r="K32" s="169">
        <v>38.839589999999994</v>
      </c>
      <c r="L32" s="169">
        <f t="shared" si="19"/>
        <v>-7092.66934</v>
      </c>
      <c r="M32" s="198">
        <f t="shared" si="6"/>
        <v>0.005446195241600854</v>
      </c>
      <c r="N32" s="169" t="e">
        <f>#REF!+#REF!</f>
        <v>#REF!</v>
      </c>
      <c r="O32" s="169">
        <f t="shared" si="17"/>
        <v>145200.55093</v>
      </c>
      <c r="P32" s="169">
        <f t="shared" si="18"/>
        <v>17813.91789</v>
      </c>
      <c r="Q32" s="169">
        <f t="shared" si="7"/>
        <v>-127386.63304</v>
      </c>
      <c r="R32" s="198">
        <f t="shared" si="8"/>
        <v>0.12268491941595969</v>
      </c>
      <c r="S32" s="52"/>
      <c r="T32" s="52"/>
    </row>
    <row r="33" spans="1:20" s="53" customFormat="1" ht="34.5" customHeight="1">
      <c r="A33" s="68" t="s">
        <v>129</v>
      </c>
      <c r="B33" s="149" t="s">
        <v>63</v>
      </c>
      <c r="C33" s="168">
        <v>770544.8291000001</v>
      </c>
      <c r="D33" s="168">
        <v>163600.6691</v>
      </c>
      <c r="E33" s="169">
        <v>36621.86862000001</v>
      </c>
      <c r="F33" s="169">
        <f t="shared" si="9"/>
        <v>-126978.80047999999</v>
      </c>
      <c r="G33" s="198">
        <f t="shared" si="4"/>
        <v>0.22384913717935404</v>
      </c>
      <c r="H33" s="169">
        <f t="shared" si="16"/>
        <v>-733922.9604800001</v>
      </c>
      <c r="I33" s="198">
        <f t="shared" si="5"/>
        <v>0.04752723947648123</v>
      </c>
      <c r="J33" s="169">
        <v>250586.63422</v>
      </c>
      <c r="K33" s="169">
        <v>2590.23319</v>
      </c>
      <c r="L33" s="169">
        <f t="shared" si="19"/>
        <v>-247996.40103</v>
      </c>
      <c r="M33" s="198">
        <f t="shared" si="6"/>
        <v>0.010336677365345555</v>
      </c>
      <c r="N33" s="169" t="e">
        <f>#REF!+#REF!</f>
        <v>#REF!</v>
      </c>
      <c r="O33" s="169">
        <f t="shared" si="17"/>
        <v>1021131.4633200001</v>
      </c>
      <c r="P33" s="169">
        <f t="shared" si="18"/>
        <v>39212.10181000001</v>
      </c>
      <c r="Q33" s="169">
        <f t="shared" si="7"/>
        <v>-981919.3615100001</v>
      </c>
      <c r="R33" s="198">
        <f t="shared" si="8"/>
        <v>0.03840064009242246</v>
      </c>
      <c r="S33" s="52"/>
      <c r="T33" s="52"/>
    </row>
    <row r="34" spans="1:20" s="89" customFormat="1" ht="25.5" customHeight="1">
      <c r="A34" s="86" t="s">
        <v>130</v>
      </c>
      <c r="B34" s="150" t="s">
        <v>143</v>
      </c>
      <c r="C34" s="168">
        <f>SUM(C35:C41)</f>
        <v>209912.67082</v>
      </c>
      <c r="D34" s="168">
        <f>SUM(D35:D41)</f>
        <v>44343.46782</v>
      </c>
      <c r="E34" s="168">
        <f>SUM(E35:E41)</f>
        <v>14838.75197</v>
      </c>
      <c r="F34" s="168">
        <f t="shared" si="9"/>
        <v>-29504.71585</v>
      </c>
      <c r="G34" s="198">
        <f t="shared" si="4"/>
        <v>0.334632194988308</v>
      </c>
      <c r="H34" s="168">
        <f t="shared" si="16"/>
        <v>-195073.91885</v>
      </c>
      <c r="I34" s="198">
        <f t="shared" si="5"/>
        <v>0.07069012038212892</v>
      </c>
      <c r="J34" s="168">
        <f>SUM(J35:J41)</f>
        <v>604007.3377200001</v>
      </c>
      <c r="K34" s="168">
        <f>SUM(K35:K41)</f>
        <v>7044.685660000001</v>
      </c>
      <c r="L34" s="169">
        <f t="shared" si="19"/>
        <v>-596962.6520600001</v>
      </c>
      <c r="M34" s="198">
        <f t="shared" si="6"/>
        <v>0.011663245162868714</v>
      </c>
      <c r="N34" s="168" t="e">
        <f>#REF!+#REF!</f>
        <v>#REF!</v>
      </c>
      <c r="O34" s="168">
        <f t="shared" si="17"/>
        <v>813920.0085400001</v>
      </c>
      <c r="P34" s="168">
        <f t="shared" si="18"/>
        <v>21883.43763</v>
      </c>
      <c r="Q34" s="168">
        <f t="shared" si="7"/>
        <v>-792036.57091</v>
      </c>
      <c r="R34" s="198">
        <f t="shared" si="8"/>
        <v>0.02688647213533213</v>
      </c>
      <c r="S34" s="87"/>
      <c r="T34" s="88"/>
    </row>
    <row r="35" spans="1:20" s="53" customFormat="1" ht="48" customHeight="1">
      <c r="A35" s="204" t="s">
        <v>155</v>
      </c>
      <c r="B35" s="151" t="s">
        <v>156</v>
      </c>
      <c r="C35" s="170">
        <v>13076.653</v>
      </c>
      <c r="D35" s="170">
        <v>7281.653</v>
      </c>
      <c r="E35" s="171">
        <v>0</v>
      </c>
      <c r="F35" s="171">
        <f t="shared" si="9"/>
        <v>-7281.653</v>
      </c>
      <c r="G35" s="199">
        <f t="shared" si="4"/>
        <v>0</v>
      </c>
      <c r="H35" s="171">
        <f aca="true" t="shared" si="20" ref="H35:H45">E35-C35</f>
        <v>-13076.653</v>
      </c>
      <c r="I35" s="199">
        <f t="shared" si="5"/>
        <v>0</v>
      </c>
      <c r="J35" s="171">
        <v>995.629</v>
      </c>
      <c r="K35" s="171">
        <v>0</v>
      </c>
      <c r="L35" s="171">
        <f t="shared" si="19"/>
        <v>-995.629</v>
      </c>
      <c r="M35" s="199">
        <f t="shared" si="6"/>
        <v>0</v>
      </c>
      <c r="N35" s="171"/>
      <c r="O35" s="171">
        <f t="shared" si="17"/>
        <v>14072.282000000001</v>
      </c>
      <c r="P35" s="171">
        <f t="shared" si="18"/>
        <v>0</v>
      </c>
      <c r="Q35" s="171">
        <f>P35-O35</f>
        <v>-14072.282000000001</v>
      </c>
      <c r="R35" s="199">
        <f t="shared" si="8"/>
        <v>0</v>
      </c>
      <c r="S35" s="54"/>
      <c r="T35" s="52"/>
    </row>
    <row r="36" spans="1:20" s="53" customFormat="1" ht="29.25" customHeight="1" hidden="1">
      <c r="A36" s="204" t="s">
        <v>236</v>
      </c>
      <c r="B36" s="151" t="s">
        <v>237</v>
      </c>
      <c r="C36" s="170">
        <v>0</v>
      </c>
      <c r="D36" s="170">
        <v>0</v>
      </c>
      <c r="E36" s="171">
        <v>0</v>
      </c>
      <c r="F36" s="171">
        <f t="shared" si="9"/>
        <v>0</v>
      </c>
      <c r="G36" s="199">
        <f t="shared" si="4"/>
      </c>
      <c r="H36" s="171">
        <f t="shared" si="20"/>
        <v>0</v>
      </c>
      <c r="I36" s="199">
        <f t="shared" si="5"/>
      </c>
      <c r="J36" s="171">
        <v>0</v>
      </c>
      <c r="K36" s="171">
        <v>0</v>
      </c>
      <c r="L36" s="171">
        <f t="shared" si="19"/>
        <v>0</v>
      </c>
      <c r="M36" s="199">
        <f t="shared" si="6"/>
      </c>
      <c r="N36" s="171"/>
      <c r="O36" s="171">
        <f t="shared" si="17"/>
        <v>0</v>
      </c>
      <c r="P36" s="171">
        <f t="shared" si="18"/>
        <v>0</v>
      </c>
      <c r="Q36" s="171">
        <f>P36-O36</f>
        <v>0</v>
      </c>
      <c r="R36" s="199">
        <f t="shared" si="8"/>
      </c>
      <c r="S36" s="54"/>
      <c r="T36" s="52"/>
    </row>
    <row r="37" spans="1:20" s="53" customFormat="1" ht="24" customHeight="1">
      <c r="A37" s="204" t="s">
        <v>134</v>
      </c>
      <c r="B37" s="151" t="s">
        <v>144</v>
      </c>
      <c r="C37" s="170">
        <v>14276.597</v>
      </c>
      <c r="D37" s="170">
        <v>646.7969999999999</v>
      </c>
      <c r="E37" s="171">
        <v>13.55748</v>
      </c>
      <c r="F37" s="171">
        <f t="shared" si="9"/>
        <v>-633.2395199999999</v>
      </c>
      <c r="G37" s="199">
        <f t="shared" si="4"/>
        <v>0.020960950653759993</v>
      </c>
      <c r="H37" s="171">
        <f t="shared" si="20"/>
        <v>-14263.03952</v>
      </c>
      <c r="I37" s="199">
        <f t="shared" si="5"/>
        <v>0.0009496296631473172</v>
      </c>
      <c r="J37" s="171">
        <v>80923.76768</v>
      </c>
      <c r="K37" s="171">
        <v>0</v>
      </c>
      <c r="L37" s="171">
        <f t="shared" si="19"/>
        <v>-80923.76768</v>
      </c>
      <c r="M37" s="199">
        <f t="shared" si="6"/>
        <v>0</v>
      </c>
      <c r="N37" s="171"/>
      <c r="O37" s="171">
        <f t="shared" si="17"/>
        <v>95200.36468</v>
      </c>
      <c r="P37" s="171">
        <f t="shared" si="18"/>
        <v>13.55748</v>
      </c>
      <c r="Q37" s="171">
        <f t="shared" si="7"/>
        <v>-95186.8072</v>
      </c>
      <c r="R37" s="199">
        <f t="shared" si="8"/>
        <v>0.00014240995867580115</v>
      </c>
      <c r="S37" s="54"/>
      <c r="T37" s="52"/>
    </row>
    <row r="38" spans="1:20" s="53" customFormat="1" ht="50.25" customHeight="1">
      <c r="A38" s="204" t="s">
        <v>135</v>
      </c>
      <c r="B38" s="151" t="s">
        <v>145</v>
      </c>
      <c r="C38" s="170">
        <v>161856.27382</v>
      </c>
      <c r="D38" s="170">
        <v>33921.21282</v>
      </c>
      <c r="E38" s="171">
        <v>14669.65209</v>
      </c>
      <c r="F38" s="171">
        <f t="shared" si="9"/>
        <v>-19251.56073</v>
      </c>
      <c r="G38" s="199">
        <f t="shared" si="4"/>
        <v>0.43246248793765857</v>
      </c>
      <c r="H38" s="171">
        <f t="shared" si="20"/>
        <v>-147186.62173</v>
      </c>
      <c r="I38" s="199">
        <f t="shared" si="5"/>
        <v>0.09063381816335453</v>
      </c>
      <c r="J38" s="171">
        <v>262329.667</v>
      </c>
      <c r="K38" s="171">
        <v>197.6</v>
      </c>
      <c r="L38" s="171">
        <f t="shared" si="19"/>
        <v>-262132.067</v>
      </c>
      <c r="M38" s="199">
        <f t="shared" si="6"/>
        <v>0.0007532506798020674</v>
      </c>
      <c r="N38" s="171"/>
      <c r="O38" s="171">
        <f t="shared" si="17"/>
        <v>424185.94082</v>
      </c>
      <c r="P38" s="171">
        <f t="shared" si="18"/>
        <v>14867.25209</v>
      </c>
      <c r="Q38" s="171">
        <f t="shared" si="7"/>
        <v>-409318.68873</v>
      </c>
      <c r="R38" s="199">
        <f t="shared" si="8"/>
        <v>0.03504890346261806</v>
      </c>
      <c r="S38" s="54"/>
      <c r="T38" s="52"/>
    </row>
    <row r="39" spans="1:20" s="53" customFormat="1" ht="34.5" customHeight="1">
      <c r="A39" s="204" t="s">
        <v>215</v>
      </c>
      <c r="B39" s="151" t="s">
        <v>214</v>
      </c>
      <c r="C39" s="170">
        <v>560.72</v>
      </c>
      <c r="D39" s="170">
        <v>80.72</v>
      </c>
      <c r="E39" s="171">
        <v>34.7</v>
      </c>
      <c r="F39" s="171">
        <f t="shared" si="9"/>
        <v>-46.019999999999996</v>
      </c>
      <c r="G39" s="199">
        <f t="shared" si="4"/>
        <v>0.42988107036669976</v>
      </c>
      <c r="H39" s="171">
        <f t="shared" si="20"/>
        <v>-526.02</v>
      </c>
      <c r="I39" s="199">
        <f t="shared" si="5"/>
        <v>0.06188471964616921</v>
      </c>
      <c r="J39" s="171">
        <v>0</v>
      </c>
      <c r="K39" s="171">
        <v>0</v>
      </c>
      <c r="L39" s="171">
        <f t="shared" si="19"/>
        <v>0</v>
      </c>
      <c r="M39" s="199">
        <f t="shared" si="6"/>
      </c>
      <c r="N39" s="171"/>
      <c r="O39" s="171">
        <f>C39+J39</f>
        <v>560.72</v>
      </c>
      <c r="P39" s="171">
        <f>E39+K39</f>
        <v>34.7</v>
      </c>
      <c r="Q39" s="171">
        <f>P39-O39</f>
        <v>-526.02</v>
      </c>
      <c r="R39" s="199">
        <f t="shared" si="8"/>
        <v>0.06188471964616921</v>
      </c>
      <c r="S39" s="54"/>
      <c r="T39" s="52"/>
    </row>
    <row r="40" spans="1:20" s="53" customFormat="1" ht="50.25" customHeight="1">
      <c r="A40" s="204" t="s">
        <v>133</v>
      </c>
      <c r="B40" s="151" t="s">
        <v>146</v>
      </c>
      <c r="C40" s="170">
        <v>19992.427</v>
      </c>
      <c r="D40" s="170">
        <v>2413.085</v>
      </c>
      <c r="E40" s="171">
        <v>120.8424</v>
      </c>
      <c r="F40" s="171">
        <f t="shared" si="9"/>
        <v>-2292.2426</v>
      </c>
      <c r="G40" s="199">
        <f t="shared" si="4"/>
        <v>0.050077970730413555</v>
      </c>
      <c r="H40" s="171">
        <f t="shared" si="20"/>
        <v>-19871.5846</v>
      </c>
      <c r="I40" s="199">
        <f t="shared" si="5"/>
        <v>0.006044408715360071</v>
      </c>
      <c r="J40" s="171">
        <v>245574.90112999998</v>
      </c>
      <c r="K40" s="171">
        <v>6414.2856600000005</v>
      </c>
      <c r="L40" s="171">
        <f t="shared" si="19"/>
        <v>-239160.61547</v>
      </c>
      <c r="M40" s="199">
        <f t="shared" si="6"/>
        <v>0.026119467545278458</v>
      </c>
      <c r="N40" s="171"/>
      <c r="O40" s="171">
        <f>C40+J40</f>
        <v>265567.32813</v>
      </c>
      <c r="P40" s="171">
        <f>E40+K40</f>
        <v>6535.128060000001</v>
      </c>
      <c r="Q40" s="171">
        <f>P40-O40</f>
        <v>-259032.20007</v>
      </c>
      <c r="R40" s="199">
        <f t="shared" si="8"/>
        <v>0.024608177918636658</v>
      </c>
      <c r="S40" s="54"/>
      <c r="T40" s="52"/>
    </row>
    <row r="41" spans="1:20" s="53" customFormat="1" ht="78" customHeight="1">
      <c r="A41" s="204" t="s">
        <v>186</v>
      </c>
      <c r="B41" s="151" t="s">
        <v>187</v>
      </c>
      <c r="C41" s="170">
        <v>150</v>
      </c>
      <c r="D41" s="170">
        <v>0</v>
      </c>
      <c r="E41" s="171">
        <v>0</v>
      </c>
      <c r="F41" s="171">
        <f t="shared" si="9"/>
        <v>0</v>
      </c>
      <c r="G41" s="199">
        <f t="shared" si="4"/>
      </c>
      <c r="H41" s="171">
        <f t="shared" si="20"/>
        <v>-150</v>
      </c>
      <c r="I41" s="199">
        <f t="shared" si="5"/>
        <v>0</v>
      </c>
      <c r="J41" s="171">
        <v>14183.37291</v>
      </c>
      <c r="K41" s="171">
        <v>432.8</v>
      </c>
      <c r="L41" s="171">
        <f t="shared" si="19"/>
        <v>-13750.57291</v>
      </c>
      <c r="M41" s="199">
        <f t="shared" si="6"/>
        <v>0.030514603454785707</v>
      </c>
      <c r="N41" s="171"/>
      <c r="O41" s="171">
        <f>C41+J41</f>
        <v>14333.37291</v>
      </c>
      <c r="P41" s="171">
        <f>E41+K41</f>
        <v>432.8</v>
      </c>
      <c r="Q41" s="171">
        <f>P41-O41</f>
        <v>-13900.57291</v>
      </c>
      <c r="R41" s="199">
        <f t="shared" si="8"/>
        <v>0.030195265463165852</v>
      </c>
      <c r="S41" s="54"/>
      <c r="T41" s="52"/>
    </row>
    <row r="42" spans="1:20" s="89" customFormat="1" ht="30.75" customHeight="1">
      <c r="A42" s="86" t="s">
        <v>131</v>
      </c>
      <c r="B42" s="150" t="s">
        <v>147</v>
      </c>
      <c r="C42" s="168">
        <f>C43+C44+C45+C46+C47+C48</f>
        <v>207755.68722999998</v>
      </c>
      <c r="D42" s="168">
        <f>D43+D44+D45+D46+D47+D48</f>
        <v>102156.44037</v>
      </c>
      <c r="E42" s="168">
        <f>E43+E44+E45+E46+E47+E48</f>
        <v>8990.163770000001</v>
      </c>
      <c r="F42" s="168">
        <f t="shared" si="9"/>
        <v>-93166.2766</v>
      </c>
      <c r="G42" s="198">
        <f t="shared" si="4"/>
        <v>0.0880038863672086</v>
      </c>
      <c r="H42" s="168">
        <f t="shared" si="20"/>
        <v>-198765.52345999997</v>
      </c>
      <c r="I42" s="198">
        <f t="shared" si="5"/>
        <v>0.04327276855746079</v>
      </c>
      <c r="J42" s="168">
        <f>J43+J44+J45+J46+J47+J48</f>
        <v>31012.14557</v>
      </c>
      <c r="K42" s="168">
        <f>K43+K44+K45+K46+K47+K48</f>
        <v>5051.72307</v>
      </c>
      <c r="L42" s="169">
        <f t="shared" si="19"/>
        <v>-25960.4225</v>
      </c>
      <c r="M42" s="198">
        <f t="shared" si="6"/>
        <v>0.16289498766208713</v>
      </c>
      <c r="N42" s="168"/>
      <c r="O42" s="168">
        <f t="shared" si="17"/>
        <v>238767.83279999997</v>
      </c>
      <c r="P42" s="168">
        <f t="shared" si="18"/>
        <v>14041.886840000001</v>
      </c>
      <c r="Q42" s="168">
        <f t="shared" si="7"/>
        <v>-224725.94595999998</v>
      </c>
      <c r="R42" s="198">
        <f t="shared" si="8"/>
        <v>0.058809793075275604</v>
      </c>
      <c r="S42" s="87"/>
      <c r="T42" s="88"/>
    </row>
    <row r="43" spans="1:20" s="53" customFormat="1" ht="40.5" customHeight="1">
      <c r="A43" s="204" t="s">
        <v>132</v>
      </c>
      <c r="B43" s="151" t="s">
        <v>148</v>
      </c>
      <c r="C43" s="170">
        <v>52807.712999999996</v>
      </c>
      <c r="D43" s="170">
        <v>12837.866</v>
      </c>
      <c r="E43" s="171">
        <v>6858.506220000001</v>
      </c>
      <c r="F43" s="195">
        <f t="shared" si="9"/>
        <v>-5979.359779999999</v>
      </c>
      <c r="G43" s="199">
        <f t="shared" si="4"/>
        <v>0.5342403651821884</v>
      </c>
      <c r="H43" s="195">
        <f t="shared" si="20"/>
        <v>-45949.20677999999</v>
      </c>
      <c r="I43" s="199">
        <f t="shared" si="5"/>
        <v>0.12987697876634047</v>
      </c>
      <c r="J43" s="171">
        <v>17711.22871</v>
      </c>
      <c r="K43" s="171">
        <v>4459.93929</v>
      </c>
      <c r="L43" s="171">
        <f aca="true" t="shared" si="21" ref="L43:L48">K43-J43</f>
        <v>-13251.28942</v>
      </c>
      <c r="M43" s="199">
        <f t="shared" si="6"/>
        <v>0.25181422266213854</v>
      </c>
      <c r="N43" s="195"/>
      <c r="O43" s="195">
        <f t="shared" si="17"/>
        <v>70518.94171</v>
      </c>
      <c r="P43" s="195">
        <f t="shared" si="18"/>
        <v>11318.445510000001</v>
      </c>
      <c r="Q43" s="195">
        <f t="shared" si="7"/>
        <v>-59200.496199999994</v>
      </c>
      <c r="R43" s="199">
        <f t="shared" si="8"/>
        <v>0.160502203174654</v>
      </c>
      <c r="S43" s="54"/>
      <c r="T43" s="52"/>
    </row>
    <row r="44" spans="1:20" s="53" customFormat="1" ht="33" customHeight="1">
      <c r="A44" s="204" t="s">
        <v>149</v>
      </c>
      <c r="B44" s="151" t="s">
        <v>153</v>
      </c>
      <c r="C44" s="170">
        <v>8410.005000000001</v>
      </c>
      <c r="D44" s="170">
        <v>6120.005000000001</v>
      </c>
      <c r="E44" s="171">
        <v>1834.13115</v>
      </c>
      <c r="F44" s="195">
        <f t="shared" si="9"/>
        <v>-4285.873850000001</v>
      </c>
      <c r="G44" s="199">
        <f t="shared" si="4"/>
        <v>0.2996943875045853</v>
      </c>
      <c r="H44" s="195">
        <f t="shared" si="20"/>
        <v>-6575.873850000001</v>
      </c>
      <c r="I44" s="199">
        <f t="shared" si="5"/>
        <v>0.2180891866294966</v>
      </c>
      <c r="J44" s="171">
        <v>7341.252</v>
      </c>
      <c r="K44" s="171">
        <v>591.78378</v>
      </c>
      <c r="L44" s="171">
        <f t="shared" si="21"/>
        <v>-6749.468220000001</v>
      </c>
      <c r="M44" s="199">
        <f t="shared" si="6"/>
        <v>0.08061074323562248</v>
      </c>
      <c r="N44" s="195"/>
      <c r="O44" s="195">
        <f t="shared" si="17"/>
        <v>15751.257000000001</v>
      </c>
      <c r="P44" s="195">
        <f t="shared" si="18"/>
        <v>2425.91493</v>
      </c>
      <c r="Q44" s="195">
        <f>P44-O44</f>
        <v>-13325.342070000002</v>
      </c>
      <c r="R44" s="199">
        <f t="shared" si="8"/>
        <v>0.15401405297367693</v>
      </c>
      <c r="S44" s="54"/>
      <c r="T44" s="52"/>
    </row>
    <row r="45" spans="1:20" s="53" customFormat="1" ht="44.25" customHeight="1">
      <c r="A45" s="204" t="s">
        <v>150</v>
      </c>
      <c r="B45" s="151" t="s">
        <v>154</v>
      </c>
      <c r="C45" s="170">
        <v>1805</v>
      </c>
      <c r="D45" s="170">
        <v>580</v>
      </c>
      <c r="E45" s="171">
        <v>0</v>
      </c>
      <c r="F45" s="195">
        <f t="shared" si="9"/>
        <v>-580</v>
      </c>
      <c r="G45" s="199">
        <f t="shared" si="4"/>
        <v>0</v>
      </c>
      <c r="H45" s="195">
        <f t="shared" si="20"/>
        <v>-1805</v>
      </c>
      <c r="I45" s="199">
        <f t="shared" si="5"/>
        <v>0</v>
      </c>
      <c r="J45" s="171">
        <v>5959.664860000001</v>
      </c>
      <c r="K45" s="171">
        <v>0</v>
      </c>
      <c r="L45" s="171">
        <f t="shared" si="21"/>
        <v>-5959.664860000001</v>
      </c>
      <c r="M45" s="199">
        <f t="shared" si="6"/>
        <v>0</v>
      </c>
      <c r="N45" s="195"/>
      <c r="O45" s="195">
        <f t="shared" si="17"/>
        <v>7764.664860000001</v>
      </c>
      <c r="P45" s="195">
        <f t="shared" si="18"/>
        <v>0</v>
      </c>
      <c r="Q45" s="195">
        <f>P45-O45</f>
        <v>-7764.664860000001</v>
      </c>
      <c r="R45" s="199">
        <f t="shared" si="8"/>
        <v>0</v>
      </c>
      <c r="S45" s="54"/>
      <c r="T45" s="52"/>
    </row>
    <row r="46" spans="1:20" s="53" customFormat="1" ht="24.75" customHeight="1">
      <c r="A46" s="204" t="s">
        <v>151</v>
      </c>
      <c r="B46" s="151" t="s">
        <v>65</v>
      </c>
      <c r="C46" s="170">
        <v>2319.9983700000003</v>
      </c>
      <c r="D46" s="170">
        <v>421.99837</v>
      </c>
      <c r="E46" s="171">
        <v>297.5264</v>
      </c>
      <c r="F46" s="195">
        <f t="shared" si="9"/>
        <v>-124.47197</v>
      </c>
      <c r="G46" s="199">
        <f t="shared" si="4"/>
        <v>0.7050415858241348</v>
      </c>
      <c r="H46" s="195">
        <f aca="true" t="shared" si="22" ref="H46:H85">E46-C46</f>
        <v>-2022.4719700000003</v>
      </c>
      <c r="I46" s="199">
        <f t="shared" si="5"/>
        <v>0.1282442280336602</v>
      </c>
      <c r="J46" s="171"/>
      <c r="K46" s="171"/>
      <c r="L46" s="171">
        <f t="shared" si="21"/>
        <v>0</v>
      </c>
      <c r="M46" s="199">
        <f t="shared" si="6"/>
      </c>
      <c r="N46" s="195"/>
      <c r="O46" s="195">
        <f t="shared" si="17"/>
        <v>2319.9983700000003</v>
      </c>
      <c r="P46" s="195">
        <f t="shared" si="18"/>
        <v>297.5264</v>
      </c>
      <c r="Q46" s="195">
        <f>P46-O46</f>
        <v>-2022.4719700000003</v>
      </c>
      <c r="R46" s="199">
        <f t="shared" si="8"/>
        <v>0.1282442280336602</v>
      </c>
      <c r="S46" s="54"/>
      <c r="T46" s="52"/>
    </row>
    <row r="47" spans="1:20" s="53" customFormat="1" ht="25.5" customHeight="1">
      <c r="A47" s="204" t="s">
        <v>188</v>
      </c>
      <c r="B47" s="151" t="s">
        <v>189</v>
      </c>
      <c r="C47" s="170">
        <v>8655</v>
      </c>
      <c r="D47" s="170">
        <v>0</v>
      </c>
      <c r="E47" s="171">
        <v>0</v>
      </c>
      <c r="F47" s="195">
        <f>E47-D47</f>
        <v>0</v>
      </c>
      <c r="G47" s="199">
        <f t="shared" si="4"/>
      </c>
      <c r="H47" s="195">
        <f t="shared" si="22"/>
        <v>-8655</v>
      </c>
      <c r="I47" s="199">
        <f t="shared" si="5"/>
        <v>0</v>
      </c>
      <c r="J47" s="171">
        <v>0</v>
      </c>
      <c r="K47" s="171">
        <v>0</v>
      </c>
      <c r="L47" s="171">
        <f t="shared" si="21"/>
        <v>0</v>
      </c>
      <c r="M47" s="199">
        <f t="shared" si="6"/>
      </c>
      <c r="N47" s="195"/>
      <c r="O47" s="195">
        <f t="shared" si="17"/>
        <v>8655</v>
      </c>
      <c r="P47" s="195">
        <f t="shared" si="18"/>
        <v>0</v>
      </c>
      <c r="Q47" s="195">
        <f>P47-O47</f>
        <v>-8655</v>
      </c>
      <c r="R47" s="199">
        <f t="shared" si="8"/>
        <v>0</v>
      </c>
      <c r="S47" s="54"/>
      <c r="T47" s="52"/>
    </row>
    <row r="48" spans="1:20" s="53" customFormat="1" ht="24.75" customHeight="1">
      <c r="A48" s="204" t="s">
        <v>152</v>
      </c>
      <c r="B48" s="151" t="s">
        <v>77</v>
      </c>
      <c r="C48" s="170">
        <v>133757.97086</v>
      </c>
      <c r="D48" s="170">
        <v>82196.571</v>
      </c>
      <c r="E48" s="171">
        <v>0</v>
      </c>
      <c r="F48" s="195">
        <f>E48-D48</f>
        <v>-82196.571</v>
      </c>
      <c r="G48" s="199">
        <f t="shared" si="4"/>
        <v>0</v>
      </c>
      <c r="H48" s="195">
        <f t="shared" si="22"/>
        <v>-133757.97086</v>
      </c>
      <c r="I48" s="199">
        <f t="shared" si="5"/>
        <v>0</v>
      </c>
      <c r="J48" s="171">
        <v>0</v>
      </c>
      <c r="K48" s="171">
        <v>0</v>
      </c>
      <c r="L48" s="171">
        <f t="shared" si="21"/>
        <v>0</v>
      </c>
      <c r="M48" s="199">
        <f t="shared" si="6"/>
      </c>
      <c r="N48" s="195"/>
      <c r="O48" s="195">
        <f t="shared" si="17"/>
        <v>133757.97086</v>
      </c>
      <c r="P48" s="195">
        <f t="shared" si="18"/>
        <v>0</v>
      </c>
      <c r="Q48" s="195">
        <f>P48-O48</f>
        <v>-133757.97086</v>
      </c>
      <c r="R48" s="199">
        <f t="shared" si="8"/>
        <v>0</v>
      </c>
      <c r="S48" s="52"/>
      <c r="T48" s="52"/>
    </row>
    <row r="49" spans="1:20" s="12" customFormat="1" ht="20.25" customHeight="1">
      <c r="A49" s="69" t="s">
        <v>26</v>
      </c>
      <c r="B49" s="152" t="s">
        <v>27</v>
      </c>
      <c r="C49" s="173">
        <f>C6+C11+C12+C13+C31+C32+C33+C34+C42</f>
        <v>9397137.839790002</v>
      </c>
      <c r="D49" s="173">
        <f>D6+D11+D12+D13+D31+D32+D33+D34+D42</f>
        <v>1816313.2844200002</v>
      </c>
      <c r="E49" s="173">
        <f>E6+E11+E12+E13+E31+E32+E33+E34+E42</f>
        <v>1129383.5888900002</v>
      </c>
      <c r="F49" s="173">
        <f t="shared" si="9"/>
        <v>-686929.6955299999</v>
      </c>
      <c r="G49" s="202">
        <f>_xlfn.IFERROR(E49/D49,"")</f>
        <v>0.6217999937442753</v>
      </c>
      <c r="H49" s="173">
        <f t="shared" si="22"/>
        <v>-8267754.250900001</v>
      </c>
      <c r="I49" s="202">
        <f>_xlfn.IFERROR(E49/C49,"")</f>
        <v>0.12018378448253544</v>
      </c>
      <c r="J49" s="173">
        <f>J6+J11+J12+J13+J31+J32+J33+J34+J42</f>
        <v>1344621.11071</v>
      </c>
      <c r="K49" s="173">
        <f>K6+K11+K12+K13+K31+K32+K33+K34+K42</f>
        <v>57065.366559999995</v>
      </c>
      <c r="L49" s="173">
        <f>L6+L11+L12+L13+L31+L32+L33+L34+L42</f>
        <v>-1287555.7441500004</v>
      </c>
      <c r="M49" s="202">
        <f>_xlfn.IFERROR(K49/J49,"")</f>
        <v>0.042439737190997834</v>
      </c>
      <c r="N49" s="173" t="e">
        <f>#REF!+#REF!</f>
        <v>#REF!</v>
      </c>
      <c r="O49" s="173">
        <f aca="true" t="shared" si="23" ref="O49:O91">C49+J49</f>
        <v>10741758.950500002</v>
      </c>
      <c r="P49" s="173">
        <f aca="true" t="shared" si="24" ref="P49:P66">E49+K49</f>
        <v>1186448.9554500002</v>
      </c>
      <c r="Q49" s="173">
        <f t="shared" si="7"/>
        <v>-9555309.995050002</v>
      </c>
      <c r="R49" s="202">
        <f>_xlfn.IFERROR(P49/O49,"")</f>
        <v>0.11045201823252364</v>
      </c>
      <c r="S49" s="26"/>
      <c r="T49" s="27"/>
    </row>
    <row r="50" spans="1:20" s="53" customFormat="1" ht="24" customHeight="1">
      <c r="A50" s="70" t="s">
        <v>168</v>
      </c>
      <c r="B50" s="146" t="s">
        <v>136</v>
      </c>
      <c r="C50" s="170">
        <v>88437</v>
      </c>
      <c r="D50" s="170">
        <v>14739.6</v>
      </c>
      <c r="E50" s="171">
        <v>14739.6</v>
      </c>
      <c r="F50" s="171">
        <f t="shared" si="9"/>
        <v>0</v>
      </c>
      <c r="G50" s="237">
        <f>_xlfn.IFERROR(E50/D50,"")</f>
        <v>1</v>
      </c>
      <c r="H50" s="171">
        <f t="shared" si="22"/>
        <v>-73697.4</v>
      </c>
      <c r="I50" s="237">
        <f>_xlfn.IFERROR(E50/C50,"")</f>
        <v>0.16666779741510906</v>
      </c>
      <c r="J50" s="171">
        <v>0</v>
      </c>
      <c r="K50" s="171">
        <v>0</v>
      </c>
      <c r="L50" s="171">
        <f>K50-J50</f>
        <v>0</v>
      </c>
      <c r="M50" s="237">
        <f>_xlfn.IFERROR(K50/J50,"")</f>
      </c>
      <c r="N50" s="171" t="e">
        <f>#REF!+#REF!</f>
        <v>#REF!</v>
      </c>
      <c r="O50" s="171">
        <f>C50+J50</f>
        <v>88437</v>
      </c>
      <c r="P50" s="171">
        <f>E50+K50</f>
        <v>14739.6</v>
      </c>
      <c r="Q50" s="171">
        <f t="shared" si="7"/>
        <v>-73697.4</v>
      </c>
      <c r="R50" s="237">
        <f>_xlfn.IFERROR(P50/O50,"")</f>
        <v>0.16666779741510906</v>
      </c>
      <c r="S50" s="52"/>
      <c r="T50" s="52"/>
    </row>
    <row r="51" spans="1:20" s="53" customFormat="1" ht="90.75" customHeight="1">
      <c r="A51" s="70" t="s">
        <v>169</v>
      </c>
      <c r="B51" s="146" t="s">
        <v>170</v>
      </c>
      <c r="C51" s="170">
        <v>193682.843</v>
      </c>
      <c r="D51" s="170">
        <v>151048.74</v>
      </c>
      <c r="E51" s="171">
        <v>95406.413</v>
      </c>
      <c r="F51" s="171">
        <f t="shared" si="9"/>
        <v>-55642.32699999999</v>
      </c>
      <c r="G51" s="239">
        <f>_xlfn.IFERROR(E51/D51,"")</f>
        <v>0.6316266722913413</v>
      </c>
      <c r="H51" s="171">
        <f t="shared" si="22"/>
        <v>-98276.43</v>
      </c>
      <c r="I51" s="239">
        <f>_xlfn.IFERROR(E51/C51,"")</f>
        <v>0.49259093641040785</v>
      </c>
      <c r="J51" s="171">
        <v>1600</v>
      </c>
      <c r="K51" s="171">
        <v>1500</v>
      </c>
      <c r="L51" s="171">
        <f>K51-J51</f>
        <v>-100</v>
      </c>
      <c r="M51" s="239">
        <f>_xlfn.IFERROR(K51/J51,"")</f>
        <v>0.9375</v>
      </c>
      <c r="N51" s="171"/>
      <c r="O51" s="171">
        <f>C51+J51</f>
        <v>195282.843</v>
      </c>
      <c r="P51" s="171">
        <f>E51+K51</f>
        <v>96906.413</v>
      </c>
      <c r="Q51" s="171">
        <f t="shared" si="7"/>
        <v>-98376.43</v>
      </c>
      <c r="R51" s="239">
        <f>_xlfn.IFERROR(P51/O51,"")</f>
        <v>0.4962361849678725</v>
      </c>
      <c r="S51" s="52"/>
      <c r="T51" s="52"/>
    </row>
    <row r="52" spans="1:18" s="26" customFormat="1" ht="21" customHeight="1">
      <c r="A52" s="71" t="s">
        <v>28</v>
      </c>
      <c r="B52" s="153" t="s">
        <v>137</v>
      </c>
      <c r="C52" s="174">
        <f>C49+C50+C51</f>
        <v>9679257.682790002</v>
      </c>
      <c r="D52" s="174">
        <f>D49+D50+D51</f>
        <v>1982101.6244200002</v>
      </c>
      <c r="E52" s="174">
        <f>E49+E50+E51</f>
        <v>1239529.6018900003</v>
      </c>
      <c r="F52" s="174">
        <f t="shared" si="9"/>
        <v>-742572.02253</v>
      </c>
      <c r="G52" s="203">
        <f>_xlfn.IFERROR(E52/D52,"")</f>
        <v>0.625361276444496</v>
      </c>
      <c r="H52" s="174">
        <f t="shared" si="22"/>
        <v>-8439728.080900002</v>
      </c>
      <c r="I52" s="203">
        <f>_xlfn.IFERROR(E52/C52,"")</f>
        <v>0.12806039910415026</v>
      </c>
      <c r="J52" s="174">
        <f>J49+J50+J51</f>
        <v>1346221.11071</v>
      </c>
      <c r="K52" s="174">
        <f>K49+K50+K51</f>
        <v>58565.366559999995</v>
      </c>
      <c r="L52" s="174">
        <f>L49+L50+L51</f>
        <v>-1287655.7441500004</v>
      </c>
      <c r="M52" s="203">
        <f>_xlfn.IFERROR(K52/J52,"")</f>
        <v>0.043503527090815335</v>
      </c>
      <c r="N52" s="174" t="e">
        <f>#REF!+#REF!</f>
        <v>#REF!</v>
      </c>
      <c r="O52" s="174">
        <f t="shared" si="23"/>
        <v>11025478.793500002</v>
      </c>
      <c r="P52" s="174">
        <f t="shared" si="24"/>
        <v>1298094.9684500003</v>
      </c>
      <c r="Q52" s="174">
        <f t="shared" si="7"/>
        <v>-9727383.825050002</v>
      </c>
      <c r="R52" s="203">
        <f>_xlfn.IFERROR(P52/O52,"")</f>
        <v>0.11773592718851207</v>
      </c>
    </row>
    <row r="53" spans="1:18" s="26" customFormat="1" ht="37.5" customHeight="1" hidden="1">
      <c r="A53" s="72" t="s">
        <v>29</v>
      </c>
      <c r="B53" s="154" t="s">
        <v>30</v>
      </c>
      <c r="C53" s="260"/>
      <c r="D53" s="216"/>
      <c r="E53" s="244"/>
      <c r="F53" s="175">
        <f t="shared" si="9"/>
        <v>0</v>
      </c>
      <c r="G53" s="203">
        <f aca="true" t="shared" si="25" ref="G53:G91">_xlfn.IFERROR(E53/D53,"")</f>
      </c>
      <c r="H53" s="175">
        <f t="shared" si="22"/>
        <v>0</v>
      </c>
      <c r="I53" s="203">
        <f aca="true" t="shared" si="26" ref="I53:I91">_xlfn.IFERROR(E53/C53,"")</f>
      </c>
      <c r="J53" s="226"/>
      <c r="K53" s="226"/>
      <c r="L53" s="226" t="e">
        <f>K53-#REF!</f>
        <v>#REF!</v>
      </c>
      <c r="M53" s="203">
        <f aca="true" t="shared" si="27" ref="M53:M91">_xlfn.IFERROR(K53/J53,"")</f>
      </c>
      <c r="N53" s="176"/>
      <c r="O53" s="175">
        <f t="shared" si="23"/>
        <v>0</v>
      </c>
      <c r="P53" s="175">
        <f t="shared" si="24"/>
        <v>0</v>
      </c>
      <c r="Q53" s="175">
        <f t="shared" si="7"/>
        <v>0</v>
      </c>
      <c r="R53" s="203">
        <f aca="true" t="shared" si="28" ref="R53:R91">_xlfn.IFERROR(P53/O53,"")</f>
      </c>
    </row>
    <row r="54" spans="1:18" ht="20.25" customHeight="1" hidden="1">
      <c r="A54" s="73"/>
      <c r="B54" s="155" t="s">
        <v>31</v>
      </c>
      <c r="C54" s="172"/>
      <c r="D54" s="210"/>
      <c r="E54" s="172"/>
      <c r="F54" s="177">
        <f t="shared" si="9"/>
        <v>0</v>
      </c>
      <c r="G54" s="203">
        <f t="shared" si="25"/>
      </c>
      <c r="H54" s="177">
        <f t="shared" si="22"/>
        <v>0</v>
      </c>
      <c r="I54" s="203">
        <f t="shared" si="26"/>
      </c>
      <c r="J54" s="210"/>
      <c r="K54" s="210"/>
      <c r="L54" s="210" t="e">
        <f>K54-#REF!</f>
        <v>#REF!</v>
      </c>
      <c r="M54" s="203">
        <f t="shared" si="27"/>
      </c>
      <c r="N54" s="178"/>
      <c r="O54" s="177">
        <f t="shared" si="23"/>
        <v>0</v>
      </c>
      <c r="P54" s="177">
        <f t="shared" si="24"/>
        <v>0</v>
      </c>
      <c r="Q54" s="177">
        <f t="shared" si="7"/>
        <v>0</v>
      </c>
      <c r="R54" s="203">
        <f t="shared" si="28"/>
      </c>
    </row>
    <row r="55" spans="1:18" ht="60.75" customHeight="1" hidden="1">
      <c r="A55" s="74">
        <v>406</v>
      </c>
      <c r="B55" s="156" t="s">
        <v>32</v>
      </c>
      <c r="C55" s="172"/>
      <c r="D55" s="210"/>
      <c r="E55" s="172"/>
      <c r="F55" s="177">
        <f t="shared" si="9"/>
        <v>0</v>
      </c>
      <c r="G55" s="203">
        <f t="shared" si="25"/>
      </c>
      <c r="H55" s="177">
        <f t="shared" si="22"/>
        <v>0</v>
      </c>
      <c r="I55" s="203">
        <f t="shared" si="26"/>
      </c>
      <c r="J55" s="210"/>
      <c r="K55" s="210"/>
      <c r="L55" s="210" t="e">
        <f>K55-#REF!</f>
        <v>#REF!</v>
      </c>
      <c r="M55" s="203">
        <f t="shared" si="27"/>
      </c>
      <c r="N55" s="178"/>
      <c r="O55" s="177">
        <f t="shared" si="23"/>
        <v>0</v>
      </c>
      <c r="P55" s="177">
        <f t="shared" si="24"/>
        <v>0</v>
      </c>
      <c r="Q55" s="177">
        <f t="shared" si="7"/>
        <v>0</v>
      </c>
      <c r="R55" s="203">
        <f t="shared" si="28"/>
      </c>
    </row>
    <row r="56" spans="1:18" ht="20.25" customHeight="1" hidden="1">
      <c r="A56" s="74">
        <v>406.1</v>
      </c>
      <c r="B56" s="157" t="s">
        <v>33</v>
      </c>
      <c r="C56" s="245"/>
      <c r="D56" s="217"/>
      <c r="E56" s="245"/>
      <c r="F56" s="179">
        <f t="shared" si="9"/>
        <v>0</v>
      </c>
      <c r="G56" s="203">
        <f t="shared" si="25"/>
      </c>
      <c r="H56" s="179">
        <f t="shared" si="22"/>
        <v>0</v>
      </c>
      <c r="I56" s="203">
        <f t="shared" si="26"/>
      </c>
      <c r="J56" s="217"/>
      <c r="K56" s="217"/>
      <c r="L56" s="217" t="e">
        <f>K56-#REF!</f>
        <v>#REF!</v>
      </c>
      <c r="M56" s="203">
        <f t="shared" si="27"/>
      </c>
      <c r="N56" s="178"/>
      <c r="O56" s="179">
        <f t="shared" si="23"/>
        <v>0</v>
      </c>
      <c r="P56" s="179">
        <f t="shared" si="24"/>
        <v>0</v>
      </c>
      <c r="Q56" s="179">
        <f t="shared" si="7"/>
        <v>0</v>
      </c>
      <c r="R56" s="203">
        <f t="shared" si="28"/>
      </c>
    </row>
    <row r="57" spans="1:18" ht="20.25" customHeight="1" hidden="1">
      <c r="A57" s="74">
        <v>406.2</v>
      </c>
      <c r="B57" s="157" t="s">
        <v>34</v>
      </c>
      <c r="C57" s="245"/>
      <c r="D57" s="217"/>
      <c r="E57" s="245"/>
      <c r="F57" s="179">
        <f t="shared" si="9"/>
        <v>0</v>
      </c>
      <c r="G57" s="203">
        <f t="shared" si="25"/>
      </c>
      <c r="H57" s="179">
        <f t="shared" si="22"/>
        <v>0</v>
      </c>
      <c r="I57" s="203">
        <f t="shared" si="26"/>
      </c>
      <c r="J57" s="217"/>
      <c r="K57" s="217"/>
      <c r="L57" s="217" t="e">
        <f>K57-#REF!</f>
        <v>#REF!</v>
      </c>
      <c r="M57" s="203">
        <f t="shared" si="27"/>
      </c>
      <c r="N57" s="178"/>
      <c r="O57" s="179">
        <f t="shared" si="23"/>
        <v>0</v>
      </c>
      <c r="P57" s="179">
        <f t="shared" si="24"/>
        <v>0</v>
      </c>
      <c r="Q57" s="179">
        <f t="shared" si="7"/>
        <v>0</v>
      </c>
      <c r="R57" s="203">
        <f t="shared" si="28"/>
      </c>
    </row>
    <row r="58" spans="1:18" ht="60.75" customHeight="1" hidden="1">
      <c r="A58" s="74">
        <v>201</v>
      </c>
      <c r="B58" s="156" t="s">
        <v>35</v>
      </c>
      <c r="C58" s="172"/>
      <c r="D58" s="210"/>
      <c r="E58" s="172"/>
      <c r="F58" s="177">
        <f t="shared" si="9"/>
        <v>0</v>
      </c>
      <c r="G58" s="203">
        <f t="shared" si="25"/>
      </c>
      <c r="H58" s="177">
        <f t="shared" si="22"/>
        <v>0</v>
      </c>
      <c r="I58" s="203">
        <f t="shared" si="26"/>
      </c>
      <c r="J58" s="210"/>
      <c r="K58" s="210"/>
      <c r="L58" s="210" t="e">
        <f>K58-#REF!</f>
        <v>#REF!</v>
      </c>
      <c r="M58" s="203">
        <f t="shared" si="27"/>
      </c>
      <c r="N58" s="178"/>
      <c r="O58" s="177">
        <f t="shared" si="23"/>
        <v>0</v>
      </c>
      <c r="P58" s="177">
        <f t="shared" si="24"/>
        <v>0</v>
      </c>
      <c r="Q58" s="177">
        <f t="shared" si="7"/>
        <v>0</v>
      </c>
      <c r="R58" s="203">
        <f t="shared" si="28"/>
      </c>
    </row>
    <row r="59" spans="1:18" ht="20.25" customHeight="1" hidden="1">
      <c r="A59" s="73">
        <v>201.01</v>
      </c>
      <c r="B59" s="158" t="s">
        <v>36</v>
      </c>
      <c r="C59" s="172"/>
      <c r="D59" s="210"/>
      <c r="E59" s="172"/>
      <c r="F59" s="177">
        <f t="shared" si="9"/>
        <v>0</v>
      </c>
      <c r="G59" s="203">
        <f t="shared" si="25"/>
      </c>
      <c r="H59" s="177">
        <f t="shared" si="22"/>
        <v>0</v>
      </c>
      <c r="I59" s="203">
        <f t="shared" si="26"/>
      </c>
      <c r="J59" s="210"/>
      <c r="K59" s="210"/>
      <c r="L59" s="210" t="e">
        <f>K59-#REF!</f>
        <v>#REF!</v>
      </c>
      <c r="M59" s="203">
        <f t="shared" si="27"/>
      </c>
      <c r="N59" s="178"/>
      <c r="O59" s="177">
        <f t="shared" si="23"/>
        <v>0</v>
      </c>
      <c r="P59" s="177">
        <f t="shared" si="24"/>
        <v>0</v>
      </c>
      <c r="Q59" s="177">
        <f t="shared" si="7"/>
        <v>0</v>
      </c>
      <c r="R59" s="203">
        <f t="shared" si="28"/>
      </c>
    </row>
    <row r="60" spans="1:18" ht="15" customHeight="1" hidden="1">
      <c r="A60" s="73">
        <v>201.011</v>
      </c>
      <c r="B60" s="159" t="s">
        <v>37</v>
      </c>
      <c r="C60" s="245"/>
      <c r="D60" s="217"/>
      <c r="E60" s="245"/>
      <c r="F60" s="179">
        <f t="shared" si="9"/>
        <v>0</v>
      </c>
      <c r="G60" s="203">
        <f t="shared" si="25"/>
      </c>
      <c r="H60" s="179">
        <f t="shared" si="22"/>
        <v>0</v>
      </c>
      <c r="I60" s="203">
        <f t="shared" si="26"/>
      </c>
      <c r="J60" s="217"/>
      <c r="K60" s="217"/>
      <c r="L60" s="217" t="e">
        <f>K60-#REF!</f>
        <v>#REF!</v>
      </c>
      <c r="M60" s="203">
        <f t="shared" si="27"/>
      </c>
      <c r="N60" s="178"/>
      <c r="O60" s="179">
        <f t="shared" si="23"/>
        <v>0</v>
      </c>
      <c r="P60" s="179">
        <f t="shared" si="24"/>
        <v>0</v>
      </c>
      <c r="Q60" s="179">
        <f t="shared" si="7"/>
        <v>0</v>
      </c>
      <c r="R60" s="203">
        <f t="shared" si="28"/>
      </c>
    </row>
    <row r="61" spans="1:18" ht="20.25" customHeight="1" hidden="1">
      <c r="A61" s="73">
        <v>201.012</v>
      </c>
      <c r="B61" s="159" t="s">
        <v>38</v>
      </c>
      <c r="C61" s="245"/>
      <c r="D61" s="217"/>
      <c r="E61" s="245"/>
      <c r="F61" s="179">
        <f t="shared" si="9"/>
        <v>0</v>
      </c>
      <c r="G61" s="203">
        <f t="shared" si="25"/>
      </c>
      <c r="H61" s="179">
        <f t="shared" si="22"/>
        <v>0</v>
      </c>
      <c r="I61" s="203">
        <f t="shared" si="26"/>
      </c>
      <c r="J61" s="217"/>
      <c r="K61" s="217"/>
      <c r="L61" s="217" t="e">
        <f>K61-#REF!</f>
        <v>#REF!</v>
      </c>
      <c r="M61" s="203">
        <f t="shared" si="27"/>
      </c>
      <c r="N61" s="178"/>
      <c r="O61" s="179">
        <f t="shared" si="23"/>
        <v>0</v>
      </c>
      <c r="P61" s="179">
        <f t="shared" si="24"/>
        <v>0</v>
      </c>
      <c r="Q61" s="179">
        <f t="shared" si="7"/>
        <v>0</v>
      </c>
      <c r="R61" s="203">
        <f t="shared" si="28"/>
      </c>
    </row>
    <row r="62" spans="1:18" ht="20.25" customHeight="1" hidden="1">
      <c r="A62" s="73">
        <v>201.02</v>
      </c>
      <c r="B62" s="160" t="s">
        <v>39</v>
      </c>
      <c r="C62" s="172"/>
      <c r="D62" s="210"/>
      <c r="E62" s="172"/>
      <c r="F62" s="177">
        <f t="shared" si="9"/>
        <v>0</v>
      </c>
      <c r="G62" s="203">
        <f t="shared" si="25"/>
      </c>
      <c r="H62" s="177">
        <f t="shared" si="22"/>
        <v>0</v>
      </c>
      <c r="I62" s="203">
        <f t="shared" si="26"/>
      </c>
      <c r="J62" s="210"/>
      <c r="K62" s="210"/>
      <c r="L62" s="210" t="e">
        <f>K62-#REF!</f>
        <v>#REF!</v>
      </c>
      <c r="M62" s="203">
        <f t="shared" si="27"/>
      </c>
      <c r="N62" s="178"/>
      <c r="O62" s="177">
        <f t="shared" si="23"/>
        <v>0</v>
      </c>
      <c r="P62" s="177">
        <f t="shared" si="24"/>
        <v>0</v>
      </c>
      <c r="Q62" s="177">
        <f t="shared" si="7"/>
        <v>0</v>
      </c>
      <c r="R62" s="203">
        <f t="shared" si="28"/>
      </c>
    </row>
    <row r="63" spans="1:18" ht="20.25" customHeight="1" hidden="1">
      <c r="A63" s="73">
        <v>201.021</v>
      </c>
      <c r="B63" s="159" t="s">
        <v>37</v>
      </c>
      <c r="C63" s="245"/>
      <c r="D63" s="217"/>
      <c r="E63" s="245"/>
      <c r="F63" s="179">
        <f t="shared" si="9"/>
        <v>0</v>
      </c>
      <c r="G63" s="203">
        <f t="shared" si="25"/>
      </c>
      <c r="H63" s="179">
        <f t="shared" si="22"/>
        <v>0</v>
      </c>
      <c r="I63" s="203">
        <f t="shared" si="26"/>
      </c>
      <c r="J63" s="217"/>
      <c r="K63" s="217"/>
      <c r="L63" s="217" t="e">
        <f>K63-#REF!</f>
        <v>#REF!</v>
      </c>
      <c r="M63" s="203">
        <f t="shared" si="27"/>
      </c>
      <c r="N63" s="178"/>
      <c r="O63" s="179">
        <f t="shared" si="23"/>
        <v>0</v>
      </c>
      <c r="P63" s="179">
        <f t="shared" si="24"/>
        <v>0</v>
      </c>
      <c r="Q63" s="179">
        <f t="shared" si="7"/>
        <v>0</v>
      </c>
      <c r="R63" s="203">
        <f t="shared" si="28"/>
      </c>
    </row>
    <row r="64" spans="1:18" ht="20.25" customHeight="1" hidden="1">
      <c r="A64" s="73">
        <v>201.022</v>
      </c>
      <c r="B64" s="159" t="s">
        <v>38</v>
      </c>
      <c r="C64" s="245"/>
      <c r="D64" s="217"/>
      <c r="E64" s="245"/>
      <c r="F64" s="179">
        <f t="shared" si="9"/>
        <v>0</v>
      </c>
      <c r="G64" s="203">
        <f t="shared" si="25"/>
      </c>
      <c r="H64" s="179">
        <f t="shared" si="22"/>
        <v>0</v>
      </c>
      <c r="I64" s="203">
        <f t="shared" si="26"/>
      </c>
      <c r="J64" s="217"/>
      <c r="K64" s="217"/>
      <c r="L64" s="217" t="e">
        <f>K64-#REF!</f>
        <v>#REF!</v>
      </c>
      <c r="M64" s="203">
        <f t="shared" si="27"/>
      </c>
      <c r="N64" s="178"/>
      <c r="O64" s="179">
        <f t="shared" si="23"/>
        <v>0</v>
      </c>
      <c r="P64" s="179">
        <f t="shared" si="24"/>
        <v>0</v>
      </c>
      <c r="Q64" s="179">
        <f t="shared" si="7"/>
        <v>0</v>
      </c>
      <c r="R64" s="203">
        <f t="shared" si="28"/>
      </c>
    </row>
    <row r="65" spans="1:18" ht="40.5" customHeight="1" hidden="1">
      <c r="A65" s="73">
        <v>201.03</v>
      </c>
      <c r="B65" s="160" t="s">
        <v>40</v>
      </c>
      <c r="C65" s="172"/>
      <c r="D65" s="210"/>
      <c r="E65" s="172"/>
      <c r="F65" s="177">
        <f t="shared" si="9"/>
        <v>0</v>
      </c>
      <c r="G65" s="203">
        <f t="shared" si="25"/>
      </c>
      <c r="H65" s="177">
        <f t="shared" si="22"/>
        <v>0</v>
      </c>
      <c r="I65" s="203">
        <f t="shared" si="26"/>
      </c>
      <c r="J65" s="210"/>
      <c r="K65" s="210"/>
      <c r="L65" s="210" t="e">
        <f>K65-#REF!</f>
        <v>#REF!</v>
      </c>
      <c r="M65" s="203">
        <f t="shared" si="27"/>
      </c>
      <c r="N65" s="178"/>
      <c r="O65" s="177">
        <f t="shared" si="23"/>
        <v>0</v>
      </c>
      <c r="P65" s="177">
        <f t="shared" si="24"/>
        <v>0</v>
      </c>
      <c r="Q65" s="177">
        <f t="shared" si="7"/>
        <v>0</v>
      </c>
      <c r="R65" s="203">
        <f t="shared" si="28"/>
      </c>
    </row>
    <row r="66" spans="1:18" ht="20.25" customHeight="1" hidden="1">
      <c r="A66" s="73">
        <v>201.031</v>
      </c>
      <c r="B66" s="159" t="s">
        <v>37</v>
      </c>
      <c r="C66" s="245"/>
      <c r="D66" s="217"/>
      <c r="E66" s="245"/>
      <c r="F66" s="179">
        <f t="shared" si="9"/>
        <v>0</v>
      </c>
      <c r="G66" s="203">
        <f t="shared" si="25"/>
      </c>
      <c r="H66" s="179">
        <f t="shared" si="22"/>
        <v>0</v>
      </c>
      <c r="I66" s="203">
        <f t="shared" si="26"/>
      </c>
      <c r="J66" s="217"/>
      <c r="K66" s="217"/>
      <c r="L66" s="217" t="e">
        <f>K66-#REF!</f>
        <v>#REF!</v>
      </c>
      <c r="M66" s="203">
        <f t="shared" si="27"/>
      </c>
      <c r="N66" s="178"/>
      <c r="O66" s="179">
        <f t="shared" si="23"/>
        <v>0</v>
      </c>
      <c r="P66" s="179">
        <f t="shared" si="24"/>
        <v>0</v>
      </c>
      <c r="Q66" s="179">
        <f t="shared" si="7"/>
        <v>0</v>
      </c>
      <c r="R66" s="203">
        <f t="shared" si="28"/>
      </c>
    </row>
    <row r="67" spans="1:18" ht="20.25" customHeight="1" hidden="1">
      <c r="A67" s="73">
        <v>201.032</v>
      </c>
      <c r="B67" s="159" t="s">
        <v>38</v>
      </c>
      <c r="C67" s="245"/>
      <c r="D67" s="217"/>
      <c r="E67" s="245"/>
      <c r="F67" s="179">
        <f t="shared" si="9"/>
        <v>0</v>
      </c>
      <c r="G67" s="203">
        <f t="shared" si="25"/>
      </c>
      <c r="H67" s="179">
        <f t="shared" si="22"/>
        <v>0</v>
      </c>
      <c r="I67" s="203">
        <f t="shared" si="26"/>
      </c>
      <c r="J67" s="217"/>
      <c r="K67" s="217"/>
      <c r="L67" s="217" t="e">
        <f>K67-#REF!</f>
        <v>#REF!</v>
      </c>
      <c r="M67" s="203">
        <f t="shared" si="27"/>
      </c>
      <c r="N67" s="178"/>
      <c r="O67" s="179">
        <f t="shared" si="23"/>
        <v>0</v>
      </c>
      <c r="P67" s="179">
        <f aca="true" t="shared" si="29" ref="P67:P91">E67+K67</f>
        <v>0</v>
      </c>
      <c r="Q67" s="179">
        <f aca="true" t="shared" si="30" ref="Q67:Q91">P67-O67</f>
        <v>0</v>
      </c>
      <c r="R67" s="203">
        <f t="shared" si="28"/>
      </c>
    </row>
    <row r="68" spans="1:18" ht="40.5" customHeight="1" hidden="1">
      <c r="A68" s="74">
        <v>202</v>
      </c>
      <c r="B68" s="156" t="s">
        <v>41</v>
      </c>
      <c r="C68" s="172"/>
      <c r="D68" s="210"/>
      <c r="E68" s="172"/>
      <c r="F68" s="177">
        <f t="shared" si="9"/>
        <v>0</v>
      </c>
      <c r="G68" s="203">
        <f t="shared" si="25"/>
      </c>
      <c r="H68" s="177">
        <f t="shared" si="22"/>
        <v>0</v>
      </c>
      <c r="I68" s="203">
        <f t="shared" si="26"/>
      </c>
      <c r="J68" s="210"/>
      <c r="K68" s="210"/>
      <c r="L68" s="210" t="e">
        <f>K68-#REF!</f>
        <v>#REF!</v>
      </c>
      <c r="M68" s="203">
        <f t="shared" si="27"/>
      </c>
      <c r="N68" s="178"/>
      <c r="O68" s="177">
        <f t="shared" si="23"/>
        <v>0</v>
      </c>
      <c r="P68" s="177">
        <f t="shared" si="29"/>
        <v>0</v>
      </c>
      <c r="Q68" s="177">
        <f t="shared" si="30"/>
        <v>0</v>
      </c>
      <c r="R68" s="203">
        <f t="shared" si="28"/>
      </c>
    </row>
    <row r="69" spans="1:18" ht="40.5" customHeight="1" hidden="1">
      <c r="A69" s="73">
        <v>202.01</v>
      </c>
      <c r="B69" s="160" t="s">
        <v>42</v>
      </c>
      <c r="C69" s="172"/>
      <c r="D69" s="210"/>
      <c r="E69" s="172"/>
      <c r="F69" s="177">
        <f t="shared" si="9"/>
        <v>0</v>
      </c>
      <c r="G69" s="203">
        <f t="shared" si="25"/>
      </c>
      <c r="H69" s="177">
        <f t="shared" si="22"/>
        <v>0</v>
      </c>
      <c r="I69" s="203">
        <f t="shared" si="26"/>
      </c>
      <c r="J69" s="210"/>
      <c r="K69" s="210"/>
      <c r="L69" s="210" t="e">
        <f>K69-#REF!</f>
        <v>#REF!</v>
      </c>
      <c r="M69" s="203">
        <f t="shared" si="27"/>
      </c>
      <c r="N69" s="178"/>
      <c r="O69" s="177">
        <f t="shared" si="23"/>
        <v>0</v>
      </c>
      <c r="P69" s="177">
        <f t="shared" si="29"/>
        <v>0</v>
      </c>
      <c r="Q69" s="177">
        <f t="shared" si="30"/>
        <v>0</v>
      </c>
      <c r="R69" s="203">
        <f t="shared" si="28"/>
      </c>
    </row>
    <row r="70" spans="1:18" ht="20.25" hidden="1">
      <c r="A70" s="73">
        <v>202.011</v>
      </c>
      <c r="B70" s="159" t="s">
        <v>37</v>
      </c>
      <c r="C70" s="245"/>
      <c r="D70" s="217"/>
      <c r="E70" s="245"/>
      <c r="F70" s="179">
        <f t="shared" si="9"/>
        <v>0</v>
      </c>
      <c r="G70" s="203">
        <f t="shared" si="25"/>
      </c>
      <c r="H70" s="179">
        <f t="shared" si="22"/>
        <v>0</v>
      </c>
      <c r="I70" s="203">
        <f t="shared" si="26"/>
      </c>
      <c r="J70" s="217"/>
      <c r="K70" s="217"/>
      <c r="L70" s="217" t="e">
        <f>K70-#REF!</f>
        <v>#REF!</v>
      </c>
      <c r="M70" s="203">
        <f t="shared" si="27"/>
      </c>
      <c r="N70" s="178"/>
      <c r="O70" s="179">
        <f t="shared" si="23"/>
        <v>0</v>
      </c>
      <c r="P70" s="179">
        <f t="shared" si="29"/>
        <v>0</v>
      </c>
      <c r="Q70" s="179">
        <f t="shared" si="30"/>
        <v>0</v>
      </c>
      <c r="R70" s="203">
        <f t="shared" si="28"/>
      </c>
    </row>
    <row r="71" spans="1:18" ht="20.25" hidden="1">
      <c r="A71" s="73">
        <v>202.012</v>
      </c>
      <c r="B71" s="159" t="s">
        <v>38</v>
      </c>
      <c r="C71" s="245"/>
      <c r="D71" s="217"/>
      <c r="E71" s="245"/>
      <c r="F71" s="179">
        <f t="shared" si="9"/>
        <v>0</v>
      </c>
      <c r="G71" s="203">
        <f t="shared" si="25"/>
      </c>
      <c r="H71" s="179">
        <f t="shared" si="22"/>
        <v>0</v>
      </c>
      <c r="I71" s="203">
        <f t="shared" si="26"/>
      </c>
      <c r="J71" s="217"/>
      <c r="K71" s="217"/>
      <c r="L71" s="217" t="e">
        <f>K71-#REF!</f>
        <v>#REF!</v>
      </c>
      <c r="M71" s="203">
        <f t="shared" si="27"/>
      </c>
      <c r="N71" s="178"/>
      <c r="O71" s="179">
        <f t="shared" si="23"/>
        <v>0</v>
      </c>
      <c r="P71" s="179">
        <f t="shared" si="29"/>
        <v>0</v>
      </c>
      <c r="Q71" s="179">
        <f t="shared" si="30"/>
        <v>0</v>
      </c>
      <c r="R71" s="203">
        <f t="shared" si="28"/>
      </c>
    </row>
    <row r="72" spans="1:18" ht="19.5" customHeight="1" hidden="1">
      <c r="A72" s="73">
        <v>202.013</v>
      </c>
      <c r="B72" s="159" t="s">
        <v>43</v>
      </c>
      <c r="C72" s="245"/>
      <c r="D72" s="217"/>
      <c r="E72" s="245"/>
      <c r="F72" s="179">
        <f t="shared" si="9"/>
        <v>0</v>
      </c>
      <c r="G72" s="203">
        <f t="shared" si="25"/>
      </c>
      <c r="H72" s="179">
        <f t="shared" si="22"/>
        <v>0</v>
      </c>
      <c r="I72" s="203">
        <f t="shared" si="26"/>
      </c>
      <c r="J72" s="217"/>
      <c r="K72" s="217"/>
      <c r="L72" s="217" t="e">
        <f>K72-#REF!</f>
        <v>#REF!</v>
      </c>
      <c r="M72" s="203">
        <f t="shared" si="27"/>
      </c>
      <c r="N72" s="178"/>
      <c r="O72" s="179">
        <f t="shared" si="23"/>
        <v>0</v>
      </c>
      <c r="P72" s="179">
        <f t="shared" si="29"/>
        <v>0</v>
      </c>
      <c r="Q72" s="179">
        <f t="shared" si="30"/>
        <v>0</v>
      </c>
      <c r="R72" s="203">
        <f t="shared" si="28"/>
      </c>
    </row>
    <row r="73" spans="1:18" ht="20.25" hidden="1">
      <c r="A73" s="73">
        <v>202.014</v>
      </c>
      <c r="B73" s="159" t="s">
        <v>44</v>
      </c>
      <c r="C73" s="245"/>
      <c r="D73" s="217"/>
      <c r="E73" s="245"/>
      <c r="F73" s="179">
        <f t="shared" si="9"/>
        <v>0</v>
      </c>
      <c r="G73" s="203">
        <f t="shared" si="25"/>
      </c>
      <c r="H73" s="179">
        <f t="shared" si="22"/>
        <v>0</v>
      </c>
      <c r="I73" s="203">
        <f t="shared" si="26"/>
      </c>
      <c r="J73" s="217"/>
      <c r="K73" s="217"/>
      <c r="L73" s="217" t="e">
        <f>K73-#REF!</f>
        <v>#REF!</v>
      </c>
      <c r="M73" s="203">
        <f t="shared" si="27"/>
      </c>
      <c r="N73" s="178"/>
      <c r="O73" s="179">
        <f t="shared" si="23"/>
        <v>0</v>
      </c>
      <c r="P73" s="179">
        <f t="shared" si="29"/>
        <v>0</v>
      </c>
      <c r="Q73" s="179">
        <f t="shared" si="30"/>
        <v>0</v>
      </c>
      <c r="R73" s="203">
        <f t="shared" si="28"/>
      </c>
    </row>
    <row r="74" spans="1:18" ht="40.5" hidden="1">
      <c r="A74" s="74">
        <v>203</v>
      </c>
      <c r="B74" s="156" t="s">
        <v>45</v>
      </c>
      <c r="C74" s="172"/>
      <c r="D74" s="210"/>
      <c r="E74" s="172"/>
      <c r="F74" s="177">
        <f t="shared" si="9"/>
        <v>0</v>
      </c>
      <c r="G74" s="203">
        <f t="shared" si="25"/>
      </c>
      <c r="H74" s="177">
        <f t="shared" si="22"/>
        <v>0</v>
      </c>
      <c r="I74" s="203">
        <f t="shared" si="26"/>
      </c>
      <c r="J74" s="210"/>
      <c r="K74" s="210"/>
      <c r="L74" s="210" t="e">
        <f>K74-#REF!</f>
        <v>#REF!</v>
      </c>
      <c r="M74" s="203">
        <f t="shared" si="27"/>
      </c>
      <c r="N74" s="178"/>
      <c r="O74" s="177">
        <f t="shared" si="23"/>
        <v>0</v>
      </c>
      <c r="P74" s="177">
        <f t="shared" si="29"/>
        <v>0</v>
      </c>
      <c r="Q74" s="177">
        <f t="shared" si="30"/>
        <v>0</v>
      </c>
      <c r="R74" s="203">
        <f t="shared" si="28"/>
      </c>
    </row>
    <row r="75" spans="1:18" ht="15.75" customHeight="1" hidden="1">
      <c r="A75" s="73">
        <v>203.01</v>
      </c>
      <c r="B75" s="160" t="s">
        <v>46</v>
      </c>
      <c r="C75" s="172"/>
      <c r="D75" s="210"/>
      <c r="E75" s="172"/>
      <c r="F75" s="177">
        <f t="shared" si="9"/>
        <v>0</v>
      </c>
      <c r="G75" s="203">
        <f t="shared" si="25"/>
      </c>
      <c r="H75" s="177">
        <f t="shared" si="22"/>
        <v>0</v>
      </c>
      <c r="I75" s="203">
        <f t="shared" si="26"/>
      </c>
      <c r="J75" s="210"/>
      <c r="K75" s="210"/>
      <c r="L75" s="210" t="e">
        <f>K75-#REF!</f>
        <v>#REF!</v>
      </c>
      <c r="M75" s="203">
        <f t="shared" si="27"/>
      </c>
      <c r="N75" s="178"/>
      <c r="O75" s="177">
        <f t="shared" si="23"/>
        <v>0</v>
      </c>
      <c r="P75" s="177">
        <f t="shared" si="29"/>
        <v>0</v>
      </c>
      <c r="Q75" s="177">
        <f t="shared" si="30"/>
        <v>0</v>
      </c>
      <c r="R75" s="203">
        <f t="shared" si="28"/>
      </c>
    </row>
    <row r="76" spans="1:18" ht="20.25" hidden="1">
      <c r="A76" s="73">
        <v>203.011</v>
      </c>
      <c r="B76" s="159" t="s">
        <v>47</v>
      </c>
      <c r="C76" s="245"/>
      <c r="D76" s="217"/>
      <c r="E76" s="245"/>
      <c r="F76" s="179">
        <f t="shared" si="9"/>
        <v>0</v>
      </c>
      <c r="G76" s="203">
        <f t="shared" si="25"/>
      </c>
      <c r="H76" s="179">
        <f t="shared" si="22"/>
        <v>0</v>
      </c>
      <c r="I76" s="203">
        <f t="shared" si="26"/>
      </c>
      <c r="J76" s="217"/>
      <c r="K76" s="217"/>
      <c r="L76" s="217" t="e">
        <f>K76-#REF!</f>
        <v>#REF!</v>
      </c>
      <c r="M76" s="203">
        <f t="shared" si="27"/>
      </c>
      <c r="N76" s="178"/>
      <c r="O76" s="179">
        <f t="shared" si="23"/>
        <v>0</v>
      </c>
      <c r="P76" s="179">
        <f t="shared" si="29"/>
        <v>0</v>
      </c>
      <c r="Q76" s="179">
        <f t="shared" si="30"/>
        <v>0</v>
      </c>
      <c r="R76" s="203">
        <f t="shared" si="28"/>
      </c>
    </row>
    <row r="77" spans="1:18" ht="20.25" hidden="1">
      <c r="A77" s="73">
        <v>203.012</v>
      </c>
      <c r="B77" s="159" t="s">
        <v>48</v>
      </c>
      <c r="C77" s="245"/>
      <c r="D77" s="217"/>
      <c r="E77" s="245"/>
      <c r="F77" s="179">
        <f t="shared" si="9"/>
        <v>0</v>
      </c>
      <c r="G77" s="203">
        <f t="shared" si="25"/>
      </c>
      <c r="H77" s="179">
        <f t="shared" si="22"/>
        <v>0</v>
      </c>
      <c r="I77" s="203">
        <f t="shared" si="26"/>
      </c>
      <c r="J77" s="217"/>
      <c r="K77" s="217"/>
      <c r="L77" s="217" t="e">
        <f>K77-#REF!</f>
        <v>#REF!</v>
      </c>
      <c r="M77" s="203">
        <f t="shared" si="27"/>
      </c>
      <c r="N77" s="178"/>
      <c r="O77" s="179">
        <f t="shared" si="23"/>
        <v>0</v>
      </c>
      <c r="P77" s="179">
        <f t="shared" si="29"/>
        <v>0</v>
      </c>
      <c r="Q77" s="179">
        <f t="shared" si="30"/>
        <v>0</v>
      </c>
      <c r="R77" s="203">
        <f t="shared" si="28"/>
      </c>
    </row>
    <row r="78" spans="1:18" ht="15.75" customHeight="1" hidden="1">
      <c r="A78" s="73">
        <v>203.013</v>
      </c>
      <c r="B78" s="159" t="s">
        <v>43</v>
      </c>
      <c r="C78" s="245"/>
      <c r="D78" s="217"/>
      <c r="E78" s="245"/>
      <c r="F78" s="179">
        <f t="shared" si="9"/>
        <v>0</v>
      </c>
      <c r="G78" s="203">
        <f t="shared" si="25"/>
      </c>
      <c r="H78" s="179">
        <f t="shared" si="22"/>
        <v>0</v>
      </c>
      <c r="I78" s="203">
        <f t="shared" si="26"/>
      </c>
      <c r="J78" s="217"/>
      <c r="K78" s="217"/>
      <c r="L78" s="217" t="e">
        <f>K78-#REF!</f>
        <v>#REF!</v>
      </c>
      <c r="M78" s="203">
        <f t="shared" si="27"/>
      </c>
      <c r="N78" s="178"/>
      <c r="O78" s="179">
        <f t="shared" si="23"/>
        <v>0</v>
      </c>
      <c r="P78" s="179">
        <f t="shared" si="29"/>
        <v>0</v>
      </c>
      <c r="Q78" s="179">
        <f t="shared" si="30"/>
        <v>0</v>
      </c>
      <c r="R78" s="203">
        <f t="shared" si="28"/>
      </c>
    </row>
    <row r="79" spans="1:18" ht="14.25" customHeight="1" hidden="1">
      <c r="A79" s="74">
        <v>204</v>
      </c>
      <c r="B79" s="156" t="s">
        <v>49</v>
      </c>
      <c r="C79" s="245"/>
      <c r="D79" s="217"/>
      <c r="E79" s="245"/>
      <c r="F79" s="179">
        <f t="shared" si="9"/>
        <v>0</v>
      </c>
      <c r="G79" s="203">
        <f t="shared" si="25"/>
      </c>
      <c r="H79" s="179">
        <f t="shared" si="22"/>
        <v>0</v>
      </c>
      <c r="I79" s="203">
        <f t="shared" si="26"/>
      </c>
      <c r="J79" s="217"/>
      <c r="K79" s="217"/>
      <c r="L79" s="217" t="e">
        <f>K79-#REF!</f>
        <v>#REF!</v>
      </c>
      <c r="M79" s="203">
        <f t="shared" si="27"/>
      </c>
      <c r="N79" s="178"/>
      <c r="O79" s="179">
        <f t="shared" si="23"/>
        <v>0</v>
      </c>
      <c r="P79" s="179">
        <f t="shared" si="29"/>
        <v>0</v>
      </c>
      <c r="Q79" s="179">
        <f t="shared" si="30"/>
        <v>0</v>
      </c>
      <c r="R79" s="203">
        <f t="shared" si="28"/>
      </c>
    </row>
    <row r="80" spans="1:18" ht="18.75" customHeight="1" hidden="1">
      <c r="A80" s="74">
        <v>205</v>
      </c>
      <c r="B80" s="156" t="s">
        <v>50</v>
      </c>
      <c r="C80" s="245"/>
      <c r="D80" s="217"/>
      <c r="E80" s="245"/>
      <c r="F80" s="179">
        <f aca="true" t="shared" si="31" ref="F80:F91">E80-D80</f>
        <v>0</v>
      </c>
      <c r="G80" s="203">
        <f t="shared" si="25"/>
      </c>
      <c r="H80" s="179">
        <f t="shared" si="22"/>
        <v>0</v>
      </c>
      <c r="I80" s="203">
        <f t="shared" si="26"/>
      </c>
      <c r="J80" s="217"/>
      <c r="K80" s="217"/>
      <c r="L80" s="217" t="e">
        <f>K80-#REF!</f>
        <v>#REF!</v>
      </c>
      <c r="M80" s="203">
        <f t="shared" si="27"/>
      </c>
      <c r="N80" s="178"/>
      <c r="O80" s="179">
        <f t="shared" si="23"/>
        <v>0</v>
      </c>
      <c r="P80" s="179">
        <f t="shared" si="29"/>
        <v>0</v>
      </c>
      <c r="Q80" s="179">
        <f t="shared" si="30"/>
        <v>0</v>
      </c>
      <c r="R80" s="203">
        <f t="shared" si="28"/>
      </c>
    </row>
    <row r="81" spans="1:18" ht="15" customHeight="1" hidden="1">
      <c r="A81" s="74">
        <v>900.4</v>
      </c>
      <c r="B81" s="161" t="s">
        <v>51</v>
      </c>
      <c r="C81" s="172"/>
      <c r="D81" s="210"/>
      <c r="E81" s="172"/>
      <c r="F81" s="177">
        <f t="shared" si="31"/>
        <v>0</v>
      </c>
      <c r="G81" s="203">
        <f t="shared" si="25"/>
      </c>
      <c r="H81" s="177">
        <f t="shared" si="22"/>
        <v>0</v>
      </c>
      <c r="I81" s="203">
        <f t="shared" si="26"/>
      </c>
      <c r="J81" s="210"/>
      <c r="K81" s="210"/>
      <c r="L81" s="210" t="e">
        <f>K81-#REF!</f>
        <v>#REF!</v>
      </c>
      <c r="M81" s="203">
        <f t="shared" si="27"/>
      </c>
      <c r="N81" s="178"/>
      <c r="O81" s="177">
        <f t="shared" si="23"/>
        <v>0</v>
      </c>
      <c r="P81" s="177">
        <f t="shared" si="29"/>
        <v>0</v>
      </c>
      <c r="Q81" s="177">
        <f t="shared" si="30"/>
        <v>0</v>
      </c>
      <c r="R81" s="203">
        <f t="shared" si="28"/>
      </c>
    </row>
    <row r="82" spans="1:18" s="241" customFormat="1" ht="21" customHeight="1">
      <c r="A82" s="263"/>
      <c r="B82" s="264" t="s">
        <v>0</v>
      </c>
      <c r="C82" s="260">
        <f>SUM(C83:C85)</f>
        <v>1000</v>
      </c>
      <c r="D82" s="216">
        <f>SUM(D83:D89)+D90</f>
        <v>300</v>
      </c>
      <c r="E82" s="260">
        <f>SUM(E83:E89)+E90</f>
        <v>-17.614</v>
      </c>
      <c r="F82" s="260">
        <f t="shared" si="31"/>
        <v>-317.614</v>
      </c>
      <c r="G82" s="262">
        <f t="shared" si="25"/>
        <v>-0.05871333333333333</v>
      </c>
      <c r="H82" s="260">
        <f t="shared" si="22"/>
        <v>-1017.614</v>
      </c>
      <c r="I82" s="261">
        <f t="shared" si="26"/>
        <v>-0.017614</v>
      </c>
      <c r="J82" s="216">
        <f>SUM(J83:J89)+J90</f>
        <v>29231.15</v>
      </c>
      <c r="K82" s="216">
        <f>SUM(K83:K89)+K90</f>
        <v>-726.571</v>
      </c>
      <c r="L82" s="169">
        <f>K82-J82</f>
        <v>-29957.721</v>
      </c>
      <c r="M82" s="261">
        <f t="shared" si="27"/>
        <v>-0.024856052532999898</v>
      </c>
      <c r="N82" s="260"/>
      <c r="O82" s="260">
        <f t="shared" si="23"/>
        <v>30231.15</v>
      </c>
      <c r="P82" s="260">
        <f t="shared" si="29"/>
        <v>-744.1850000000001</v>
      </c>
      <c r="Q82" s="260">
        <f t="shared" si="30"/>
        <v>-30975.335000000003</v>
      </c>
      <c r="R82" s="261">
        <f t="shared" si="28"/>
        <v>-0.02461649656066673</v>
      </c>
    </row>
    <row r="83" spans="1:18" s="241" customFormat="1" ht="44.25" customHeight="1">
      <c r="A83" s="265">
        <v>1140</v>
      </c>
      <c r="B83" s="266" t="s">
        <v>171</v>
      </c>
      <c r="C83" s="180">
        <v>0</v>
      </c>
      <c r="D83" s="181">
        <v>0</v>
      </c>
      <c r="E83" s="180">
        <v>-17.614</v>
      </c>
      <c r="F83" s="180">
        <f t="shared" si="31"/>
        <v>-17.614</v>
      </c>
      <c r="G83" s="261">
        <f t="shared" si="25"/>
      </c>
      <c r="H83" s="180">
        <f t="shared" si="22"/>
        <v>-17.614</v>
      </c>
      <c r="I83" s="261">
        <f t="shared" si="26"/>
      </c>
      <c r="J83" s="181">
        <v>0</v>
      </c>
      <c r="K83" s="181">
        <v>0</v>
      </c>
      <c r="L83" s="181"/>
      <c r="M83" s="261">
        <f t="shared" si="27"/>
      </c>
      <c r="N83" s="180"/>
      <c r="O83" s="180">
        <f t="shared" si="23"/>
        <v>0</v>
      </c>
      <c r="P83" s="180">
        <f t="shared" si="29"/>
        <v>-17.614</v>
      </c>
      <c r="Q83" s="180">
        <f t="shared" si="30"/>
        <v>-17.614</v>
      </c>
      <c r="R83" s="261">
        <f t="shared" si="28"/>
      </c>
    </row>
    <row r="84" spans="1:18" s="241" customFormat="1" ht="87" customHeight="1">
      <c r="A84" s="265">
        <v>8820</v>
      </c>
      <c r="B84" s="266" t="s">
        <v>175</v>
      </c>
      <c r="C84" s="180">
        <v>1000</v>
      </c>
      <c r="D84" s="181">
        <v>300</v>
      </c>
      <c r="E84" s="181">
        <v>0</v>
      </c>
      <c r="F84" s="180">
        <f t="shared" si="31"/>
        <v>-300</v>
      </c>
      <c r="G84" s="261">
        <f t="shared" si="25"/>
        <v>0</v>
      </c>
      <c r="H84" s="180">
        <f t="shared" si="22"/>
        <v>-1000</v>
      </c>
      <c r="I84" s="261">
        <f t="shared" si="26"/>
        <v>0</v>
      </c>
      <c r="J84" s="181">
        <v>-38.85</v>
      </c>
      <c r="K84" s="181">
        <v>-426.571</v>
      </c>
      <c r="L84" s="171">
        <f aca="true" t="shared" si="32" ref="L84:L90">K84-J84</f>
        <v>-387.721</v>
      </c>
      <c r="M84" s="261">
        <f t="shared" si="27"/>
        <v>10.97994851994852</v>
      </c>
      <c r="N84" s="180"/>
      <c r="O84" s="180">
        <f t="shared" si="23"/>
        <v>961.15</v>
      </c>
      <c r="P84" s="180">
        <f t="shared" si="29"/>
        <v>-426.571</v>
      </c>
      <c r="Q84" s="180">
        <f t="shared" si="30"/>
        <v>-1387.721</v>
      </c>
      <c r="R84" s="261">
        <f t="shared" si="28"/>
        <v>-0.4438131405087656</v>
      </c>
    </row>
    <row r="85" spans="1:18" s="241" customFormat="1" ht="60.75">
      <c r="A85" s="265" t="s">
        <v>172</v>
      </c>
      <c r="B85" s="266" t="s">
        <v>173</v>
      </c>
      <c r="C85" s="180"/>
      <c r="D85" s="181">
        <v>0</v>
      </c>
      <c r="E85" s="181">
        <v>0</v>
      </c>
      <c r="F85" s="180">
        <f t="shared" si="31"/>
        <v>0</v>
      </c>
      <c r="G85" s="261">
        <f t="shared" si="25"/>
      </c>
      <c r="H85" s="180">
        <f t="shared" si="22"/>
        <v>0</v>
      </c>
      <c r="I85" s="261">
        <f t="shared" si="26"/>
      </c>
      <c r="J85" s="181">
        <v>0</v>
      </c>
      <c r="K85" s="181">
        <v>-300</v>
      </c>
      <c r="L85" s="171">
        <f t="shared" si="32"/>
        <v>-300</v>
      </c>
      <c r="M85" s="261">
        <f t="shared" si="27"/>
      </c>
      <c r="N85" s="180"/>
      <c r="O85" s="180">
        <f t="shared" si="23"/>
        <v>0</v>
      </c>
      <c r="P85" s="180">
        <f t="shared" si="29"/>
        <v>-300</v>
      </c>
      <c r="Q85" s="180">
        <f t="shared" si="30"/>
        <v>-300</v>
      </c>
      <c r="R85" s="261">
        <f t="shared" si="28"/>
      </c>
    </row>
    <row r="86" spans="1:18" s="241" customFormat="1" ht="131.25" customHeight="1">
      <c r="A86" s="265">
        <v>8880</v>
      </c>
      <c r="B86" s="266" t="s">
        <v>174</v>
      </c>
      <c r="C86" s="180">
        <v>0</v>
      </c>
      <c r="D86" s="181">
        <v>0</v>
      </c>
      <c r="E86" s="180">
        <v>0</v>
      </c>
      <c r="F86" s="180"/>
      <c r="G86" s="261">
        <f t="shared" si="25"/>
      </c>
      <c r="H86" s="180"/>
      <c r="I86" s="261">
        <f t="shared" si="26"/>
      </c>
      <c r="J86" s="181">
        <v>29270</v>
      </c>
      <c r="K86" s="181">
        <v>0</v>
      </c>
      <c r="L86" s="171">
        <f t="shared" si="32"/>
        <v>-29270</v>
      </c>
      <c r="M86" s="261">
        <f t="shared" si="27"/>
        <v>0</v>
      </c>
      <c r="N86" s="180"/>
      <c r="O86" s="180">
        <f>C86+J86</f>
        <v>29270</v>
      </c>
      <c r="P86" s="180">
        <f t="shared" si="29"/>
        <v>0</v>
      </c>
      <c r="Q86" s="180">
        <f t="shared" si="30"/>
        <v>-29270</v>
      </c>
      <c r="R86" s="261">
        <f t="shared" si="28"/>
        <v>0</v>
      </c>
    </row>
    <row r="87" spans="1:18" s="1" customFormat="1" ht="60.75" hidden="1">
      <c r="A87" s="75">
        <v>8103</v>
      </c>
      <c r="B87" s="162" t="s">
        <v>1</v>
      </c>
      <c r="C87" s="180"/>
      <c r="D87" s="181"/>
      <c r="E87" s="180"/>
      <c r="F87" s="181">
        <f t="shared" si="31"/>
        <v>0</v>
      </c>
      <c r="G87" s="203">
        <f t="shared" si="25"/>
      </c>
      <c r="H87" s="181">
        <f>E87-C87</f>
        <v>0</v>
      </c>
      <c r="I87" s="203">
        <f t="shared" si="26"/>
      </c>
      <c r="J87" s="181"/>
      <c r="K87" s="181"/>
      <c r="L87" s="171">
        <f t="shared" si="32"/>
        <v>0</v>
      </c>
      <c r="M87" s="203">
        <f t="shared" si="27"/>
      </c>
      <c r="N87" s="181"/>
      <c r="O87" s="181">
        <f t="shared" si="23"/>
        <v>0</v>
      </c>
      <c r="P87" s="181">
        <f t="shared" si="29"/>
        <v>0</v>
      </c>
      <c r="Q87" s="181">
        <f t="shared" si="30"/>
        <v>0</v>
      </c>
      <c r="R87" s="203">
        <f t="shared" si="28"/>
      </c>
    </row>
    <row r="88" spans="1:18" s="1" customFormat="1" ht="60.75" hidden="1">
      <c r="A88" s="75">
        <v>8104</v>
      </c>
      <c r="B88" s="162" t="s">
        <v>2</v>
      </c>
      <c r="C88" s="180"/>
      <c r="D88" s="181"/>
      <c r="E88" s="180"/>
      <c r="F88" s="181">
        <f t="shared" si="31"/>
        <v>0</v>
      </c>
      <c r="G88" s="203">
        <f t="shared" si="25"/>
      </c>
      <c r="H88" s="181">
        <f>E88-C88</f>
        <v>0</v>
      </c>
      <c r="I88" s="203">
        <f t="shared" si="26"/>
      </c>
      <c r="J88" s="181"/>
      <c r="K88" s="181"/>
      <c r="L88" s="171">
        <f t="shared" si="32"/>
        <v>0</v>
      </c>
      <c r="M88" s="203">
        <f t="shared" si="27"/>
      </c>
      <c r="N88" s="181"/>
      <c r="O88" s="181">
        <f t="shared" si="23"/>
        <v>0</v>
      </c>
      <c r="P88" s="181">
        <f t="shared" si="29"/>
        <v>0</v>
      </c>
      <c r="Q88" s="181">
        <f t="shared" si="30"/>
        <v>0</v>
      </c>
      <c r="R88" s="203">
        <f t="shared" si="28"/>
      </c>
    </row>
    <row r="89" spans="1:18" s="1" customFormat="1" ht="40.5" hidden="1">
      <c r="A89" s="75">
        <v>8106</v>
      </c>
      <c r="B89" s="162" t="s">
        <v>3</v>
      </c>
      <c r="C89" s="180"/>
      <c r="D89" s="181"/>
      <c r="E89" s="180"/>
      <c r="F89" s="181">
        <f t="shared" si="31"/>
        <v>0</v>
      </c>
      <c r="G89" s="203">
        <f t="shared" si="25"/>
      </c>
      <c r="H89" s="181">
        <f>E89-C89</f>
        <v>0</v>
      </c>
      <c r="I89" s="203">
        <f t="shared" si="26"/>
      </c>
      <c r="J89" s="181"/>
      <c r="K89" s="181"/>
      <c r="L89" s="171">
        <f t="shared" si="32"/>
        <v>0</v>
      </c>
      <c r="M89" s="203">
        <f t="shared" si="27"/>
      </c>
      <c r="N89" s="181"/>
      <c r="O89" s="181">
        <f t="shared" si="23"/>
        <v>0</v>
      </c>
      <c r="P89" s="181">
        <f t="shared" si="29"/>
        <v>0</v>
      </c>
      <c r="Q89" s="181">
        <f t="shared" si="30"/>
        <v>0</v>
      </c>
      <c r="R89" s="203">
        <f t="shared" si="28"/>
      </c>
    </row>
    <row r="90" spans="1:18" s="1" customFormat="1" ht="60.75" hidden="1">
      <c r="A90" s="75">
        <v>8107</v>
      </c>
      <c r="B90" s="162" t="s">
        <v>115</v>
      </c>
      <c r="C90" s="180"/>
      <c r="D90" s="181"/>
      <c r="E90" s="180"/>
      <c r="F90" s="181">
        <f t="shared" si="31"/>
        <v>0</v>
      </c>
      <c r="G90" s="203">
        <f t="shared" si="25"/>
      </c>
      <c r="H90" s="181">
        <f>E90-C90</f>
        <v>0</v>
      </c>
      <c r="I90" s="203">
        <f t="shared" si="26"/>
      </c>
      <c r="J90" s="181"/>
      <c r="K90" s="181"/>
      <c r="L90" s="171">
        <f t="shared" si="32"/>
        <v>0</v>
      </c>
      <c r="M90" s="203">
        <f t="shared" si="27"/>
      </c>
      <c r="N90" s="181"/>
      <c r="O90" s="181">
        <f t="shared" si="23"/>
        <v>0</v>
      </c>
      <c r="P90" s="181">
        <f t="shared" si="29"/>
        <v>0</v>
      </c>
      <c r="Q90" s="181">
        <f t="shared" si="30"/>
        <v>0</v>
      </c>
      <c r="R90" s="203">
        <f t="shared" si="28"/>
      </c>
    </row>
    <row r="91" spans="1:20" ht="25.5" customHeight="1">
      <c r="A91" s="76"/>
      <c r="B91" s="163" t="s">
        <v>4</v>
      </c>
      <c r="C91" s="174">
        <f>C82+C52</f>
        <v>9680257.682790002</v>
      </c>
      <c r="D91" s="174">
        <f>D82+D52</f>
        <v>1982401.6244200002</v>
      </c>
      <c r="E91" s="174">
        <f>E82+E52</f>
        <v>1239511.9878900002</v>
      </c>
      <c r="F91" s="174">
        <f t="shared" si="31"/>
        <v>-742889.63653</v>
      </c>
      <c r="G91" s="203">
        <f t="shared" si="25"/>
        <v>0.6252577543426144</v>
      </c>
      <c r="H91" s="174">
        <f>E91-C91</f>
        <v>-8440745.694900002</v>
      </c>
      <c r="I91" s="203">
        <f t="shared" si="26"/>
        <v>0.12804535049657412</v>
      </c>
      <c r="J91" s="174">
        <f>J52+J82</f>
        <v>1375452.2607099998</v>
      </c>
      <c r="K91" s="174">
        <f>K52+K82</f>
        <v>57838.79555999999</v>
      </c>
      <c r="L91" s="174">
        <f>L52+L82</f>
        <v>-1317613.4651500003</v>
      </c>
      <c r="M91" s="203">
        <f t="shared" si="27"/>
        <v>0.04205074738845823</v>
      </c>
      <c r="N91" s="238"/>
      <c r="O91" s="238">
        <f t="shared" si="23"/>
        <v>11055709.943500001</v>
      </c>
      <c r="P91" s="238">
        <f t="shared" si="29"/>
        <v>1297350.7834500002</v>
      </c>
      <c r="Q91" s="238">
        <f t="shared" si="30"/>
        <v>-9758359.160050001</v>
      </c>
      <c r="R91" s="203">
        <f t="shared" si="28"/>
        <v>0.11734667335522432</v>
      </c>
      <c r="S91" s="5"/>
      <c r="T91" s="5"/>
    </row>
    <row r="92" spans="1:18" ht="15.75">
      <c r="A92" s="42"/>
      <c r="B92" s="43"/>
      <c r="C92" s="246"/>
      <c r="D92" s="218"/>
      <c r="E92" s="246"/>
      <c r="F92" s="165"/>
      <c r="G92" s="165"/>
      <c r="H92" s="166"/>
      <c r="I92" s="166"/>
      <c r="J92" s="219"/>
      <c r="K92" s="219"/>
      <c r="L92" s="227"/>
      <c r="M92" s="228"/>
      <c r="N92" s="167"/>
      <c r="O92" s="167"/>
      <c r="P92" s="167"/>
      <c r="Q92" s="167"/>
      <c r="R92" s="167"/>
    </row>
    <row r="93" spans="1:18" ht="15.75">
      <c r="A93" s="39"/>
      <c r="B93" s="55"/>
      <c r="C93" s="247"/>
      <c r="D93" s="219"/>
      <c r="E93" s="247"/>
      <c r="F93" s="166"/>
      <c r="G93" s="166"/>
      <c r="H93" s="166"/>
      <c r="I93" s="166"/>
      <c r="J93" s="219"/>
      <c r="K93" s="219"/>
      <c r="L93" s="227"/>
      <c r="M93" s="228"/>
      <c r="N93" s="167"/>
      <c r="O93" s="167"/>
      <c r="P93" s="167"/>
      <c r="Q93" s="167"/>
      <c r="R93" s="167"/>
    </row>
    <row r="94" spans="1:13" ht="15.75">
      <c r="A94" s="37"/>
      <c r="B94" s="38"/>
      <c r="C94" s="269"/>
      <c r="D94" s="220"/>
      <c r="E94" s="248"/>
      <c r="F94" s="39"/>
      <c r="G94" s="39"/>
      <c r="H94" s="45"/>
      <c r="I94" s="249"/>
      <c r="J94" s="229"/>
      <c r="K94" s="230"/>
      <c r="M94" s="231"/>
    </row>
    <row r="95" spans="1:13" ht="18.75">
      <c r="A95" s="37"/>
      <c r="B95" s="104"/>
      <c r="C95" s="270"/>
      <c r="D95" s="221"/>
      <c r="E95" s="250"/>
      <c r="F95" s="45"/>
      <c r="G95" s="45"/>
      <c r="H95" s="45"/>
      <c r="I95" s="249"/>
      <c r="J95" s="232"/>
      <c r="K95" s="230"/>
      <c r="M95" s="231"/>
    </row>
    <row r="96" spans="1:13" ht="15.75">
      <c r="A96" s="37"/>
      <c r="B96" s="38"/>
      <c r="C96" s="270"/>
      <c r="D96" s="221"/>
      <c r="E96" s="250"/>
      <c r="F96" s="45"/>
      <c r="G96" s="45"/>
      <c r="H96" s="45"/>
      <c r="I96" s="249"/>
      <c r="J96" s="230"/>
      <c r="K96" s="232"/>
      <c r="M96" s="231"/>
    </row>
    <row r="97" spans="1:13" ht="15.75">
      <c r="A97" s="37"/>
      <c r="B97" s="38"/>
      <c r="C97" s="270"/>
      <c r="D97" s="221"/>
      <c r="E97" s="250"/>
      <c r="F97" s="45"/>
      <c r="G97" s="45"/>
      <c r="H97" s="45"/>
      <c r="I97" s="249"/>
      <c r="J97" s="230"/>
      <c r="K97" s="230"/>
      <c r="M97" s="231"/>
    </row>
    <row r="98" spans="1:13" ht="15.75">
      <c r="A98" s="37"/>
      <c r="B98" s="38"/>
      <c r="C98" s="270"/>
      <c r="D98" s="221"/>
      <c r="E98" s="250"/>
      <c r="F98" s="45"/>
      <c r="G98" s="45"/>
      <c r="H98" s="45"/>
      <c r="I98" s="249"/>
      <c r="J98" s="230"/>
      <c r="K98" s="230"/>
      <c r="M98" s="231"/>
    </row>
    <row r="99" spans="1:13" ht="15.75">
      <c r="A99" s="37"/>
      <c r="B99" s="38"/>
      <c r="C99" s="270"/>
      <c r="D99" s="221"/>
      <c r="E99" s="250"/>
      <c r="F99" s="45"/>
      <c r="G99" s="45"/>
      <c r="H99" s="45"/>
      <c r="I99" s="249"/>
      <c r="J99" s="230"/>
      <c r="K99" s="230"/>
      <c r="M99" s="231"/>
    </row>
    <row r="100" spans="1:13" ht="15.75">
      <c r="A100" s="40"/>
      <c r="B100" s="41"/>
      <c r="C100" s="271"/>
      <c r="D100" s="222"/>
      <c r="E100" s="251"/>
      <c r="F100" s="46"/>
      <c r="G100" s="46"/>
      <c r="H100" s="46"/>
      <c r="M100" s="231"/>
    </row>
    <row r="101" spans="1:13" ht="15.75">
      <c r="A101" s="40"/>
      <c r="B101" s="41"/>
      <c r="C101" s="271"/>
      <c r="D101" s="222"/>
      <c r="E101" s="251"/>
      <c r="F101" s="46"/>
      <c r="G101" s="46"/>
      <c r="H101" s="46"/>
      <c r="M101" s="231"/>
    </row>
    <row r="102" spans="1:13" ht="15.75">
      <c r="A102" s="40"/>
      <c r="B102" s="41"/>
      <c r="C102" s="271"/>
      <c r="D102" s="222"/>
      <c r="E102" s="251"/>
      <c r="F102" s="46"/>
      <c r="G102" s="46"/>
      <c r="H102" s="46"/>
      <c r="M102" s="231"/>
    </row>
    <row r="103" ht="15.75">
      <c r="M103" s="231"/>
    </row>
    <row r="104" ht="15.75">
      <c r="M104" s="231"/>
    </row>
    <row r="105" ht="15.75">
      <c r="M105" s="231"/>
    </row>
    <row r="106" ht="15.75">
      <c r="M106" s="231"/>
    </row>
    <row r="107" ht="15.75">
      <c r="M107" s="231"/>
    </row>
    <row r="108" ht="15.75">
      <c r="M108" s="231"/>
    </row>
    <row r="109" ht="15.75">
      <c r="M109" s="231"/>
    </row>
    <row r="110" ht="15.75">
      <c r="M110" s="231"/>
    </row>
    <row r="111" ht="15.75">
      <c r="M111" s="231"/>
    </row>
    <row r="112" ht="15.75">
      <c r="M112" s="231"/>
    </row>
    <row r="113" ht="15.75">
      <c r="M113" s="231"/>
    </row>
    <row r="114" ht="15.75">
      <c r="M114" s="231"/>
    </row>
    <row r="115" ht="15.75">
      <c r="M115" s="231"/>
    </row>
    <row r="116" ht="15.75">
      <c r="M116" s="231"/>
    </row>
    <row r="117" ht="15.75">
      <c r="M117" s="231"/>
    </row>
    <row r="118" ht="15.75">
      <c r="M118" s="231"/>
    </row>
    <row r="119" ht="15.75">
      <c r="M119" s="231"/>
    </row>
    <row r="120" ht="15.75">
      <c r="M120" s="231"/>
    </row>
    <row r="121" ht="15.75">
      <c r="M121" s="231"/>
    </row>
    <row r="122" ht="15.75">
      <c r="M122" s="231"/>
    </row>
    <row r="123" ht="15.75">
      <c r="M123" s="231"/>
    </row>
    <row r="124" ht="15.75">
      <c r="M124" s="231"/>
    </row>
    <row r="125" ht="15.75">
      <c r="M125" s="231"/>
    </row>
    <row r="126" ht="15.75">
      <c r="M126" s="231"/>
    </row>
    <row r="127" ht="15.75">
      <c r="M127" s="231"/>
    </row>
    <row r="128" ht="15.75">
      <c r="M128" s="231"/>
    </row>
    <row r="129" ht="15.75">
      <c r="M129" s="231"/>
    </row>
    <row r="130" ht="15.75">
      <c r="M130" s="231"/>
    </row>
    <row r="131" ht="15.75">
      <c r="M131" s="231"/>
    </row>
    <row r="132" ht="15.75">
      <c r="M132" s="231"/>
    </row>
    <row r="133" ht="15.75">
      <c r="M133" s="231"/>
    </row>
    <row r="134" ht="15.75">
      <c r="M134" s="231"/>
    </row>
    <row r="135" ht="15.75">
      <c r="M135" s="231"/>
    </row>
    <row r="136" ht="15.75">
      <c r="M136" s="231"/>
    </row>
    <row r="137" ht="15.75">
      <c r="M137" s="231"/>
    </row>
    <row r="138" ht="15.75">
      <c r="M138" s="231"/>
    </row>
    <row r="139" ht="15.75">
      <c r="M139" s="231"/>
    </row>
    <row r="140" ht="15.75">
      <c r="M140" s="231"/>
    </row>
    <row r="141" ht="15.75">
      <c r="M141" s="231"/>
    </row>
    <row r="142" ht="15.75">
      <c r="M142" s="231"/>
    </row>
    <row r="143" ht="15.75">
      <c r="M143" s="231"/>
    </row>
    <row r="144" ht="15.75">
      <c r="M144" s="231"/>
    </row>
    <row r="145" ht="15.75">
      <c r="M145" s="231"/>
    </row>
    <row r="146" ht="15.75">
      <c r="M146" s="231"/>
    </row>
    <row r="147" ht="15.75">
      <c r="M147" s="231"/>
    </row>
    <row r="148" ht="15.75">
      <c r="M148" s="231"/>
    </row>
    <row r="149" ht="15.75">
      <c r="M149" s="231"/>
    </row>
    <row r="150" ht="15.75">
      <c r="M150" s="231"/>
    </row>
    <row r="151" ht="15.75">
      <c r="M151" s="231"/>
    </row>
    <row r="152" ht="15.75">
      <c r="M152" s="231"/>
    </row>
    <row r="153" ht="15.75">
      <c r="M153" s="231"/>
    </row>
    <row r="154" ht="15.75">
      <c r="M154" s="231"/>
    </row>
    <row r="155" ht="15.75">
      <c r="M155" s="231"/>
    </row>
    <row r="156" ht="15.75">
      <c r="M156" s="231"/>
    </row>
    <row r="157" ht="15.75">
      <c r="M157" s="231"/>
    </row>
    <row r="158" ht="15.75">
      <c r="M158" s="231"/>
    </row>
    <row r="159" ht="15.75">
      <c r="M159" s="231"/>
    </row>
    <row r="160" ht="15.75">
      <c r="M160" s="231"/>
    </row>
    <row r="161" ht="15.75">
      <c r="M161" s="231"/>
    </row>
    <row r="162" ht="15.75">
      <c r="M162" s="231"/>
    </row>
    <row r="163" ht="15.75">
      <c r="M163" s="231"/>
    </row>
    <row r="164" ht="15.75">
      <c r="M164" s="231"/>
    </row>
    <row r="165" ht="15.75">
      <c r="M165" s="231"/>
    </row>
    <row r="166" ht="15.75">
      <c r="M166" s="231"/>
    </row>
    <row r="167" ht="15.75">
      <c r="M167" s="231"/>
    </row>
    <row r="168" ht="15.75">
      <c r="M168" s="231"/>
    </row>
    <row r="169" ht="15.75">
      <c r="M169" s="231"/>
    </row>
    <row r="170" ht="15.75">
      <c r="M170" s="231"/>
    </row>
    <row r="171" ht="15.75">
      <c r="M171" s="231"/>
    </row>
    <row r="172" ht="15.75">
      <c r="M172" s="231"/>
    </row>
    <row r="173" ht="15.75">
      <c r="M173" s="231"/>
    </row>
    <row r="174" ht="15.75">
      <c r="M174" s="231"/>
    </row>
    <row r="175" ht="15.75">
      <c r="M175" s="231"/>
    </row>
    <row r="176" ht="15.75">
      <c r="M176" s="231"/>
    </row>
    <row r="177" ht="15.75">
      <c r="M177" s="231"/>
    </row>
    <row r="178" ht="15.75">
      <c r="M178" s="231"/>
    </row>
    <row r="179" ht="15.75">
      <c r="M179" s="231"/>
    </row>
    <row r="180" ht="15.75">
      <c r="M180" s="231"/>
    </row>
    <row r="181" ht="15.75">
      <c r="M181" s="231"/>
    </row>
    <row r="182" ht="15.75">
      <c r="M182" s="231"/>
    </row>
    <row r="183" ht="15.75">
      <c r="M183" s="231"/>
    </row>
    <row r="184" ht="15.75">
      <c r="M184" s="231"/>
    </row>
    <row r="185" ht="15.75">
      <c r="M185" s="231"/>
    </row>
    <row r="186" ht="15.75">
      <c r="M186" s="231"/>
    </row>
    <row r="187" ht="15.75">
      <c r="M187" s="231"/>
    </row>
    <row r="188" ht="15.75">
      <c r="M188" s="231"/>
    </row>
    <row r="189" ht="15.75">
      <c r="M189" s="231"/>
    </row>
    <row r="190" ht="15.75">
      <c r="M190" s="231"/>
    </row>
    <row r="191" ht="15.75">
      <c r="M191" s="231"/>
    </row>
    <row r="192" ht="15.75">
      <c r="M192" s="231"/>
    </row>
    <row r="193" ht="15.75">
      <c r="M193" s="231"/>
    </row>
    <row r="194" ht="15.75">
      <c r="M194" s="231"/>
    </row>
    <row r="195" ht="15.75">
      <c r="M195" s="231"/>
    </row>
    <row r="196" ht="15.75">
      <c r="M196" s="231"/>
    </row>
    <row r="197" ht="15.75">
      <c r="M197" s="231"/>
    </row>
    <row r="198" ht="15.75">
      <c r="M198" s="231"/>
    </row>
    <row r="199" ht="15.75">
      <c r="M199" s="231"/>
    </row>
    <row r="200" ht="15.75">
      <c r="M200" s="231"/>
    </row>
    <row r="201" ht="15.75">
      <c r="M201" s="231"/>
    </row>
    <row r="202" ht="15.75">
      <c r="M202" s="231"/>
    </row>
    <row r="203" ht="15.75">
      <c r="M203" s="231"/>
    </row>
    <row r="204" ht="15.75">
      <c r="M204" s="231"/>
    </row>
    <row r="205" ht="15.75">
      <c r="M205" s="231"/>
    </row>
    <row r="206" ht="15.75">
      <c r="M206" s="231"/>
    </row>
    <row r="207" ht="15.75">
      <c r="M207" s="231"/>
    </row>
    <row r="208" ht="15.75">
      <c r="M208" s="231"/>
    </row>
    <row r="209" ht="15.75">
      <c r="M209" s="231"/>
    </row>
    <row r="210" ht="15.75">
      <c r="M210" s="231"/>
    </row>
    <row r="211" ht="15.75">
      <c r="M211" s="231"/>
    </row>
    <row r="212" ht="15.75">
      <c r="M212" s="231"/>
    </row>
    <row r="213" ht="15.75">
      <c r="M213" s="231"/>
    </row>
    <row r="214" ht="15.75">
      <c r="M214" s="231"/>
    </row>
    <row r="215" ht="15.75">
      <c r="M215" s="231"/>
    </row>
    <row r="216" ht="15.75">
      <c r="M216" s="231"/>
    </row>
    <row r="217" ht="15.75">
      <c r="M217" s="231"/>
    </row>
    <row r="218" ht="15.75">
      <c r="M218" s="231"/>
    </row>
    <row r="219" ht="15.75">
      <c r="M219" s="231"/>
    </row>
    <row r="220" ht="15.75">
      <c r="M220" s="231"/>
    </row>
    <row r="221" ht="15.75">
      <c r="M221" s="231"/>
    </row>
    <row r="222" ht="15.75">
      <c r="M222" s="231"/>
    </row>
    <row r="223" ht="15.75">
      <c r="M223" s="231"/>
    </row>
    <row r="224" ht="15.75">
      <c r="M224" s="231"/>
    </row>
    <row r="225" ht="15.75">
      <c r="M225" s="231"/>
    </row>
    <row r="226" ht="15.75">
      <c r="M226" s="231"/>
    </row>
    <row r="227" ht="15.75">
      <c r="M227" s="231"/>
    </row>
    <row r="228" ht="15.75">
      <c r="M228" s="231"/>
    </row>
    <row r="229" ht="15.75">
      <c r="M229" s="231"/>
    </row>
    <row r="230" ht="15.75">
      <c r="M230" s="231"/>
    </row>
    <row r="231" ht="15.75">
      <c r="M231" s="231"/>
    </row>
    <row r="232" ht="15.75">
      <c r="M232" s="231"/>
    </row>
    <row r="233" ht="15.75">
      <c r="M233" s="231"/>
    </row>
    <row r="234" ht="15.75">
      <c r="M234" s="231"/>
    </row>
    <row r="235" ht="15.75">
      <c r="M235" s="231"/>
    </row>
    <row r="236" ht="15.75">
      <c r="M236" s="231"/>
    </row>
    <row r="237" ht="15.75">
      <c r="M237" s="231"/>
    </row>
    <row r="238" ht="15.75">
      <c r="M238" s="231"/>
    </row>
    <row r="239" ht="15.75">
      <c r="M239" s="231"/>
    </row>
    <row r="240" ht="15.75">
      <c r="M240" s="231"/>
    </row>
    <row r="241" ht="15.75">
      <c r="M241" s="231"/>
    </row>
    <row r="242" ht="15.75">
      <c r="M242" s="231"/>
    </row>
    <row r="243" ht="15.75">
      <c r="M243" s="231"/>
    </row>
    <row r="244" ht="15.75">
      <c r="M244" s="231"/>
    </row>
    <row r="245" ht="15.75">
      <c r="M245" s="231"/>
    </row>
    <row r="246" ht="15.75">
      <c r="M246" s="231"/>
    </row>
    <row r="247" ht="15.75">
      <c r="M247" s="231"/>
    </row>
    <row r="248" ht="15.75">
      <c r="M248" s="231"/>
    </row>
    <row r="249" ht="15.75">
      <c r="M249" s="231"/>
    </row>
    <row r="250" ht="15.75">
      <c r="M250" s="231"/>
    </row>
    <row r="251" ht="15.75">
      <c r="M251" s="231"/>
    </row>
    <row r="252" ht="15.75">
      <c r="M252" s="231"/>
    </row>
    <row r="253" ht="15.75">
      <c r="M253" s="231"/>
    </row>
    <row r="254" ht="15.75">
      <c r="M254" s="231"/>
    </row>
    <row r="255" ht="15.75">
      <c r="M255" s="231"/>
    </row>
    <row r="256" ht="15.75">
      <c r="M256" s="231"/>
    </row>
    <row r="257" ht="15.75">
      <c r="M257" s="231"/>
    </row>
    <row r="258" ht="15.75">
      <c r="M258" s="231"/>
    </row>
    <row r="259" ht="15.75">
      <c r="M259" s="231"/>
    </row>
    <row r="260" ht="15.75">
      <c r="M260" s="231"/>
    </row>
    <row r="261" ht="15.75">
      <c r="M261" s="231"/>
    </row>
    <row r="262" ht="15.75">
      <c r="M262" s="231"/>
    </row>
    <row r="263" ht="15.75">
      <c r="M263" s="231"/>
    </row>
    <row r="264" ht="15.75">
      <c r="M264" s="231"/>
    </row>
    <row r="265" ht="15.75">
      <c r="M265" s="231"/>
    </row>
    <row r="266" ht="15.75">
      <c r="M266" s="231"/>
    </row>
    <row r="267" ht="15.75">
      <c r="M267" s="231"/>
    </row>
    <row r="268" ht="15.75">
      <c r="M268" s="231"/>
    </row>
    <row r="269" ht="15.75">
      <c r="M269" s="231"/>
    </row>
    <row r="270" ht="15.75">
      <c r="M270" s="231"/>
    </row>
    <row r="271" ht="15.75">
      <c r="M271" s="231"/>
    </row>
    <row r="272" ht="15.75">
      <c r="M272" s="231"/>
    </row>
    <row r="273" ht="15.75">
      <c r="M273" s="231"/>
    </row>
    <row r="274" ht="15.75">
      <c r="M274" s="231"/>
    </row>
    <row r="275" ht="15.75">
      <c r="M275" s="231"/>
    </row>
    <row r="276" ht="15.75">
      <c r="M276" s="231"/>
    </row>
    <row r="277" ht="15.75">
      <c r="M277" s="231"/>
    </row>
    <row r="278" ht="15.75">
      <c r="M278" s="231"/>
    </row>
    <row r="279" ht="15.75">
      <c r="M279" s="231"/>
    </row>
    <row r="280" ht="15.75">
      <c r="M280" s="231"/>
    </row>
    <row r="281" ht="15.75">
      <c r="M281" s="231"/>
    </row>
    <row r="282" ht="15.75">
      <c r="M282" s="231"/>
    </row>
    <row r="283" ht="15.75">
      <c r="M283" s="231"/>
    </row>
    <row r="284" ht="15.75">
      <c r="M284" s="231"/>
    </row>
    <row r="285" ht="15.75">
      <c r="M285" s="231"/>
    </row>
    <row r="286" ht="15.75">
      <c r="M286" s="231"/>
    </row>
    <row r="287" ht="15.75">
      <c r="M287" s="231"/>
    </row>
    <row r="288" ht="15.75">
      <c r="M288" s="231"/>
    </row>
    <row r="289" ht="15.75">
      <c r="M289" s="231"/>
    </row>
    <row r="290" ht="15.75">
      <c r="M290" s="231"/>
    </row>
    <row r="291" ht="15.75">
      <c r="M291" s="231"/>
    </row>
    <row r="292" ht="15.75">
      <c r="M292" s="231"/>
    </row>
    <row r="293" ht="15.75">
      <c r="M293" s="231"/>
    </row>
    <row r="294" ht="15.75">
      <c r="M294" s="231"/>
    </row>
    <row r="295" ht="15.75">
      <c r="M295" s="231"/>
    </row>
    <row r="296" ht="15.75">
      <c r="M296" s="231"/>
    </row>
    <row r="297" ht="15.75">
      <c r="M297" s="231"/>
    </row>
    <row r="298" ht="15.75">
      <c r="M298" s="231"/>
    </row>
    <row r="299" ht="15.75">
      <c r="M299" s="231"/>
    </row>
    <row r="300" ht="15.75">
      <c r="M300" s="231"/>
    </row>
    <row r="301" ht="15.75">
      <c r="M301" s="231"/>
    </row>
    <row r="302" ht="15.75">
      <c r="M302" s="231"/>
    </row>
    <row r="303" ht="15.75">
      <c r="M303" s="231"/>
    </row>
    <row r="304" ht="15.75">
      <c r="M304" s="231"/>
    </row>
    <row r="305" ht="15.75">
      <c r="M305" s="231"/>
    </row>
    <row r="306" ht="15.75">
      <c r="M306" s="231"/>
    </row>
    <row r="307" ht="15.75">
      <c r="M307" s="231"/>
    </row>
    <row r="308" ht="15.75">
      <c r="M308" s="231"/>
    </row>
    <row r="309" ht="15.75">
      <c r="M309" s="231"/>
    </row>
    <row r="310" ht="15.75">
      <c r="M310" s="231"/>
    </row>
    <row r="311" ht="15.75">
      <c r="M311" s="231"/>
    </row>
    <row r="312" ht="15.75">
      <c r="M312" s="231"/>
    </row>
    <row r="313" ht="15.75">
      <c r="M313" s="231"/>
    </row>
    <row r="314" ht="15.75">
      <c r="M314" s="231"/>
    </row>
    <row r="315" ht="15.75">
      <c r="M315" s="231"/>
    </row>
    <row r="316" ht="15.75">
      <c r="M316" s="231"/>
    </row>
    <row r="317" ht="15.75">
      <c r="M317" s="231"/>
    </row>
    <row r="318" ht="15.75">
      <c r="M318" s="231"/>
    </row>
    <row r="319" ht="15.75">
      <c r="M319" s="231"/>
    </row>
  </sheetData>
  <sheetProtection/>
  <mergeCells count="6">
    <mergeCell ref="N3:R3"/>
    <mergeCell ref="J3:M3"/>
    <mergeCell ref="A3:A4"/>
    <mergeCell ref="B3:B4"/>
    <mergeCell ref="C3:I3"/>
    <mergeCell ref="A1:D1"/>
  </mergeCells>
  <printOptions horizontalCentered="1"/>
  <pageMargins left="0.16" right="0.1968503937007874" top="0.984251968503937" bottom="0.2755905511811024" header="0.31496062992125984" footer="0.1968503937007874"/>
  <pageSetup horizontalDpi="300" verticalDpi="300" orientation="landscape" paperSize="9" scale="37" r:id="rId1"/>
  <headerFooter alignWithMargins="0">
    <oddHeader>&amp;R&amp;P</oddHeader>
  </headerFooter>
  <rowBreaks count="1" manualBreakCount="1">
    <brk id="4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Бабич Р.С..</cp:lastModifiedBy>
  <cp:lastPrinted>2023-03-17T08:02:35Z</cp:lastPrinted>
  <dcterms:created xsi:type="dcterms:W3CDTF">2001-07-11T13:17:26Z</dcterms:created>
  <dcterms:modified xsi:type="dcterms:W3CDTF">2023-04-27T07:02:49Z</dcterms:modified>
  <cp:category/>
  <cp:version/>
  <cp:contentType/>
  <cp:contentStatus/>
</cp:coreProperties>
</file>