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'Видатки'!$A$1:$R$98</definedName>
    <definedName name="_xlnm.Print_Area" localSheetId="0">'Доходи'!$A$1:$R$95</definedName>
  </definedNames>
  <calcPr fullCalcOnLoad="1"/>
</workbook>
</file>

<file path=xl/sharedStrings.xml><?xml version="1.0" encoding="utf-8"?>
<sst xmlns="http://schemas.openxmlformats.org/spreadsheetml/2006/main" count="313" uniqueCount="275">
  <si>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</si>
  <si>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</si>
  <si>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</si>
  <si>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</si>
  <si>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</si>
  <si>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</si>
  <si>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</si>
  <si>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</si>
  <si>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</si>
  <si>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</si>
  <si>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</si>
  <si>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</si>
  <si>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</si>
  <si>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</si>
  <si>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</si>
  <si>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</si>
  <si>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</si>
  <si>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</si>
  <si>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</si>
  <si>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</si>
  <si>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</si>
  <si>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</si>
  <si>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</si>
  <si>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</si>
  <si>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</si>
  <si>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</si>
  <si>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</si>
  <si>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</si>
  <si>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</si>
  <si>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</si>
  <si>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</si>
  <si>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</si>
  <si>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</si>
  <si>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</si>
  <si>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</si>
  <si>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</si>
  <si>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</si>
  <si>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</si>
  <si>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</si>
  <si>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</si>
  <si>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</si>
  <si>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</si>
  <si>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</si>
  <si>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</si>
  <si>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</si>
  <si>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</si>
  <si>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</si>
  <si>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</si>
  <si>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</si>
  <si>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</si>
  <si>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</si>
  <si>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</si>
  <si>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</si>
  <si>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</si>
  <si>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</si>
  <si>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</si>
  <si>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</si>
  <si>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</si>
  <si>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</si>
  <si>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</si>
  <si>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</si>
  <si>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</si>
  <si>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</si>
  <si>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</si>
  <si>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</si>
  <si>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</si>
  <si>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</si>
  <si>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</si>
  <si>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</si>
  <si>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</si>
  <si>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</si>
  <si>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</si>
  <si>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</si>
  <si>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</si>
  <si>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</si>
  <si>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</si>
  <si>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</si>
  <si>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</si>
  <si>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</si>
  <si>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</si>
  <si>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</si>
  <si>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</si>
  <si>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</si>
  <si>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</si>
  <si>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</si>
  <si>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</si>
  <si>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</si>
  <si>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</si>
  <si>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</si>
  <si>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</si>
  <si>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</si>
  <si>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</si>
  <si>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</si>
  <si>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</si>
  <si>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</si>
  <si>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</si>
  <si>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</si>
  <si>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</si>
  <si>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</si>
  <si>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</si>
  <si>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</si>
  <si>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</si>
  <si>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</si>
  <si>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</si>
  <si>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</si>
  <si>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</si>
  <si>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</si>
  <si>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</si>
  <si>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</si>
  <si>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</si>
  <si>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</si>
  <si>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</si>
  <si>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</si>
  <si>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</si>
  <si>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</si>
  <si>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</si>
  <si>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</si>
  <si>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</si>
  <si>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</si>
  <si>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</si>
  <si>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</si>
  <si>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</si>
  <si>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</si>
  <si>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</si>
  <si>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</si>
  <si>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</si>
  <si>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</si>
  <si>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</si>
  <si>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</si>
  <si>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</si>
  <si>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</si>
  <si>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</si>
  <si>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</si>
  <si>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</si>
  <si>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</si>
  <si>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</si>
  <si>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</si>
  <si>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</si>
  <si>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</si>
  <si>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</si>
  <si>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</si>
  <si>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</si>
  <si>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</si>
  <si>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</si>
  <si>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</si>
  <si>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</si>
  <si>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</si>
  <si>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</si>
  <si>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</si>
  <si>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</si>
  <si>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</si>
  <si>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</si>
  <si>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</si>
  <si>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</si>
  <si>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</si>
  <si>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</si>
  <si>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</si>
  <si>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</si>
  <si>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</si>
  <si>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</si>
  <si>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</si>
  <si>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</si>
  <si>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</si>
  <si>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</si>
  <si>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</si>
  <si>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</si>
  <si>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</si>
  <si>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</si>
  <si>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</si>
  <si>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</si>
  <si>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</si>
  <si>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</si>
  <si>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</si>
  <si>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</si>
  <si>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</si>
  <si>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</si>
  <si>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</si>
  <si>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</si>
  <si>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</si>
  <si>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</si>
  <si>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</si>
  <si>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</si>
  <si>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</si>
  <si>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</si>
  <si>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</si>
  <si>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</si>
  <si>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</si>
  <si>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</si>
  <si>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</si>
  <si>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</si>
  <si>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</si>
  <si>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</si>
  <si>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</si>
  <si>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</si>
  <si>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</si>
  <si>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</si>
  <si>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</si>
  <si>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</si>
  <si>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</si>
  <si>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</si>
  <si>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</si>
  <si>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</si>
  <si>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</si>
  <si>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</si>
  <si>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</si>
  <si>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</si>
  <si>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</si>
  <si>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</si>
  <si>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</si>
  <si>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</si>
  <si>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</si>
  <si>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</si>
  <si>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</si>
  <si>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</si>
  <si>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</si>
  <si>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</si>
  <si>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</si>
  <si>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</si>
  <si>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</si>
  <si>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</si>
  <si>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</si>
  <si>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</si>
  <si>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</si>
  <si>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</si>
  <si>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7200</t>
  </si>
  <si>
    <t>Газове господарство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</si>
  <si>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</si>
  <si>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</si>
  <si>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</si>
  <si>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</si>
  <si>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</si>
  <si>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</si>
  <si>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</si>
  <si>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</si>
  <si>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</si>
  <si>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</si>
  <si>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</si>
  <si>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</si>
  <si>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</si>
  <si>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</si>
  <si>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</si>
  <si>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</si>
  <si>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</si>
  <si>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</si>
  <si>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</si>
  <si>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</si>
  <si>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</si>
  <si>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</si>
  <si>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</si>
  <si>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</si>
  <si>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</si>
  <si>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</si>
  <si>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</si>
  <si>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</si>
  <si>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</si>
  <si>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</si>
  <si>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</si>
  <si>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за січень-вересень 2023 року</t>
  </si>
  <si>
    <t>План на січень-вересень 2023 року</t>
  </si>
  <si>
    <t>Відхилення на  січень-вересень 2023 року (+/-)</t>
  </si>
  <si>
    <t xml:space="preserve">Процент виконання до плану на  січень-вересень 2023 року </t>
  </si>
  <si>
    <t>Відхилення до плану на січень-вересень 2023 року (+/-)</t>
  </si>
  <si>
    <t xml:space="preserve">Процент виконання до плану на січень-вересень 2023 року </t>
  </si>
  <si>
    <t>41021301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</si>
  <si>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териториальних громад області та району, що переб</t>
  </si>
  <si>
    <t>41035600</t>
  </si>
  <si>
    <t>41036100</t>
  </si>
  <si>
    <t>41036400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</si>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</sst>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  <numFmt numFmtId="208" formatCode="#,##0.00_ ;\-#,##0.00\ "/>
  </numFmts>
  <fonts count="92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i/>
      <sz val="10"/>
      <name val="Times New Roman Cyr"/>
      <family val="1"/>
    </font>
    <font>
      <sz val="16"/>
      <name val="Times New Roman Cyr"/>
      <family val="0"/>
    </font>
    <font>
      <i/>
      <sz val="16"/>
      <color indexed="10"/>
      <name val="Times New Roman"/>
      <family val="1"/>
    </font>
    <font>
      <b/>
      <sz val="16"/>
      <color indexed="10"/>
      <name val="Times New Roman Cyr"/>
      <family val="0"/>
    </font>
    <font>
      <sz val="16"/>
      <color indexed="10"/>
      <name val="Times New Roman"/>
      <family val="1"/>
    </font>
    <font>
      <i/>
      <sz val="16"/>
      <color indexed="10"/>
      <name val="Times New Roman Cyr"/>
      <family val="0"/>
    </font>
    <font>
      <sz val="4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6"/>
      <color rgb="FFFF0000"/>
      <name val="Times New Roman"/>
      <family val="1"/>
    </font>
    <font>
      <b/>
      <sz val="16"/>
      <color rgb="FFFF0000"/>
      <name val="Times New Roman Cyr"/>
      <family val="0"/>
    </font>
    <font>
      <sz val="16"/>
      <color rgb="FFFF0000"/>
      <name val="Times New Roman"/>
      <family val="1"/>
    </font>
    <font>
      <i/>
      <sz val="16"/>
      <color rgb="FFFF0000"/>
      <name val="Times New Roman Cyr"/>
      <family val="0"/>
    </font>
    <font>
      <sz val="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7" fillId="3" borderId="0" applyNumberFormat="0" applyBorder="0" applyAlignment="0" applyProtection="0"/>
    <xf numFmtId="0" fontId="70" fillId="4" borderId="0" applyNumberFormat="0" applyBorder="0" applyAlignment="0" applyProtection="0"/>
    <xf numFmtId="0" fontId="37" fillId="5" borderId="0" applyNumberFormat="0" applyBorder="0" applyAlignment="0" applyProtection="0"/>
    <xf numFmtId="0" fontId="70" fillId="6" borderId="0" applyNumberFormat="0" applyBorder="0" applyAlignment="0" applyProtection="0"/>
    <xf numFmtId="0" fontId="37" fillId="7" borderId="0" applyNumberFormat="0" applyBorder="0" applyAlignment="0" applyProtection="0"/>
    <xf numFmtId="0" fontId="70" fillId="8" borderId="0" applyNumberFormat="0" applyBorder="0" applyAlignment="0" applyProtection="0"/>
    <xf numFmtId="0" fontId="37" fillId="9" borderId="0" applyNumberFormat="0" applyBorder="0" applyAlignment="0" applyProtection="0"/>
    <xf numFmtId="0" fontId="70" fillId="10" borderId="0" applyNumberFormat="0" applyBorder="0" applyAlignment="0" applyProtection="0"/>
    <xf numFmtId="0" fontId="37" fillId="11" borderId="0" applyNumberFormat="0" applyBorder="0" applyAlignment="0" applyProtection="0"/>
    <xf numFmtId="0" fontId="7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70" fillId="14" borderId="0" applyNumberFormat="0" applyBorder="0" applyAlignment="0" applyProtection="0"/>
    <xf numFmtId="0" fontId="37" fillId="15" borderId="0" applyNumberFormat="0" applyBorder="0" applyAlignment="0" applyProtection="0"/>
    <xf numFmtId="0" fontId="70" fillId="16" borderId="0" applyNumberFormat="0" applyBorder="0" applyAlignment="0" applyProtection="0"/>
    <xf numFmtId="0" fontId="37" fillId="17" borderId="0" applyNumberFormat="0" applyBorder="0" applyAlignment="0" applyProtection="0"/>
    <xf numFmtId="0" fontId="70" fillId="18" borderId="0" applyNumberFormat="0" applyBorder="0" applyAlignment="0" applyProtection="0"/>
    <xf numFmtId="0" fontId="37" fillId="19" borderId="0" applyNumberFormat="0" applyBorder="0" applyAlignment="0" applyProtection="0"/>
    <xf numFmtId="0" fontId="70" fillId="20" borderId="0" applyNumberFormat="0" applyBorder="0" applyAlignment="0" applyProtection="0"/>
    <xf numFmtId="0" fontId="37" fillId="9" borderId="0" applyNumberFormat="0" applyBorder="0" applyAlignment="0" applyProtection="0"/>
    <xf numFmtId="0" fontId="70" fillId="21" borderId="0" applyNumberFormat="0" applyBorder="0" applyAlignment="0" applyProtection="0"/>
    <xf numFmtId="0" fontId="37" fillId="15" borderId="0" applyNumberFormat="0" applyBorder="0" applyAlignment="0" applyProtection="0"/>
    <xf numFmtId="0" fontId="7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71" fillId="24" borderId="0" applyNumberFormat="0" applyBorder="0" applyAlignment="0" applyProtection="0"/>
    <xf numFmtId="0" fontId="38" fillId="25" borderId="0" applyNumberFormat="0" applyBorder="0" applyAlignment="0" applyProtection="0"/>
    <xf numFmtId="0" fontId="71" fillId="26" borderId="0" applyNumberFormat="0" applyBorder="0" applyAlignment="0" applyProtection="0"/>
    <xf numFmtId="0" fontId="38" fillId="17" borderId="0" applyNumberFormat="0" applyBorder="0" applyAlignment="0" applyProtection="0"/>
    <xf numFmtId="0" fontId="71" fillId="27" borderId="0" applyNumberFormat="0" applyBorder="0" applyAlignment="0" applyProtection="0"/>
    <xf numFmtId="0" fontId="38" fillId="19" borderId="0" applyNumberFormat="0" applyBorder="0" applyAlignment="0" applyProtection="0"/>
    <xf numFmtId="0" fontId="71" fillId="28" borderId="0" applyNumberFormat="0" applyBorder="0" applyAlignment="0" applyProtection="0"/>
    <xf numFmtId="0" fontId="38" fillId="29" borderId="0" applyNumberFormat="0" applyBorder="0" applyAlignment="0" applyProtection="0"/>
    <xf numFmtId="0" fontId="71" fillId="30" borderId="0" applyNumberFormat="0" applyBorder="0" applyAlignment="0" applyProtection="0"/>
    <xf numFmtId="0" fontId="38" fillId="31" borderId="0" applyNumberFormat="0" applyBorder="0" applyAlignment="0" applyProtection="0"/>
    <xf numFmtId="0" fontId="71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4" fillId="0" borderId="0">
      <alignment/>
      <protection/>
    </xf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2" fillId="44" borderId="2" applyNumberFormat="0" applyAlignment="0" applyProtection="0"/>
    <xf numFmtId="0" fontId="40" fillId="45" borderId="3" applyNumberFormat="0" applyAlignment="0" applyProtection="0"/>
    <xf numFmtId="0" fontId="41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7" borderId="0" applyNumberFormat="0" applyBorder="0" applyAlignment="0" applyProtection="0"/>
    <xf numFmtId="0" fontId="73" fillId="0" borderId="4" applyNumberFormat="0" applyFill="0" applyAlignment="0" applyProtection="0"/>
    <xf numFmtId="0" fontId="42" fillId="0" borderId="5" applyNumberFormat="0" applyFill="0" applyAlignment="0" applyProtection="0"/>
    <xf numFmtId="0" fontId="74" fillId="0" borderId="6" applyNumberFormat="0" applyFill="0" applyAlignment="0" applyProtection="0"/>
    <xf numFmtId="0" fontId="43" fillId="0" borderId="7" applyNumberFormat="0" applyFill="0" applyAlignment="0" applyProtection="0"/>
    <xf numFmtId="0" fontId="75" fillId="0" borderId="8" applyNumberFormat="0" applyFill="0" applyAlignment="0" applyProtection="0"/>
    <xf numFmtId="0" fontId="4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46" borderId="12" applyNumberFormat="0" applyAlignment="0" applyProtection="0"/>
    <xf numFmtId="0" fontId="76" fillId="47" borderId="13" applyNumberFormat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41" fillId="45" borderId="1" applyNumberFormat="0" applyAlignment="0" applyProtection="0"/>
    <xf numFmtId="0" fontId="7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9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11" applyNumberFormat="0" applyFill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49" borderId="14" applyNumberFormat="0" applyFont="0" applyAlignment="0" applyProtection="0"/>
    <xf numFmtId="0" fontId="37" fillId="49" borderId="14" applyNumberFormat="0" applyFont="0" applyAlignment="0" applyProtection="0"/>
    <xf numFmtId="0" fontId="54" fillId="49" borderId="14" applyNumberFormat="0" applyFont="0" applyAlignment="0" applyProtection="0"/>
    <xf numFmtId="0" fontId="54" fillId="49" borderId="14" applyNumberFormat="0" applyFont="0" applyAlignment="0" applyProtection="0"/>
    <xf numFmtId="0" fontId="54" fillId="49" borderId="14" applyNumberFormat="0" applyFont="0" applyAlignment="0" applyProtection="0"/>
    <xf numFmtId="9" fontId="0" fillId="0" borderId="0" applyFont="0" applyFill="0" applyBorder="0" applyAlignment="0" applyProtection="0"/>
    <xf numFmtId="0" fontId="40" fillId="45" borderId="3" applyNumberFormat="0" applyAlignment="0" applyProtection="0"/>
    <xf numFmtId="0" fontId="80" fillId="0" borderId="15" applyNumberFormat="0" applyFill="0" applyAlignment="0" applyProtection="0"/>
    <xf numFmtId="0" fontId="48" fillId="50" borderId="0" applyNumberFormat="0" applyBorder="0" applyAlignment="0" applyProtection="0"/>
    <xf numFmtId="0" fontId="55" fillId="0" borderId="0">
      <alignment/>
      <protection/>
    </xf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51" borderId="0" applyNumberFormat="0" applyBorder="0" applyAlignment="0" applyProtection="0"/>
  </cellStyleXfs>
  <cellXfs count="308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0" xfId="116" applyFont="1" applyProtection="1">
      <alignment/>
      <protection/>
    </xf>
    <xf numFmtId="0" fontId="11" fillId="0" borderId="16" xfId="116" applyFont="1" applyBorder="1" applyAlignment="1" applyProtection="1">
      <alignment horizontal="center" vertical="center"/>
      <protection/>
    </xf>
    <xf numFmtId="0" fontId="8" fillId="0" borderId="0" xfId="116" applyFont="1" applyProtection="1">
      <alignment/>
      <protection/>
    </xf>
    <xf numFmtId="0" fontId="6" fillId="0" borderId="16" xfId="116" applyFont="1" applyBorder="1" applyAlignment="1" applyProtection="1">
      <alignment horizontal="center" vertical="center" wrapText="1"/>
      <protection/>
    </xf>
    <xf numFmtId="185" fontId="9" fillId="0" borderId="16" xfId="116" applyNumberFormat="1" applyFont="1" applyBorder="1" applyProtection="1">
      <alignment/>
      <protection locked="0"/>
    </xf>
    <xf numFmtId="0" fontId="6" fillId="52" borderId="16" xfId="116" applyFont="1" applyFill="1" applyBorder="1" applyAlignment="1" applyProtection="1">
      <alignment horizontal="center" vertical="center"/>
      <protection/>
    </xf>
    <xf numFmtId="0" fontId="6" fillId="52" borderId="16" xfId="116" applyFont="1" applyFill="1" applyBorder="1" applyAlignment="1" applyProtection="1">
      <alignment horizontal="center" vertical="center" wrapText="1"/>
      <protection/>
    </xf>
    <xf numFmtId="185" fontId="6" fillId="52" borderId="16" xfId="116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6" applyFont="1" applyProtection="1">
      <alignment/>
      <protection/>
    </xf>
    <xf numFmtId="0" fontId="10" fillId="0" borderId="16" xfId="116" applyFont="1" applyBorder="1" applyAlignment="1" applyProtection="1">
      <alignment horizontal="center" vertical="center"/>
      <protection/>
    </xf>
    <xf numFmtId="185" fontId="12" fillId="0" borderId="16" xfId="116" applyNumberFormat="1" applyFont="1" applyBorder="1" applyProtection="1">
      <alignment/>
      <protection locked="0"/>
    </xf>
    <xf numFmtId="49" fontId="11" fillId="0" borderId="16" xfId="116" applyNumberFormat="1" applyFont="1" applyBorder="1" applyAlignment="1" applyProtection="1">
      <alignment horizontal="center" vertical="top" wrapText="1"/>
      <protection/>
    </xf>
    <xf numFmtId="0" fontId="11" fillId="0" borderId="16" xfId="116" applyFont="1" applyBorder="1" applyAlignment="1" applyProtection="1">
      <alignment horizontal="center" vertical="top" wrapText="1"/>
      <protection/>
    </xf>
    <xf numFmtId="0" fontId="7" fillId="0" borderId="16" xfId="116" applyFont="1" applyBorder="1" applyAlignment="1" applyProtection="1">
      <alignment vertical="center" wrapText="1"/>
      <protection/>
    </xf>
    <xf numFmtId="0" fontId="16" fillId="0" borderId="0" xfId="116" applyFont="1" applyAlignment="1" applyProtection="1">
      <alignment/>
      <protection/>
    </xf>
    <xf numFmtId="0" fontId="17" fillId="0" borderId="0" xfId="116" applyFont="1" applyFill="1" applyAlignment="1" applyProtection="1">
      <alignment/>
      <protection/>
    </xf>
    <xf numFmtId="0" fontId="15" fillId="0" borderId="0" xfId="117" applyFont="1" applyAlignment="1" applyProtection="1">
      <alignment/>
      <protection/>
    </xf>
    <xf numFmtId="0" fontId="14" fillId="0" borderId="0" xfId="116" applyFont="1" applyFill="1" applyAlignment="1" applyProtection="1">
      <alignment/>
      <protection/>
    </xf>
    <xf numFmtId="0" fontId="18" fillId="0" borderId="0" xfId="116" applyFont="1" applyFill="1" applyProtection="1">
      <alignment/>
      <protection/>
    </xf>
    <xf numFmtId="0" fontId="18" fillId="0" borderId="0" xfId="116" applyFont="1" applyProtection="1">
      <alignment/>
      <protection/>
    </xf>
    <xf numFmtId="0" fontId="18" fillId="0" borderId="0" xfId="116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6" applyFont="1" applyProtection="1">
      <alignment/>
      <protection/>
    </xf>
    <xf numFmtId="0" fontId="8" fillId="0" borderId="0" xfId="116" applyFont="1" applyAlignment="1" applyProtection="1">
      <alignment horizontal="center"/>
      <protection/>
    </xf>
    <xf numFmtId="0" fontId="23" fillId="0" borderId="0" xfId="116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6" applyNumberFormat="1" applyFont="1" applyBorder="1" applyProtection="1">
      <alignment/>
      <protection/>
    </xf>
    <xf numFmtId="0" fontId="6" fillId="0" borderId="17" xfId="116" applyFont="1" applyFill="1" applyBorder="1" applyAlignment="1" applyProtection="1">
      <alignment horizontal="center" wrapText="1"/>
      <protection/>
    </xf>
    <xf numFmtId="0" fontId="8" fillId="0" borderId="0" xfId="116" applyFont="1" applyAlignment="1" applyProtection="1">
      <alignment wrapText="1"/>
      <protection/>
    </xf>
    <xf numFmtId="49" fontId="11" fillId="0" borderId="18" xfId="116" applyNumberFormat="1" applyFont="1" applyBorder="1" applyAlignment="1" applyProtection="1">
      <alignment horizontal="center" vertical="top" wrapText="1"/>
      <protection/>
    </xf>
    <xf numFmtId="185" fontId="8" fillId="0" borderId="0" xfId="116" applyNumberFormat="1" applyFont="1" applyBorder="1" applyAlignment="1" applyProtection="1">
      <alignment wrapText="1"/>
      <protection/>
    </xf>
    <xf numFmtId="185" fontId="8" fillId="0" borderId="0" xfId="116" applyNumberFormat="1" applyFont="1" applyBorder="1" applyAlignment="1" applyProtection="1">
      <alignment horizontal="center"/>
      <protection/>
    </xf>
    <xf numFmtId="185" fontId="8" fillId="0" borderId="0" xfId="116" applyNumberFormat="1" applyFont="1" applyBorder="1" applyAlignment="1" applyProtection="1">
      <alignment horizontal="center" vertical="center" wrapText="1"/>
      <protection/>
    </xf>
    <xf numFmtId="185" fontId="8" fillId="0" borderId="0" xfId="116" applyNumberFormat="1" applyFont="1" applyAlignment="1" applyProtection="1">
      <alignment wrapText="1"/>
      <protection/>
    </xf>
    <xf numFmtId="185" fontId="8" fillId="0" borderId="0" xfId="116" applyNumberFormat="1" applyFont="1" applyAlignment="1" applyProtection="1">
      <alignment horizontal="center"/>
      <protection/>
    </xf>
    <xf numFmtId="185" fontId="6" fillId="0" borderId="0" xfId="116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6" applyNumberFormat="1" applyFont="1" applyFill="1" applyBorder="1" applyProtection="1">
      <alignment/>
      <protection locked="0"/>
    </xf>
    <xf numFmtId="185" fontId="24" fillId="0" borderId="0" xfId="116" applyNumberFormat="1" applyFont="1" applyFill="1" applyBorder="1" applyProtection="1">
      <alignment/>
      <protection/>
    </xf>
    <xf numFmtId="185" fontId="25" fillId="0" borderId="0" xfId="116" applyNumberFormat="1" applyFont="1" applyFill="1" applyBorder="1" applyProtection="1">
      <alignment/>
      <protection/>
    </xf>
    <xf numFmtId="0" fontId="21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20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6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6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6" applyFont="1" applyFill="1" applyProtection="1">
      <alignment/>
      <protection/>
    </xf>
    <xf numFmtId="49" fontId="4" fillId="0" borderId="16" xfId="116" applyNumberFormat="1" applyFont="1" applyFill="1" applyBorder="1" applyAlignment="1" applyProtection="1">
      <alignment horizontal="center"/>
      <protection/>
    </xf>
    <xf numFmtId="49" fontId="22" fillId="0" borderId="16" xfId="116" applyNumberFormat="1" applyFont="1" applyFill="1" applyBorder="1" applyAlignment="1" applyProtection="1">
      <alignment horizontal="center"/>
      <protection/>
    </xf>
    <xf numFmtId="49" fontId="22" fillId="0" borderId="16" xfId="116" applyNumberFormat="1" applyFont="1" applyFill="1" applyBorder="1" applyAlignment="1" applyProtection="1">
      <alignment horizontal="center" vertical="center" wrapText="1"/>
      <protection/>
    </xf>
    <xf numFmtId="49" fontId="22" fillId="7" borderId="16" xfId="116" applyNumberFormat="1" applyFont="1" applyFill="1" applyBorder="1" applyAlignment="1" applyProtection="1">
      <alignment horizontal="center"/>
      <protection/>
    </xf>
    <xf numFmtId="49" fontId="29" fillId="0" borderId="16" xfId="116" applyNumberFormat="1" applyFont="1" applyFill="1" applyBorder="1" applyAlignment="1" applyProtection="1">
      <alignment horizontal="center" vertical="center" wrapText="1"/>
      <protection/>
    </xf>
    <xf numFmtId="49" fontId="22" fillId="52" borderId="16" xfId="116" applyNumberFormat="1" applyFont="1" applyFill="1" applyBorder="1" applyAlignment="1" applyProtection="1">
      <alignment horizontal="center"/>
      <protection/>
    </xf>
    <xf numFmtId="49" fontId="22" fillId="0" borderId="16" xfId="116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8" fillId="0" borderId="16" xfId="116" applyFont="1" applyFill="1" applyBorder="1" applyProtection="1">
      <alignment/>
      <protection locked="0"/>
    </xf>
    <xf numFmtId="194" fontId="22" fillId="52" borderId="16" xfId="116" applyNumberFormat="1" applyFont="1" applyFill="1" applyBorder="1" applyAlignment="1" applyProtection="1">
      <alignment horizontal="right"/>
      <protection/>
    </xf>
    <xf numFmtId="194" fontId="8" fillId="0" borderId="0" xfId="116" applyNumberFormat="1" applyFont="1" applyFill="1" applyProtection="1">
      <alignment/>
      <protection/>
    </xf>
    <xf numFmtId="49" fontId="22" fillId="53" borderId="16" xfId="116" applyNumberFormat="1" applyFont="1" applyFill="1" applyBorder="1" applyAlignment="1" applyProtection="1">
      <alignment horizontal="center" vertical="center" wrapText="1"/>
      <protection/>
    </xf>
    <xf numFmtId="0" fontId="20" fillId="53" borderId="0" xfId="116" applyFont="1" applyFill="1" applyProtection="1">
      <alignment/>
      <protection/>
    </xf>
    <xf numFmtId="0" fontId="21" fillId="53" borderId="0" xfId="116" applyFont="1" applyFill="1" applyProtection="1">
      <alignment/>
      <protection/>
    </xf>
    <xf numFmtId="0" fontId="2" fillId="53" borderId="0" xfId="116" applyFont="1" applyFill="1" applyProtection="1">
      <alignment/>
      <protection/>
    </xf>
    <xf numFmtId="0" fontId="18" fillId="53" borderId="0" xfId="116" applyFont="1" applyFill="1" applyProtection="1">
      <alignment/>
      <protection/>
    </xf>
    <xf numFmtId="185" fontId="24" fillId="53" borderId="0" xfId="116" applyNumberFormat="1" applyFont="1" applyFill="1" applyBorder="1" applyProtection="1">
      <alignment/>
      <protection/>
    </xf>
    <xf numFmtId="0" fontId="8" fillId="53" borderId="0" xfId="116" applyFont="1" applyFill="1" applyProtection="1">
      <alignment/>
      <protection/>
    </xf>
    <xf numFmtId="0" fontId="6" fillId="52" borderId="16" xfId="116" applyNumberFormat="1" applyFont="1" applyFill="1" applyBorder="1" applyAlignment="1" applyProtection="1">
      <alignment horizontal="center"/>
      <protection/>
    </xf>
    <xf numFmtId="185" fontId="25" fillId="53" borderId="0" xfId="116" applyNumberFormat="1" applyFont="1" applyFill="1" applyBorder="1" applyProtection="1">
      <alignment/>
      <protection/>
    </xf>
    <xf numFmtId="0" fontId="6" fillId="0" borderId="0" xfId="116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8" fillId="0" borderId="0" xfId="116" applyNumberFormat="1" applyFont="1" applyProtection="1">
      <alignment/>
      <protection/>
    </xf>
    <xf numFmtId="194" fontId="12" fillId="0" borderId="16" xfId="116" applyNumberFormat="1" applyFont="1" applyBorder="1" applyProtection="1">
      <alignment/>
      <protection/>
    </xf>
    <xf numFmtId="194" fontId="8" fillId="0" borderId="16" xfId="116" applyNumberFormat="1" applyFont="1" applyFill="1" applyBorder="1" applyProtection="1">
      <alignment/>
      <protection/>
    </xf>
    <xf numFmtId="0" fontId="5" fillId="0" borderId="16" xfId="116" applyFont="1" applyFill="1" applyBorder="1" applyAlignment="1" applyProtection="1">
      <alignment horizontal="center" vertical="center" wrapText="1"/>
      <protection/>
    </xf>
    <xf numFmtId="185" fontId="5" fillId="0" borderId="16" xfId="116" applyNumberFormat="1" applyFont="1" applyFill="1" applyBorder="1" applyProtection="1">
      <alignment/>
      <protection/>
    </xf>
    <xf numFmtId="0" fontId="31" fillId="0" borderId="16" xfId="116" applyFont="1" applyFill="1" applyBorder="1" applyAlignment="1" applyProtection="1">
      <alignment vertical="center" wrapText="1"/>
      <protection/>
    </xf>
    <xf numFmtId="185" fontId="31" fillId="0" borderId="16" xfId="116" applyNumberFormat="1" applyFont="1" applyFill="1" applyBorder="1" applyProtection="1">
      <alignment/>
      <protection locked="0"/>
    </xf>
    <xf numFmtId="185" fontId="5" fillId="0" borderId="16" xfId="116" applyNumberFormat="1" applyFont="1" applyFill="1" applyBorder="1" applyProtection="1">
      <alignment/>
      <protection locked="0"/>
    </xf>
    <xf numFmtId="185" fontId="32" fillId="0" borderId="16" xfId="116" applyNumberFormat="1" applyFont="1" applyFill="1" applyBorder="1" applyProtection="1">
      <alignment/>
      <protection locked="0"/>
    </xf>
    <xf numFmtId="0" fontId="5" fillId="53" borderId="16" xfId="116" applyFont="1" applyFill="1" applyBorder="1" applyAlignment="1" applyProtection="1">
      <alignment horizontal="center" vertical="center" wrapText="1"/>
      <protection/>
    </xf>
    <xf numFmtId="185" fontId="5" fillId="53" borderId="16" xfId="116" applyNumberFormat="1" applyFont="1" applyFill="1" applyBorder="1" applyProtection="1">
      <alignment/>
      <protection locked="0"/>
    </xf>
    <xf numFmtId="185" fontId="30" fillId="0" borderId="16" xfId="116" applyNumberFormat="1" applyFont="1" applyFill="1" applyBorder="1" applyProtection="1">
      <alignment/>
      <protection locked="0"/>
    </xf>
    <xf numFmtId="185" fontId="30" fillId="53" borderId="16" xfId="116" applyNumberFormat="1" applyFont="1" applyFill="1" applyBorder="1" applyProtection="1">
      <alignment/>
      <protection locked="0"/>
    </xf>
    <xf numFmtId="0" fontId="5" fillId="52" borderId="16" xfId="116" applyFont="1" applyFill="1" applyBorder="1" applyAlignment="1" applyProtection="1">
      <alignment horizontal="center" vertical="center" wrapText="1"/>
      <protection/>
    </xf>
    <xf numFmtId="185" fontId="5" fillId="52" borderId="16" xfId="116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6" applyFont="1" applyFill="1" applyBorder="1" applyAlignment="1" applyProtection="1">
      <alignment horizontal="center" vertical="center" wrapText="1"/>
      <protection/>
    </xf>
    <xf numFmtId="194" fontId="5" fillId="52" borderId="16" xfId="116" applyNumberFormat="1" applyFont="1" applyFill="1" applyBorder="1" applyAlignment="1" applyProtection="1">
      <alignment horizontal="left"/>
      <protection/>
    </xf>
    <xf numFmtId="0" fontId="5" fillId="0" borderId="16" xfId="116" applyFont="1" applyFill="1" applyBorder="1" applyAlignment="1" applyProtection="1">
      <alignment horizontal="left" wrapText="1"/>
      <protection/>
    </xf>
    <xf numFmtId="0" fontId="35" fillId="0" borderId="16" xfId="116" applyFont="1" applyFill="1" applyBorder="1" applyAlignment="1" applyProtection="1">
      <alignment vertical="center" wrapText="1"/>
      <protection/>
    </xf>
    <xf numFmtId="0" fontId="5" fillId="0" borderId="16" xfId="116" applyFont="1" applyFill="1" applyBorder="1" applyAlignment="1" applyProtection="1">
      <alignment horizontal="left"/>
      <protection/>
    </xf>
    <xf numFmtId="0" fontId="5" fillId="0" borderId="16" xfId="116" applyFont="1" applyFill="1" applyBorder="1" applyAlignment="1" applyProtection="1">
      <alignment horizontal="left" vertical="center" wrapText="1"/>
      <protection/>
    </xf>
    <xf numFmtId="0" fontId="33" fillId="0" borderId="16" xfId="116" applyFont="1" applyFill="1" applyBorder="1" applyAlignment="1" applyProtection="1">
      <alignment horizontal="left" vertical="center" wrapText="1"/>
      <protection/>
    </xf>
    <xf numFmtId="0" fontId="33" fillId="53" borderId="16" xfId="116" applyFont="1" applyFill="1" applyBorder="1" applyAlignment="1" applyProtection="1">
      <alignment horizontal="left" vertical="center" wrapText="1"/>
      <protection/>
    </xf>
    <xf numFmtId="0" fontId="35" fillId="0" borderId="16" xfId="116" applyFont="1" applyFill="1" applyBorder="1" applyAlignment="1" applyProtection="1">
      <alignment horizontal="left" vertical="center" wrapText="1"/>
      <protection/>
    </xf>
    <xf numFmtId="0" fontId="33" fillId="7" borderId="16" xfId="116" applyFont="1" applyFill="1" applyBorder="1" applyAlignment="1" applyProtection="1">
      <alignment horizontal="center" vertical="center" wrapText="1"/>
      <protection/>
    </xf>
    <xf numFmtId="0" fontId="33" fillId="52" borderId="16" xfId="116" applyFont="1" applyFill="1" applyBorder="1" applyAlignment="1" applyProtection="1">
      <alignment horizontal="center" vertical="center" wrapText="1"/>
      <protection/>
    </xf>
    <xf numFmtId="0" fontId="33" fillId="0" borderId="16" xfId="116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6" applyNumberFormat="1" applyFont="1" applyFill="1" applyBorder="1" applyAlignment="1" applyProtection="1">
      <alignment horizontal="left"/>
      <protection/>
    </xf>
    <xf numFmtId="0" fontId="30" fillId="0" borderId="16" xfId="116" applyFont="1" applyFill="1" applyBorder="1" applyAlignment="1" applyProtection="1">
      <alignment vertical="center" wrapText="1"/>
      <protection/>
    </xf>
    <xf numFmtId="4" fontId="8" fillId="0" borderId="0" xfId="116" applyNumberFormat="1" applyFont="1" applyProtection="1">
      <alignment/>
      <protection/>
    </xf>
    <xf numFmtId="194" fontId="5" fillId="53" borderId="16" xfId="116" applyNumberFormat="1" applyFont="1" applyFill="1" applyBorder="1" applyAlignment="1" applyProtection="1">
      <alignment horizontal="center"/>
      <protection/>
    </xf>
    <xf numFmtId="194" fontId="5" fillId="0" borderId="16" xfId="116" applyNumberFormat="1" applyFont="1" applyFill="1" applyBorder="1" applyAlignment="1" applyProtection="1">
      <alignment horizontal="center"/>
      <protection/>
    </xf>
    <xf numFmtId="194" fontId="31" fillId="0" borderId="16" xfId="116" applyNumberFormat="1" applyFont="1" applyFill="1" applyBorder="1" applyAlignment="1" applyProtection="1">
      <alignment horizontal="center"/>
      <protection/>
    </xf>
    <xf numFmtId="194" fontId="33" fillId="7" borderId="16" xfId="116" applyNumberFormat="1" applyFont="1" applyFill="1" applyBorder="1" applyAlignment="1" applyProtection="1">
      <alignment horizontal="center" vertical="center" wrapText="1"/>
      <protection/>
    </xf>
    <xf numFmtId="194" fontId="33" fillId="52" borderId="16" xfId="116" applyNumberFormat="1" applyFont="1" applyFill="1" applyBorder="1" applyAlignment="1" applyProtection="1">
      <alignment horizontal="center"/>
      <protection/>
    </xf>
    <xf numFmtId="194" fontId="33" fillId="0" borderId="16" xfId="116" applyNumberFormat="1" applyFont="1" applyBorder="1" applyAlignment="1" applyProtection="1">
      <alignment horizontal="center"/>
      <protection/>
    </xf>
    <xf numFmtId="194" fontId="34" fillId="0" borderId="16" xfId="116" applyNumberFormat="1" applyFont="1" applyBorder="1" applyAlignment="1" applyProtection="1">
      <alignment horizontal="center"/>
      <protection/>
    </xf>
    <xf numFmtId="194" fontId="32" fillId="0" borderId="16" xfId="116" applyNumberFormat="1" applyFont="1" applyBorder="1" applyAlignment="1" applyProtection="1">
      <alignment horizontal="center"/>
      <protection/>
    </xf>
    <xf numFmtId="194" fontId="31" fillId="0" borderId="16" xfId="116" applyNumberFormat="1" applyFont="1" applyBorder="1" applyAlignment="1" applyProtection="1">
      <alignment horizontal="center"/>
      <protection/>
    </xf>
    <xf numFmtId="194" fontId="32" fillId="0" borderId="16" xfId="116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6" applyNumberFormat="1" applyFont="1" applyFill="1" applyBorder="1" applyAlignment="1" applyProtection="1">
      <alignment horizontal="center"/>
      <protection/>
    </xf>
    <xf numFmtId="194" fontId="30" fillId="0" borderId="16" xfId="116" applyNumberFormat="1" applyFont="1" applyFill="1" applyBorder="1" applyAlignment="1" applyProtection="1">
      <alignment horizontal="center"/>
      <protection/>
    </xf>
    <xf numFmtId="194" fontId="31" fillId="0" borderId="16" xfId="116" applyNumberFormat="1" applyFont="1" applyFill="1" applyBorder="1" applyAlignment="1" applyProtection="1">
      <alignment horizontal="center"/>
      <protection locked="0"/>
    </xf>
    <xf numFmtId="194" fontId="31" fillId="0" borderId="18" xfId="116" applyNumberFormat="1" applyFont="1" applyFill="1" applyBorder="1" applyAlignment="1" applyProtection="1">
      <alignment horizontal="center"/>
      <protection/>
    </xf>
    <xf numFmtId="194" fontId="5" fillId="52" borderId="16" xfId="116" applyNumberFormat="1" applyFont="1" applyFill="1" applyBorder="1" applyAlignment="1" applyProtection="1">
      <alignment horizontal="center"/>
      <protection/>
    </xf>
    <xf numFmtId="194" fontId="30" fillId="0" borderId="16" xfId="116" applyNumberFormat="1" applyFont="1" applyFill="1" applyBorder="1" applyAlignment="1" applyProtection="1">
      <alignment horizontal="center"/>
      <protection locked="0"/>
    </xf>
    <xf numFmtId="194" fontId="31" fillId="54" borderId="16" xfId="116" applyNumberFormat="1" applyFont="1" applyFill="1" applyBorder="1" applyAlignment="1" applyProtection="1">
      <alignment horizontal="center"/>
      <protection/>
    </xf>
    <xf numFmtId="0" fontId="36" fillId="53" borderId="21" xfId="0" applyFont="1" applyFill="1" applyBorder="1" applyAlignment="1">
      <alignment horizontal="left" vertical="center" wrapText="1"/>
    </xf>
    <xf numFmtId="194" fontId="5" fillId="0" borderId="16" xfId="116" applyNumberFormat="1" applyFont="1" applyFill="1" applyBorder="1" applyAlignment="1" applyProtection="1">
      <alignment horizontal="center"/>
      <protection locked="0"/>
    </xf>
    <xf numFmtId="204" fontId="5" fillId="0" borderId="16" xfId="128" applyNumberFormat="1" applyFont="1" applyFill="1" applyBorder="1" applyAlignment="1" applyProtection="1">
      <alignment horizontal="center"/>
      <protection/>
    </xf>
    <xf numFmtId="204" fontId="32" fillId="0" borderId="16" xfId="128" applyNumberFormat="1" applyFont="1" applyFill="1" applyBorder="1" applyAlignment="1" applyProtection="1">
      <alignment horizontal="center"/>
      <protection/>
    </xf>
    <xf numFmtId="204" fontId="5" fillId="52" borderId="16" xfId="128" applyNumberFormat="1" applyFont="1" applyFill="1" applyBorder="1" applyAlignment="1" applyProtection="1">
      <alignment horizontal="center"/>
      <protection/>
    </xf>
    <xf numFmtId="204" fontId="33" fillId="7" borderId="16" xfId="128" applyNumberFormat="1" applyFont="1" applyFill="1" applyBorder="1" applyAlignment="1" applyProtection="1">
      <alignment horizontal="center" vertical="center" wrapText="1"/>
      <protection/>
    </xf>
    <xf numFmtId="204" fontId="33" fillId="52" borderId="16" xfId="128" applyNumberFormat="1" applyFont="1" applyFill="1" applyBorder="1" applyAlignment="1" applyProtection="1">
      <alignment horizontal="center"/>
      <protection/>
    </xf>
    <xf numFmtId="49" fontId="29" fillId="0" borderId="16" xfId="116" applyNumberFormat="1" applyFont="1" applyFill="1" applyBorder="1" applyAlignment="1" applyProtection="1">
      <alignment horizontal="center" vertical="center" wrapText="1"/>
      <protection/>
    </xf>
    <xf numFmtId="0" fontId="6" fillId="0" borderId="16" xfId="116" applyFont="1" applyFill="1" applyBorder="1" applyAlignment="1" applyProtection="1">
      <alignment horizontal="center" vertical="center"/>
      <protection/>
    </xf>
    <xf numFmtId="0" fontId="8" fillId="0" borderId="16" xfId="116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6" applyFont="1" applyFill="1" applyBorder="1" applyAlignment="1" applyProtection="1">
      <alignment horizontal="center" vertical="center"/>
      <protection/>
    </xf>
    <xf numFmtId="49" fontId="4" fillId="0" borderId="16" xfId="116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6" applyFont="1" applyFill="1" applyBorder="1" applyAlignment="1" applyProtection="1">
      <alignment vertical="center" wrapText="1"/>
      <protection/>
    </xf>
    <xf numFmtId="0" fontId="31" fillId="0" borderId="0" xfId="116" applyFont="1" applyFill="1" applyBorder="1" applyAlignment="1" applyProtection="1">
      <alignment horizontal="left" vertical="center" wrapText="1"/>
      <protection/>
    </xf>
    <xf numFmtId="0" fontId="27" fillId="0" borderId="0" xfId="116" applyFont="1" applyFill="1" applyProtection="1">
      <alignment/>
      <protection/>
    </xf>
    <xf numFmtId="204" fontId="5" fillId="54" borderId="16" xfId="128" applyNumberFormat="1" applyFont="1" applyFill="1" applyBorder="1" applyAlignment="1" applyProtection="1">
      <alignment horizontal="center"/>
      <protection/>
    </xf>
    <xf numFmtId="204" fontId="32" fillId="54" borderId="16" xfId="128" applyNumberFormat="1" applyFont="1" applyFill="1" applyBorder="1" applyAlignment="1" applyProtection="1">
      <alignment horizontal="center"/>
      <protection/>
    </xf>
    <xf numFmtId="0" fontId="35" fillId="54" borderId="16" xfId="116" applyFont="1" applyFill="1" applyBorder="1" applyAlignment="1" applyProtection="1">
      <alignment vertical="center" wrapText="1"/>
      <protection/>
    </xf>
    <xf numFmtId="194" fontId="33" fillId="52" borderId="16" xfId="116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3" fillId="7" borderId="0" xfId="116" applyFont="1" applyFill="1" applyProtection="1">
      <alignment/>
      <protection/>
    </xf>
    <xf numFmtId="0" fontId="28" fillId="0" borderId="0" xfId="116" applyFont="1" applyAlignment="1" applyProtection="1">
      <alignment/>
      <protection/>
    </xf>
    <xf numFmtId="0" fontId="5" fillId="0" borderId="0" xfId="116" applyFont="1" applyFill="1" applyAlignment="1" applyProtection="1">
      <alignment/>
      <protection/>
    </xf>
    <xf numFmtId="0" fontId="4" fillId="0" borderId="0" xfId="117" applyFont="1" applyAlignment="1" applyProtection="1">
      <alignment/>
      <protection/>
    </xf>
    <xf numFmtId="0" fontId="6" fillId="0" borderId="0" xfId="116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6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83" fillId="0" borderId="0" xfId="116" applyNumberFormat="1" applyFont="1" applyFill="1" applyProtection="1">
      <alignment/>
      <protection/>
    </xf>
    <xf numFmtId="0" fontId="83" fillId="0" borderId="0" xfId="116" applyFont="1" applyFill="1" applyProtection="1">
      <alignment/>
      <protection/>
    </xf>
    <xf numFmtId="185" fontId="83" fillId="0" borderId="0" xfId="116" applyNumberFormat="1" applyFont="1" applyFill="1" applyProtection="1">
      <alignment/>
      <protection/>
    </xf>
    <xf numFmtId="4" fontId="83" fillId="0" borderId="0" xfId="116" applyNumberFormat="1" applyFont="1" applyFill="1" applyBorder="1" applyAlignment="1" applyProtection="1">
      <alignment horizontal="centerContinuous" vertical="center"/>
      <protection/>
    </xf>
    <xf numFmtId="4" fontId="83" fillId="0" borderId="0" xfId="116" applyNumberFormat="1" applyFont="1" applyFill="1" applyBorder="1" applyProtection="1">
      <alignment/>
      <protection/>
    </xf>
    <xf numFmtId="0" fontId="83" fillId="0" borderId="0" xfId="116" applyFont="1" applyFill="1" applyBorder="1" applyProtection="1">
      <alignment/>
      <protection/>
    </xf>
    <xf numFmtId="194" fontId="83" fillId="0" borderId="0" xfId="116" applyNumberFormat="1" applyFont="1" applyFill="1" applyBorder="1" applyProtection="1">
      <alignment/>
      <protection/>
    </xf>
    <xf numFmtId="204" fontId="31" fillId="0" borderId="16" xfId="128" applyNumberFormat="1" applyFont="1" applyFill="1" applyBorder="1" applyAlignment="1" applyProtection="1">
      <alignment horizontal="center"/>
      <protection/>
    </xf>
    <xf numFmtId="204" fontId="35" fillId="54" borderId="16" xfId="128" applyNumberFormat="1" applyFont="1" applyFill="1" applyBorder="1" applyAlignment="1" applyProtection="1">
      <alignment horizontal="center" vertical="center" wrapText="1"/>
      <protection/>
    </xf>
    <xf numFmtId="204" fontId="35" fillId="54" borderId="16" xfId="128" applyNumberFormat="1" applyFont="1" applyFill="1" applyBorder="1" applyAlignment="1" applyProtection="1">
      <alignment horizontal="center" wrapText="1"/>
      <protection/>
    </xf>
    <xf numFmtId="204" fontId="33" fillId="54" borderId="16" xfId="128" applyNumberFormat="1" applyFont="1" applyFill="1" applyBorder="1" applyAlignment="1" applyProtection="1">
      <alignment horizontal="center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8" applyNumberFormat="1" applyFont="1" applyFill="1" applyBorder="1" applyAlignment="1" applyProtection="1">
      <alignment horizontal="center"/>
      <protection/>
    </xf>
    <xf numFmtId="49" fontId="57" fillId="0" borderId="16" xfId="0" applyNumberFormat="1" applyFont="1" applyFill="1" applyBorder="1" applyAlignment="1">
      <alignment horizontal="center" vertical="center"/>
    </xf>
    <xf numFmtId="0" fontId="7" fillId="0" borderId="0" xfId="116" applyFont="1" applyFill="1" applyProtection="1">
      <alignment/>
      <protection/>
    </xf>
    <xf numFmtId="0" fontId="58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16" xfId="0" applyNumberFormat="1" applyFont="1" applyFill="1" applyBorder="1" applyAlignment="1" applyProtection="1">
      <alignment horizontal="center" vertical="center"/>
      <protection hidden="1"/>
    </xf>
    <xf numFmtId="0" fontId="57" fillId="54" borderId="16" xfId="0" applyNumberFormat="1" applyFont="1" applyFill="1" applyBorder="1" applyAlignment="1" applyProtection="1">
      <alignment horizontal="center" vertical="center"/>
      <protection hidden="1"/>
    </xf>
    <xf numFmtId="49" fontId="60" fillId="0" borderId="16" xfId="116" applyNumberFormat="1" applyFont="1" applyFill="1" applyBorder="1" applyAlignment="1" applyProtection="1">
      <alignment horizontal="center" vertical="center" wrapText="1"/>
      <protection/>
    </xf>
    <xf numFmtId="0" fontId="57" fillId="53" borderId="16" xfId="116" applyFont="1" applyFill="1" applyBorder="1" applyAlignment="1" applyProtection="1">
      <alignment horizontal="center" vertical="center"/>
      <protection locked="0"/>
    </xf>
    <xf numFmtId="0" fontId="84" fillId="7" borderId="0" xfId="116" applyFont="1" applyFill="1" applyProtection="1">
      <alignment/>
      <protection/>
    </xf>
    <xf numFmtId="0" fontId="7" fillId="0" borderId="16" xfId="116" applyFont="1" applyFill="1" applyBorder="1" applyAlignment="1" applyProtection="1">
      <alignment horizontal="center" vertical="center"/>
      <protection/>
    </xf>
    <xf numFmtId="204" fontId="31" fillId="54" borderId="16" xfId="128" applyNumberFormat="1" applyFont="1" applyFill="1" applyBorder="1" applyAlignment="1" applyProtection="1">
      <alignment horizontal="center"/>
      <protection/>
    </xf>
    <xf numFmtId="0" fontId="85" fillId="0" borderId="16" xfId="116" applyFont="1" applyBorder="1" applyAlignment="1" applyProtection="1">
      <alignment horizontal="center" vertical="center"/>
      <protection/>
    </xf>
    <xf numFmtId="0" fontId="84" fillId="0" borderId="16" xfId="116" applyFont="1" applyBorder="1" applyAlignment="1" applyProtection="1">
      <alignment vertical="center" wrapText="1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6" applyNumberFormat="1" applyFont="1" applyFill="1" applyBorder="1" applyAlignment="1" applyProtection="1">
      <alignment horizontal="center" vertical="center" wrapText="1"/>
      <protection/>
    </xf>
    <xf numFmtId="194" fontId="35" fillId="0" borderId="16" xfId="128" applyNumberFormat="1" applyFont="1" applyFill="1" applyBorder="1" applyAlignment="1" applyProtection="1">
      <alignment horizontal="center"/>
      <protection/>
    </xf>
    <xf numFmtId="194" fontId="86" fillId="0" borderId="0" xfId="118" applyNumberFormat="1" applyFont="1" applyFill="1" applyAlignment="1" applyProtection="1">
      <alignment horizontal="center"/>
      <protection/>
    </xf>
    <xf numFmtId="4" fontId="83" fillId="0" borderId="0" xfId="116" applyNumberFormat="1" applyFont="1" applyFill="1" applyProtection="1">
      <alignment/>
      <protection/>
    </xf>
    <xf numFmtId="4" fontId="84" fillId="0" borderId="0" xfId="116" applyNumberFormat="1" applyFont="1" applyFill="1" applyProtection="1">
      <alignment/>
      <protection/>
    </xf>
    <xf numFmtId="0" fontId="84" fillId="0" borderId="0" xfId="116" applyFont="1" applyFill="1" applyProtection="1">
      <alignment/>
      <protection/>
    </xf>
    <xf numFmtId="0" fontId="11" fillId="0" borderId="19" xfId="116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194" fontId="12" fillId="0" borderId="16" xfId="116" applyNumberFormat="1" applyFont="1" applyBorder="1" applyProtection="1">
      <alignment/>
      <protection locked="0"/>
    </xf>
    <xf numFmtId="194" fontId="11" fillId="0" borderId="16" xfId="116" applyNumberFormat="1" applyFont="1" applyBorder="1" applyProtection="1">
      <alignment/>
      <protection/>
    </xf>
    <xf numFmtId="194" fontId="62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 applyProtection="1">
      <alignment/>
      <protection/>
    </xf>
    <xf numFmtId="194" fontId="8" fillId="0" borderId="0" xfId="116" applyNumberFormat="1" applyFont="1" applyBorder="1" applyProtection="1">
      <alignment/>
      <protection/>
    </xf>
    <xf numFmtId="0" fontId="11" fillId="0" borderId="16" xfId="116" applyFont="1" applyFill="1" applyBorder="1" applyAlignment="1" applyProtection="1">
      <alignment horizontal="center" vertical="center" wrapText="1"/>
      <protection/>
    </xf>
    <xf numFmtId="0" fontId="8" fillId="7" borderId="0" xfId="116" applyFont="1" applyFill="1" applyProtection="1">
      <alignment/>
      <protection/>
    </xf>
    <xf numFmtId="0" fontId="7" fillId="7" borderId="0" xfId="116" applyFont="1" applyFill="1" applyProtection="1">
      <alignment/>
      <protection/>
    </xf>
    <xf numFmtId="4" fontId="6" fillId="0" borderId="0" xfId="116" applyNumberFormat="1" applyFont="1" applyBorder="1" applyAlignment="1" applyProtection="1">
      <alignment horizontal="centerContinuous" vertical="center"/>
      <protection/>
    </xf>
    <xf numFmtId="4" fontId="8" fillId="0" borderId="0" xfId="116" applyNumberFormat="1" applyFont="1" applyBorder="1" applyAlignment="1" applyProtection="1">
      <alignment horizontal="centerContinuous" vertical="center"/>
      <protection/>
    </xf>
    <xf numFmtId="194" fontId="87" fillId="0" borderId="16" xfId="116" applyNumberFormat="1" applyFont="1" applyFill="1" applyBorder="1" applyAlignment="1" applyProtection="1">
      <alignment horizontal="center"/>
      <protection/>
    </xf>
    <xf numFmtId="204" fontId="88" fillId="52" borderId="16" xfId="128" applyNumberFormat="1" applyFont="1" applyFill="1" applyBorder="1" applyAlignment="1" applyProtection="1">
      <alignment horizontal="center"/>
      <protection/>
    </xf>
    <xf numFmtId="194" fontId="88" fillId="0" borderId="16" xfId="116" applyNumberFormat="1" applyFont="1" applyFill="1" applyBorder="1" applyAlignment="1" applyProtection="1">
      <alignment horizontal="center"/>
      <protection/>
    </xf>
    <xf numFmtId="194" fontId="89" fillId="0" borderId="16" xfId="116" applyNumberFormat="1" applyFont="1" applyFill="1" applyBorder="1" applyAlignment="1" applyProtection="1">
      <alignment horizontal="center"/>
      <protection/>
    </xf>
    <xf numFmtId="194" fontId="89" fillId="0" borderId="16" xfId="116" applyNumberFormat="1" applyFont="1" applyFill="1" applyBorder="1" applyAlignment="1" applyProtection="1">
      <alignment horizontal="center"/>
      <protection locked="0"/>
    </xf>
    <xf numFmtId="194" fontId="90" fillId="0" borderId="16" xfId="128" applyNumberFormat="1" applyFont="1" applyFill="1" applyBorder="1" applyAlignment="1" applyProtection="1">
      <alignment horizontal="center"/>
      <protection/>
    </xf>
    <xf numFmtId="194" fontId="88" fillId="52" borderId="16" xfId="116" applyNumberFormat="1" applyFont="1" applyFill="1" applyBorder="1" applyAlignment="1" applyProtection="1">
      <alignment horizontal="center" vertical="center" wrapText="1"/>
      <protection/>
    </xf>
    <xf numFmtId="0" fontId="6" fillId="0" borderId="0" xfId="116" applyFont="1" applyFill="1" applyAlignment="1" applyProtection="1">
      <alignment horizontal="center" wrapText="1"/>
      <protection/>
    </xf>
    <xf numFmtId="185" fontId="8" fillId="0" borderId="0" xfId="116" applyNumberFormat="1" applyFont="1" applyProtection="1">
      <alignment/>
      <protection/>
    </xf>
    <xf numFmtId="2" fontId="8" fillId="0" borderId="0" xfId="116" applyNumberFormat="1" applyFont="1" applyFill="1" applyProtection="1">
      <alignment/>
      <protection/>
    </xf>
    <xf numFmtId="194" fontId="6" fillId="0" borderId="0" xfId="118" applyNumberFormat="1" applyFont="1" applyAlignment="1" applyProtection="1">
      <alignment horizontal="center"/>
      <protection/>
    </xf>
    <xf numFmtId="185" fontId="8" fillId="0" borderId="0" xfId="116" applyNumberFormat="1" applyFont="1" applyBorder="1" applyProtection="1">
      <alignment/>
      <protection/>
    </xf>
    <xf numFmtId="0" fontId="8" fillId="0" borderId="0" xfId="116" applyFont="1" applyBorder="1" applyProtection="1">
      <alignment/>
      <protection/>
    </xf>
    <xf numFmtId="49" fontId="11" fillId="0" borderId="16" xfId="116" applyNumberFormat="1" applyFont="1" applyFill="1" applyBorder="1" applyAlignment="1" applyProtection="1">
      <alignment horizontal="center" vertical="top" wrapText="1"/>
      <protection/>
    </xf>
    <xf numFmtId="204" fontId="63" fillId="54" borderId="16" xfId="128" applyNumberFormat="1" applyFont="1" applyFill="1" applyBorder="1" applyAlignment="1" applyProtection="1">
      <alignment horizontal="center" vertical="center" wrapText="1"/>
      <protection/>
    </xf>
    <xf numFmtId="49" fontId="11" fillId="53" borderId="16" xfId="116" applyNumberFormat="1" applyFont="1" applyFill="1" applyBorder="1" applyAlignment="1" applyProtection="1">
      <alignment horizontal="center" vertical="top" wrapText="1"/>
      <protection/>
    </xf>
    <xf numFmtId="185" fontId="8" fillId="53" borderId="0" xfId="116" applyNumberFormat="1" applyFont="1" applyFill="1" applyProtection="1">
      <alignment/>
      <protection/>
    </xf>
    <xf numFmtId="194" fontId="31" fillId="53" borderId="16" xfId="116" applyNumberFormat="1" applyFont="1" applyFill="1" applyBorder="1" applyAlignment="1" applyProtection="1">
      <alignment horizontal="center"/>
      <protection locked="0"/>
    </xf>
    <xf numFmtId="194" fontId="31" fillId="53" borderId="23" xfId="116" applyNumberFormat="1" applyFont="1" applyFill="1" applyBorder="1" applyAlignment="1" applyProtection="1">
      <alignment horizontal="center"/>
      <protection locked="0"/>
    </xf>
    <xf numFmtId="0" fontId="36" fillId="54" borderId="21" xfId="0" applyFont="1" applyFill="1" applyBorder="1" applyAlignment="1">
      <alignment horizontal="left" vertical="center" wrapText="1"/>
    </xf>
    <xf numFmtId="185" fontId="30" fillId="54" borderId="16" xfId="116" applyNumberFormat="1" applyFont="1" applyFill="1" applyBorder="1" applyProtection="1">
      <alignment/>
      <protection locked="0"/>
    </xf>
    <xf numFmtId="0" fontId="7" fillId="54" borderId="0" xfId="116" applyFont="1" applyFill="1" applyProtection="1">
      <alignment/>
      <protection/>
    </xf>
    <xf numFmtId="204" fontId="30" fillId="54" borderId="16" xfId="128" applyNumberFormat="1" applyFont="1" applyFill="1" applyBorder="1" applyAlignment="1" applyProtection="1">
      <alignment horizontal="center"/>
      <protection/>
    </xf>
    <xf numFmtId="194" fontId="6" fillId="0" borderId="16" xfId="116" applyNumberFormat="1" applyFont="1" applyFill="1" applyBorder="1" applyProtection="1">
      <alignment/>
      <protection/>
    </xf>
    <xf numFmtId="194" fontId="5" fillId="54" borderId="16" xfId="116" applyNumberFormat="1" applyFont="1" applyFill="1" applyBorder="1" applyAlignment="1" applyProtection="1">
      <alignment horizont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85" fontId="30" fillId="54" borderId="0" xfId="116" applyNumberFormat="1" applyFont="1" applyFill="1" applyBorder="1" applyProtection="1">
      <alignment/>
      <protection locked="0"/>
    </xf>
    <xf numFmtId="0" fontId="18" fillId="0" borderId="0" xfId="116" applyFont="1" applyAlignment="1" applyProtection="1">
      <alignment horizontal="center"/>
      <protection/>
    </xf>
    <xf numFmtId="0" fontId="7" fillId="0" borderId="0" xfId="116" applyFont="1" applyFill="1" applyAlignment="1" applyProtection="1">
      <alignment horizontal="center" vertical="center" wrapText="1"/>
      <protection/>
    </xf>
    <xf numFmtId="0" fontId="5" fillId="53" borderId="16" xfId="116" applyFont="1" applyFill="1" applyBorder="1" applyAlignment="1" applyProtection="1">
      <alignment horizontal="center" vertical="center"/>
      <protection/>
    </xf>
    <xf numFmtId="0" fontId="5" fillId="53" borderId="19" xfId="116" applyFont="1" applyFill="1" applyBorder="1" applyAlignment="1" applyProtection="1">
      <alignment horizontal="center" vertical="center"/>
      <protection/>
    </xf>
    <xf numFmtId="0" fontId="9" fillId="0" borderId="16" xfId="116" applyFont="1" applyFill="1" applyBorder="1" applyAlignment="1" applyProtection="1">
      <alignment horizontal="center" vertical="center" wrapText="1"/>
      <protection/>
    </xf>
    <xf numFmtId="0" fontId="4" fillId="0" borderId="16" xfId="116" applyFont="1" applyFill="1" applyBorder="1" applyAlignment="1" applyProtection="1">
      <alignment horizontal="center" vertical="center" wrapText="1"/>
      <protection/>
    </xf>
    <xf numFmtId="0" fontId="8" fillId="0" borderId="17" xfId="116" applyFont="1" applyFill="1" applyBorder="1" applyAlignment="1" applyProtection="1">
      <alignment horizontal="center"/>
      <protection/>
    </xf>
    <xf numFmtId="0" fontId="4" fillId="0" borderId="0" xfId="116" applyFont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4" fillId="0" borderId="0" xfId="117" applyFont="1" applyAlignment="1" applyProtection="1">
      <alignment horizontal="center"/>
      <protection/>
    </xf>
    <xf numFmtId="0" fontId="5" fillId="0" borderId="20" xfId="116" applyFont="1" applyFill="1" applyBorder="1" applyAlignment="1" applyProtection="1">
      <alignment horizontal="center" vertical="center"/>
      <protection/>
    </xf>
    <xf numFmtId="0" fontId="5" fillId="0" borderId="24" xfId="116" applyFont="1" applyFill="1" applyBorder="1" applyAlignment="1" applyProtection="1">
      <alignment horizontal="center" vertical="center"/>
      <protection/>
    </xf>
    <xf numFmtId="0" fontId="5" fillId="0" borderId="18" xfId="116" applyFont="1" applyFill="1" applyBorder="1" applyAlignment="1" applyProtection="1">
      <alignment horizontal="center" vertical="center"/>
      <protection/>
    </xf>
    <xf numFmtId="0" fontId="5" fillId="0" borderId="25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16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 wrapText="1"/>
      <protection/>
    </xf>
    <xf numFmtId="194" fontId="5" fillId="0" borderId="0" xfId="116" applyNumberFormat="1" applyFont="1" applyFill="1" applyAlignment="1" applyProtection="1">
      <alignment horizontal="left" vertical="center"/>
      <protection/>
    </xf>
    <xf numFmtId="194" fontId="5" fillId="0" borderId="0" xfId="116" applyNumberFormat="1" applyFont="1" applyFill="1" applyAlignment="1" applyProtection="1">
      <alignment horizontal="right" vertical="center"/>
      <protection/>
    </xf>
    <xf numFmtId="0" fontId="11" fillId="0" borderId="22" xfId="116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207" fontId="91" fillId="55" borderId="26" xfId="0" applyNumberFormat="1" applyFont="1" applyFill="1" applyBorder="1" applyAlignment="1">
      <alignment horizontal="right" vertical="center" wrapText="1"/>
    </xf>
    <xf numFmtId="194" fontId="8" fillId="53" borderId="0" xfId="116" applyNumberFormat="1" applyFont="1" applyFill="1" applyProtection="1">
      <alignment/>
      <protection/>
    </xf>
    <xf numFmtId="0" fontId="11" fillId="53" borderId="22" xfId="116" applyFont="1" applyFill="1" applyBorder="1" applyAlignment="1" applyProtection="1">
      <alignment horizontal="center" vertical="center" wrapText="1"/>
      <protection/>
    </xf>
    <xf numFmtId="49" fontId="11" fillId="53" borderId="25" xfId="116" applyNumberFormat="1" applyFont="1" applyFill="1" applyBorder="1" applyAlignment="1" applyProtection="1">
      <alignment horizontal="center" vertical="top" wrapText="1"/>
      <protection/>
    </xf>
    <xf numFmtId="194" fontId="30" fillId="53" borderId="16" xfId="116" applyNumberFormat="1" applyFont="1" applyFill="1" applyBorder="1" applyAlignment="1" applyProtection="1">
      <alignment horizontal="center"/>
      <protection locked="0"/>
    </xf>
    <xf numFmtId="194" fontId="6" fillId="56" borderId="16" xfId="116" applyNumberFormat="1" applyFont="1" applyFill="1" applyBorder="1" applyProtection="1">
      <alignment/>
      <protection/>
    </xf>
    <xf numFmtId="194" fontId="12" fillId="56" borderId="16" xfId="116" applyNumberFormat="1" applyFont="1" applyFill="1" applyBorder="1" applyProtection="1">
      <alignment/>
      <protection locked="0"/>
    </xf>
    <xf numFmtId="194" fontId="11" fillId="56" borderId="16" xfId="116" applyNumberFormat="1" applyFont="1" applyFill="1" applyBorder="1" applyProtection="1">
      <alignment/>
      <protection/>
    </xf>
    <xf numFmtId="194" fontId="62" fillId="56" borderId="16" xfId="0" applyNumberFormat="1" applyFont="1" applyFill="1" applyBorder="1" applyAlignment="1">
      <alignment/>
    </xf>
    <xf numFmtId="194" fontId="8" fillId="53" borderId="0" xfId="116" applyNumberFormat="1" applyFont="1" applyFill="1" applyBorder="1" applyProtection="1">
      <alignment/>
      <protection/>
    </xf>
    <xf numFmtId="185" fontId="8" fillId="0" borderId="0" xfId="116" applyNumberFormat="1" applyFont="1" applyFill="1" applyBorder="1" applyProtection="1">
      <alignment/>
      <protection/>
    </xf>
    <xf numFmtId="185" fontId="8" fillId="0" borderId="0" xfId="116" applyNumberFormat="1" applyFont="1" applyFill="1" applyProtection="1">
      <alignment/>
      <protection/>
    </xf>
    <xf numFmtId="0" fontId="8" fillId="56" borderId="0" xfId="116" applyFont="1" applyFill="1" applyProtection="1">
      <alignment/>
      <protection/>
    </xf>
    <xf numFmtId="0" fontId="11" fillId="53" borderId="16" xfId="116" applyFont="1" applyFill="1" applyBorder="1" applyAlignment="1" applyProtection="1">
      <alignment horizontal="center" vertical="center" wrapText="1"/>
      <protection/>
    </xf>
    <xf numFmtId="194" fontId="5" fillId="0" borderId="16" xfId="0" applyNumberFormat="1" applyFont="1" applyFill="1" applyBorder="1" applyAlignment="1" applyProtection="1">
      <alignment horizontal="center"/>
      <protection/>
    </xf>
    <xf numFmtId="194" fontId="33" fillId="52" borderId="16" xfId="116" applyNumberFormat="1" applyFont="1" applyFill="1" applyBorder="1" applyAlignment="1" applyProtection="1">
      <alignment horizontal="center"/>
      <protection/>
    </xf>
    <xf numFmtId="0" fontId="6" fillId="53" borderId="0" xfId="116" applyFont="1" applyFill="1" applyAlignment="1" applyProtection="1">
      <alignment horizontal="center" wrapText="1"/>
      <protection/>
    </xf>
    <xf numFmtId="194" fontId="6" fillId="53" borderId="0" xfId="116" applyNumberFormat="1" applyFont="1" applyFill="1" applyBorder="1" applyAlignment="1" applyProtection="1">
      <alignment horizontal="center" wrapText="1"/>
      <protection/>
    </xf>
    <xf numFmtId="194" fontId="6" fillId="0" borderId="0" xfId="116" applyNumberFormat="1" applyFont="1" applyFill="1" applyBorder="1" applyAlignment="1" applyProtection="1">
      <alignment horizontal="center" wrapText="1"/>
      <protection/>
    </xf>
    <xf numFmtId="2" fontId="8" fillId="53" borderId="0" xfId="116" applyNumberFormat="1" applyFont="1" applyFill="1" applyProtection="1">
      <alignment/>
      <protection/>
    </xf>
    <xf numFmtId="194" fontId="33" fillId="53" borderId="16" xfId="116" applyNumberFormat="1" applyFont="1" applyFill="1" applyBorder="1" applyAlignment="1" applyProtection="1">
      <alignment horizontal="center"/>
      <protection/>
    </xf>
    <xf numFmtId="194" fontId="32" fillId="53" borderId="16" xfId="116" applyNumberFormat="1" applyFont="1" applyFill="1" applyBorder="1" applyAlignment="1" applyProtection="1">
      <alignment horizontal="center"/>
      <protection/>
    </xf>
    <xf numFmtId="194" fontId="32" fillId="0" borderId="16" xfId="116" applyNumberFormat="1" applyFont="1" applyFill="1" applyBorder="1" applyAlignment="1" applyProtection="1">
      <alignment horizontal="center"/>
      <protection/>
    </xf>
    <xf numFmtId="194" fontId="32" fillId="53" borderId="16" xfId="116" applyNumberFormat="1" applyFont="1" applyFill="1" applyBorder="1" applyAlignment="1" applyProtection="1">
      <alignment horizontal="center"/>
      <protection locked="0"/>
    </xf>
    <xf numFmtId="194" fontId="32" fillId="0" borderId="16" xfId="116" applyNumberFormat="1" applyFont="1" applyFill="1" applyBorder="1" applyAlignment="1" applyProtection="1">
      <alignment horizontal="center"/>
      <protection locked="0"/>
    </xf>
    <xf numFmtId="4" fontId="6" fillId="53" borderId="0" xfId="116" applyNumberFormat="1" applyFont="1" applyFill="1" applyBorder="1" applyAlignment="1" applyProtection="1">
      <alignment horizontal="centerContinuous" vertical="center"/>
      <protection/>
    </xf>
    <xf numFmtId="4" fontId="6" fillId="0" borderId="0" xfId="116" applyNumberFormat="1" applyFont="1" applyFill="1" applyBorder="1" applyAlignment="1" applyProtection="1">
      <alignment horizontal="centerContinuous" vertical="center"/>
      <protection/>
    </xf>
    <xf numFmtId="4" fontId="8" fillId="53" borderId="0" xfId="116" applyNumberFormat="1" applyFont="1" applyFill="1" applyBorder="1" applyAlignment="1" applyProtection="1">
      <alignment horizontal="centerContinuous" vertical="center"/>
      <protection/>
    </xf>
    <xf numFmtId="4" fontId="8" fillId="0" borderId="0" xfId="116" applyNumberFormat="1" applyFont="1" applyFill="1" applyBorder="1" applyAlignment="1" applyProtection="1">
      <alignment horizontal="centerContinuous" vertical="center"/>
      <protection/>
    </xf>
    <xf numFmtId="185" fontId="8" fillId="53" borderId="0" xfId="116" applyNumberFormat="1" applyFont="1" applyFill="1" applyBorder="1" applyAlignment="1" applyProtection="1">
      <alignment horizontal="center" vertical="center" wrapText="1"/>
      <protection/>
    </xf>
    <xf numFmtId="185" fontId="8" fillId="0" borderId="0" xfId="116" applyNumberFormat="1" applyFont="1" applyFill="1" applyBorder="1" applyAlignment="1" applyProtection="1">
      <alignment horizontal="center" vertical="center" wrapText="1"/>
      <protection/>
    </xf>
    <xf numFmtId="2" fontId="69" fillId="53" borderId="0" xfId="0" applyNumberFormat="1" applyFont="1" applyFill="1" applyBorder="1" applyAlignment="1">
      <alignment horizontal="right"/>
    </xf>
    <xf numFmtId="185" fontId="8" fillId="53" borderId="0" xfId="116" applyNumberFormat="1" applyFont="1" applyFill="1" applyBorder="1" applyAlignment="1" applyProtection="1">
      <alignment horizontal="center"/>
      <protection/>
    </xf>
    <xf numFmtId="185" fontId="8" fillId="0" borderId="0" xfId="116" applyNumberFormat="1" applyFont="1" applyFill="1" applyBorder="1" applyAlignment="1" applyProtection="1">
      <alignment horizontal="center"/>
      <protection/>
    </xf>
    <xf numFmtId="185" fontId="8" fillId="53" borderId="0" xfId="116" applyNumberFormat="1" applyFont="1" applyFill="1" applyBorder="1" applyProtection="1">
      <alignment/>
      <protection/>
    </xf>
    <xf numFmtId="185" fontId="8" fillId="53" borderId="0" xfId="116" applyNumberFormat="1" applyFont="1" applyFill="1" applyAlignment="1" applyProtection="1">
      <alignment horizontal="center"/>
      <protection/>
    </xf>
    <xf numFmtId="185" fontId="8" fillId="0" borderId="0" xfId="116" applyNumberFormat="1" applyFont="1" applyFill="1" applyAlignment="1" applyProtection="1">
      <alignment horizontal="center"/>
      <protection/>
    </xf>
    <xf numFmtId="0" fontId="8" fillId="53" borderId="0" xfId="116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horizontal="center"/>
      <protection/>
    </xf>
    <xf numFmtId="208" fontId="2" fillId="0" borderId="0" xfId="116" applyNumberFormat="1" applyFont="1" applyProtection="1">
      <alignment/>
      <protection/>
    </xf>
    <xf numFmtId="4" fontId="2" fillId="0" borderId="0" xfId="116" applyNumberFormat="1" applyFont="1" applyProtection="1">
      <alignment/>
      <protection/>
    </xf>
    <xf numFmtId="0" fontId="31" fillId="0" borderId="16" xfId="116" applyFont="1" applyFill="1" applyBorder="1" applyAlignment="1" applyProtection="1">
      <alignment horizontal="center"/>
      <protection/>
    </xf>
    <xf numFmtId="194" fontId="33" fillId="0" borderId="16" xfId="116" applyNumberFormat="1" applyFont="1" applyFill="1" applyBorder="1" applyAlignment="1" applyProtection="1">
      <alignment horizontal="center"/>
      <protection/>
    </xf>
  </cellXfs>
  <cellStyles count="12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3" xfId="101"/>
    <cellStyle name="Зв'язана клітинка" xfId="102"/>
    <cellStyle name="Итог" xfId="103"/>
    <cellStyle name="Контрольна клітинка" xfId="104"/>
    <cellStyle name="Контрольная ячейка" xfId="105"/>
    <cellStyle name="Назва" xfId="106"/>
    <cellStyle name="Название" xfId="107"/>
    <cellStyle name="Нейтральный" xfId="108"/>
    <cellStyle name="Обчислення" xfId="109"/>
    <cellStyle name="Обычный 2" xfId="110"/>
    <cellStyle name="Обычный 2 2" xfId="111"/>
    <cellStyle name="Обычный 2 3" xfId="112"/>
    <cellStyle name="Обычный 2 4" xfId="113"/>
    <cellStyle name="Обычный 3" xfId="114"/>
    <cellStyle name="Обычный 3 2" xfId="115"/>
    <cellStyle name="Обычный_ZV1PIV98" xfId="116"/>
    <cellStyle name="Обычный_Додаток 4" xfId="117"/>
    <cellStyle name="Обычный_Додаток 5" xfId="118"/>
    <cellStyle name="Підсумок" xfId="119"/>
    <cellStyle name="Плохой" xfId="120"/>
    <cellStyle name="Поганий" xfId="121"/>
    <cellStyle name="Пояснение" xfId="122"/>
    <cellStyle name="Примечание" xfId="123"/>
    <cellStyle name="Примечание 2" xfId="124"/>
    <cellStyle name="Примітка" xfId="125"/>
    <cellStyle name="Примітка 2" xfId="126"/>
    <cellStyle name="Примітка 3" xfId="127"/>
    <cellStyle name="Percent" xfId="128"/>
    <cellStyle name="Результат" xfId="129"/>
    <cellStyle name="Связанная ячейка" xfId="130"/>
    <cellStyle name="Середній" xfId="131"/>
    <cellStyle name="Стиль 1" xfId="132"/>
    <cellStyle name="Текст попередження" xfId="133"/>
    <cellStyle name="Текст пояснення" xfId="134"/>
    <cellStyle name="Текст предупреждения" xfId="135"/>
    <cellStyle name="Тысячи [0]_Розподіл (2)" xfId="136"/>
    <cellStyle name="Тысячи_Розподіл (2)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1"/>
  <sheetViews>
    <sheetView showGridLines="0" showZeros="0" view="pageBreakPreview" zoomScale="85" zoomScaleNormal="75" zoomScaleSheetLayoutView="85" workbookViewId="0" topLeftCell="A1">
      <pane xSplit="3" ySplit="9" topLeftCell="G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6" sqref="A76:IV76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5" customWidth="1"/>
    <col min="5" max="5" width="19.25390625" style="5" customWidth="1"/>
    <col min="6" max="6" width="21.125" style="5" customWidth="1"/>
    <col min="7" max="7" width="18.75390625" style="5" customWidth="1"/>
    <col min="8" max="8" width="15.625" style="5" customWidth="1"/>
    <col min="9" max="9" width="20.875" style="5" customWidth="1"/>
    <col min="10" max="10" width="16.00390625" style="5" customWidth="1"/>
    <col min="11" max="11" width="23.25390625" style="277" customWidth="1"/>
    <col min="12" max="12" width="23.375" style="277" customWidth="1"/>
    <col min="13" max="13" width="20.625" style="5" customWidth="1"/>
    <col min="14" max="14" width="13.25390625" style="5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50" t="s">
        <v>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162"/>
    </row>
    <row r="2" spans="1:19" s="19" customFormat="1" ht="20.25" customHeight="1">
      <c r="A2" s="251" t="s">
        <v>70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163"/>
    </row>
    <row r="3" spans="1:19" s="20" customFormat="1" ht="15.75" customHeight="1">
      <c r="A3" s="252" t="s">
        <v>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164"/>
    </row>
    <row r="4" spans="1:19" s="21" customFormat="1" ht="26.25" customHeight="1">
      <c r="A4" s="257" t="s">
        <v>257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</row>
    <row r="5" spans="1:19" s="21" customFormat="1" ht="23.25" customHeight="1">
      <c r="A5" s="244" t="s">
        <v>239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165"/>
    </row>
    <row r="6" spans="2:33" s="1" customFormat="1" ht="20.25">
      <c r="B6" s="2" t="s">
        <v>140</v>
      </c>
      <c r="C6" s="2"/>
      <c r="D6" s="260"/>
      <c r="E6" s="261"/>
      <c r="F6" s="260"/>
      <c r="G6" s="67"/>
      <c r="H6" s="67"/>
      <c r="K6" s="232"/>
      <c r="L6" s="266"/>
      <c r="M6" s="232"/>
      <c r="N6" s="74"/>
      <c r="O6" s="67"/>
      <c r="Q6" s="249" t="s">
        <v>221</v>
      </c>
      <c r="R6" s="249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47" t="s">
        <v>7</v>
      </c>
      <c r="B7" s="248" t="s">
        <v>8</v>
      </c>
      <c r="C7" s="256" t="s">
        <v>78</v>
      </c>
      <c r="D7" s="254"/>
      <c r="E7" s="254"/>
      <c r="F7" s="254"/>
      <c r="G7" s="254"/>
      <c r="H7" s="254"/>
      <c r="I7" s="254"/>
      <c r="J7" s="255"/>
      <c r="K7" s="245" t="s">
        <v>79</v>
      </c>
      <c r="L7" s="246"/>
      <c r="M7" s="246"/>
      <c r="N7" s="246"/>
      <c r="O7" s="253" t="s">
        <v>80</v>
      </c>
      <c r="P7" s="253"/>
      <c r="Q7" s="254"/>
      <c r="R7" s="255"/>
    </row>
    <row r="8" spans="1:18" s="55" customFormat="1" ht="114" customHeight="1">
      <c r="A8" s="247"/>
      <c r="B8" s="248"/>
      <c r="C8" s="50" t="s">
        <v>82</v>
      </c>
      <c r="D8" s="203" t="s">
        <v>228</v>
      </c>
      <c r="E8" s="262" t="s">
        <v>258</v>
      </c>
      <c r="F8" s="262" t="s">
        <v>9</v>
      </c>
      <c r="G8" s="204" t="s">
        <v>259</v>
      </c>
      <c r="H8" s="203" t="s">
        <v>260</v>
      </c>
      <c r="I8" s="203" t="s">
        <v>116</v>
      </c>
      <c r="J8" s="203" t="s">
        <v>229</v>
      </c>
      <c r="K8" s="267" t="s">
        <v>231</v>
      </c>
      <c r="L8" s="205" t="s">
        <v>9</v>
      </c>
      <c r="M8" s="205" t="s">
        <v>209</v>
      </c>
      <c r="N8" s="205" t="s">
        <v>10</v>
      </c>
      <c r="O8" s="52" t="s">
        <v>230</v>
      </c>
      <c r="P8" s="51" t="s">
        <v>9</v>
      </c>
      <c r="Q8" s="53" t="s">
        <v>193</v>
      </c>
      <c r="R8" s="54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268" t="s">
        <v>13</v>
      </c>
      <c r="L9" s="231" t="s">
        <v>14</v>
      </c>
      <c r="M9" s="231" t="s">
        <v>15</v>
      </c>
      <c r="N9" s="231" t="s">
        <v>76</v>
      </c>
      <c r="O9" s="15" t="s">
        <v>16</v>
      </c>
      <c r="P9" s="15" t="s">
        <v>73</v>
      </c>
      <c r="Q9" s="35" t="s">
        <v>103</v>
      </c>
      <c r="R9" s="15" t="s">
        <v>104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" customFormat="1" ht="20.25" customHeight="1">
      <c r="A10" s="147">
        <v>10000000</v>
      </c>
      <c r="B10" s="82" t="s">
        <v>17</v>
      </c>
      <c r="C10" s="83" t="e">
        <f>C11+#REF!+C15+C21+#REF!</f>
        <v>#REF!</v>
      </c>
      <c r="D10" s="121">
        <f>D11+D15+D21+D26+D31+D25</f>
        <v>5984420.20063</v>
      </c>
      <c r="E10" s="121">
        <f>E11+E15+E21+E26+E31+E25</f>
        <v>4584932.37969</v>
      </c>
      <c r="F10" s="121">
        <f>F11+F15+F21+F26+F31+F25</f>
        <v>4967164.066609999</v>
      </c>
      <c r="G10" s="121">
        <f>F10-E10</f>
        <v>382231.6869199993</v>
      </c>
      <c r="H10" s="141">
        <f>_xlfn.IFERROR(F10/E10,"")</f>
        <v>1.0833669191312791</v>
      </c>
      <c r="I10" s="121">
        <f aca="true" t="shared" si="0" ref="I10:I19">F10-D10</f>
        <v>-1017256.1340200007</v>
      </c>
      <c r="J10" s="141">
        <f>_xlfn.IFERROR(F10/D10,"")</f>
        <v>0.830015924698451</v>
      </c>
      <c r="K10" s="121">
        <f>K11+K15+K21+K26+K31+K14</f>
        <v>4279.751</v>
      </c>
      <c r="L10" s="121">
        <f>L11+L15+L21+L26+L31+L14</f>
        <v>4407.9313600000005</v>
      </c>
      <c r="M10" s="120">
        <f aca="true" t="shared" si="1" ref="M10:M16">L10-K10</f>
        <v>128.1803600000003</v>
      </c>
      <c r="N10" s="156">
        <f>_xlfn.IFERROR(L10/K10,"")</f>
        <v>1.0299504246859221</v>
      </c>
      <c r="O10" s="121">
        <f aca="true" t="shared" si="2" ref="O10:O19">D10+K10</f>
        <v>5988699.95163</v>
      </c>
      <c r="P10" s="121">
        <f aca="true" t="shared" si="3" ref="P10:P24">L10+F10</f>
        <v>4971571.997969999</v>
      </c>
      <c r="Q10" s="132">
        <f aca="true" t="shared" si="4" ref="Q10:Q19">P10-O10</f>
        <v>-1017127.953660001</v>
      </c>
      <c r="R10" s="141">
        <f>_xlfn.IFERROR(P10/O10,"")</f>
        <v>0.8301588054377044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47">
        <v>11000000</v>
      </c>
      <c r="B11" s="82" t="s">
        <v>57</v>
      </c>
      <c r="C11" s="83">
        <f>C12+C13</f>
        <v>107497.5</v>
      </c>
      <c r="D11" s="121">
        <f>D12+D13</f>
        <v>4211960.958</v>
      </c>
      <c r="E11" s="121">
        <f>E12+E13</f>
        <v>3224905.97681</v>
      </c>
      <c r="F11" s="121">
        <f>(F12+F13)</f>
        <v>3456205.6971099996</v>
      </c>
      <c r="G11" s="121">
        <f aca="true" t="shared" si="5" ref="G11:G80">F11-E11</f>
        <v>231299.7202999997</v>
      </c>
      <c r="H11" s="141">
        <f aca="true" t="shared" si="6" ref="H11:H50">_xlfn.IFERROR(F11/E11,"")</f>
        <v>1.0717229345485588</v>
      </c>
      <c r="I11" s="121">
        <f t="shared" si="0"/>
        <v>-755755.26089</v>
      </c>
      <c r="J11" s="141">
        <f aca="true" t="shared" si="7" ref="J11:J50">_xlfn.IFERROR(F11/D11,"")</f>
        <v>0.8205692625297122</v>
      </c>
      <c r="K11" s="121">
        <f>K12+K13</f>
        <v>0</v>
      </c>
      <c r="L11" s="121">
        <f>L12+L13</f>
        <v>0</v>
      </c>
      <c r="M11" s="120">
        <f>L11-K11</f>
        <v>0</v>
      </c>
      <c r="N11" s="156">
        <f aca="true" t="shared" si="8" ref="N11:N50">_xlfn.IFERROR(L11/K11,"")</f>
      </c>
      <c r="O11" s="121">
        <f t="shared" si="2"/>
        <v>4211960.958</v>
      </c>
      <c r="P11" s="121">
        <f t="shared" si="3"/>
        <v>3456205.6971099996</v>
      </c>
      <c r="Q11" s="132">
        <f t="shared" si="4"/>
        <v>-755755.26089</v>
      </c>
      <c r="R11" s="141">
        <f aca="true" t="shared" si="9" ref="R11:R50">_xlfn.IFERROR(P11/O11,"")</f>
        <v>0.8205692625297122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48">
        <v>11010000</v>
      </c>
      <c r="B12" s="84" t="s">
        <v>201</v>
      </c>
      <c r="C12" s="85">
        <v>106199</v>
      </c>
      <c r="D12" s="134">
        <v>4171521.258</v>
      </c>
      <c r="E12" s="134">
        <v>3192095.71681</v>
      </c>
      <c r="F12" s="134">
        <v>3410184.1226699995</v>
      </c>
      <c r="G12" s="134">
        <f t="shared" si="5"/>
        <v>218088.40585999936</v>
      </c>
      <c r="H12" s="142">
        <f t="shared" si="6"/>
        <v>1.0683213867026344</v>
      </c>
      <c r="I12" s="134">
        <f t="shared" si="0"/>
        <v>-761337.1353300004</v>
      </c>
      <c r="J12" s="142">
        <f t="shared" si="7"/>
        <v>0.8174917282586217</v>
      </c>
      <c r="K12" s="134">
        <v>0</v>
      </c>
      <c r="L12" s="134">
        <v>0</v>
      </c>
      <c r="M12" s="120">
        <f>L12-K12</f>
        <v>0</v>
      </c>
      <c r="N12" s="157">
        <f t="shared" si="8"/>
      </c>
      <c r="O12" s="122">
        <f t="shared" si="2"/>
        <v>4171521.258</v>
      </c>
      <c r="P12" s="134">
        <f t="shared" si="3"/>
        <v>3410184.1226699995</v>
      </c>
      <c r="Q12" s="135">
        <f t="shared" si="4"/>
        <v>-761337.1353300004</v>
      </c>
      <c r="R12" s="142">
        <f t="shared" si="9"/>
        <v>0.8174917282586217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48">
        <v>11020000</v>
      </c>
      <c r="B13" s="84" t="s">
        <v>71</v>
      </c>
      <c r="C13" s="85">
        <v>1298.5</v>
      </c>
      <c r="D13" s="134">
        <v>40439.7</v>
      </c>
      <c r="E13" s="134">
        <v>32810.26</v>
      </c>
      <c r="F13" s="134">
        <v>46021.57444</v>
      </c>
      <c r="G13" s="134">
        <f t="shared" si="5"/>
        <v>13211.314439999995</v>
      </c>
      <c r="H13" s="142">
        <f t="shared" si="6"/>
        <v>1.402658023435352</v>
      </c>
      <c r="I13" s="134">
        <f t="shared" si="0"/>
        <v>5581.87444</v>
      </c>
      <c r="J13" s="142">
        <f t="shared" si="7"/>
        <v>1.1380295709414263</v>
      </c>
      <c r="K13" s="134"/>
      <c r="L13" s="134">
        <v>0</v>
      </c>
      <c r="M13" s="120">
        <f>L13-K13</f>
        <v>0</v>
      </c>
      <c r="N13" s="157">
        <f t="shared" si="8"/>
      </c>
      <c r="O13" s="122">
        <f t="shared" si="2"/>
        <v>40439.7</v>
      </c>
      <c r="P13" s="134">
        <f t="shared" si="3"/>
        <v>46021.57444</v>
      </c>
      <c r="Q13" s="135">
        <f t="shared" si="4"/>
        <v>5581.87444</v>
      </c>
      <c r="R13" s="142">
        <f t="shared" si="9"/>
        <v>1.1380295709414263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47" t="s">
        <v>215</v>
      </c>
      <c r="B14" s="82" t="s">
        <v>214</v>
      </c>
      <c r="C14" s="85"/>
      <c r="D14" s="137">
        <v>0</v>
      </c>
      <c r="E14" s="137">
        <v>0</v>
      </c>
      <c r="F14" s="137">
        <v>0</v>
      </c>
      <c r="G14" s="137"/>
      <c r="H14" s="141">
        <f t="shared" si="6"/>
      </c>
      <c r="I14" s="137"/>
      <c r="J14" s="141">
        <f t="shared" si="7"/>
      </c>
      <c r="K14" s="137">
        <v>0</v>
      </c>
      <c r="L14" s="137">
        <v>0</v>
      </c>
      <c r="M14" s="120">
        <f>L14-K14</f>
        <v>0</v>
      </c>
      <c r="N14" s="156">
        <f t="shared" si="8"/>
      </c>
      <c r="O14" s="122">
        <f>D14+K14</f>
        <v>0</v>
      </c>
      <c r="P14" s="134">
        <f>L14+F14</f>
        <v>0</v>
      </c>
      <c r="Q14" s="135">
        <f>P14-O14</f>
        <v>0</v>
      </c>
      <c r="R14" s="141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47">
        <v>13000000</v>
      </c>
      <c r="B15" s="82" t="s">
        <v>176</v>
      </c>
      <c r="C15" s="86" t="e">
        <f>C16+#REF!+#REF!+C19</f>
        <v>#REF!</v>
      </c>
      <c r="D15" s="121">
        <f>SUM(D16:D20)</f>
        <v>32820.61889</v>
      </c>
      <c r="E15" s="121">
        <f>SUM(E16:E20)</f>
        <v>23531.328890000004</v>
      </c>
      <c r="F15" s="121">
        <f>SUM(F16:F20)</f>
        <v>27209.6617</v>
      </c>
      <c r="G15" s="121">
        <f t="shared" si="5"/>
        <v>3678.3328099999962</v>
      </c>
      <c r="H15" s="141">
        <f t="shared" si="6"/>
        <v>1.1563164081040558</v>
      </c>
      <c r="I15" s="121">
        <f t="shared" si="0"/>
        <v>-5610.957189999997</v>
      </c>
      <c r="J15" s="141">
        <f t="shared" si="7"/>
        <v>0.8290417006210209</v>
      </c>
      <c r="K15" s="121">
        <f>SUM(K16:K20)</f>
        <v>0</v>
      </c>
      <c r="L15" s="121">
        <f>SUM(L16:L20)</f>
        <v>0</v>
      </c>
      <c r="M15" s="120">
        <f t="shared" si="1"/>
        <v>0</v>
      </c>
      <c r="N15" s="156">
        <f t="shared" si="8"/>
      </c>
      <c r="O15" s="121">
        <f t="shared" si="2"/>
        <v>32820.61889</v>
      </c>
      <c r="P15" s="121">
        <f t="shared" si="3"/>
        <v>27209.6617</v>
      </c>
      <c r="Q15" s="132">
        <f t="shared" si="4"/>
        <v>-5610.957189999997</v>
      </c>
      <c r="R15" s="141">
        <f t="shared" si="9"/>
        <v>0.8290417006210209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48">
        <v>13010000</v>
      </c>
      <c r="B16" s="84" t="s">
        <v>177</v>
      </c>
      <c r="C16" s="85">
        <v>1</v>
      </c>
      <c r="D16" s="134">
        <v>20794.38489</v>
      </c>
      <c r="E16" s="134">
        <v>14709.72989</v>
      </c>
      <c r="F16" s="134">
        <v>15818.66095</v>
      </c>
      <c r="G16" s="134">
        <f t="shared" si="5"/>
        <v>1108.931059999999</v>
      </c>
      <c r="H16" s="142">
        <f t="shared" si="6"/>
        <v>1.0753875882353132</v>
      </c>
      <c r="I16" s="134">
        <f t="shared" si="0"/>
        <v>-4975.723940000002</v>
      </c>
      <c r="J16" s="142">
        <f t="shared" si="7"/>
        <v>0.7607179069580066</v>
      </c>
      <c r="K16" s="134">
        <v>0</v>
      </c>
      <c r="L16" s="134">
        <v>0</v>
      </c>
      <c r="M16" s="138">
        <f t="shared" si="1"/>
        <v>0</v>
      </c>
      <c r="N16" s="157">
        <f t="shared" si="8"/>
      </c>
      <c r="O16" s="122">
        <f t="shared" si="2"/>
        <v>20794.38489</v>
      </c>
      <c r="P16" s="134">
        <f t="shared" si="3"/>
        <v>15818.66095</v>
      </c>
      <c r="Q16" s="135">
        <f t="shared" si="4"/>
        <v>-4975.723940000002</v>
      </c>
      <c r="R16" s="142">
        <f t="shared" si="9"/>
        <v>0.7607179069580066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48">
        <v>13020000</v>
      </c>
      <c r="B17" s="84" t="s">
        <v>178</v>
      </c>
      <c r="C17" s="85"/>
      <c r="D17" s="134">
        <v>5600</v>
      </c>
      <c r="E17" s="134">
        <v>4201.3</v>
      </c>
      <c r="F17" s="134">
        <v>7390.17619</v>
      </c>
      <c r="G17" s="134">
        <f t="shared" si="5"/>
        <v>3188.87619</v>
      </c>
      <c r="H17" s="142">
        <f t="shared" si="6"/>
        <v>1.7590213005498299</v>
      </c>
      <c r="I17" s="134">
        <f t="shared" si="0"/>
        <v>1790.1761900000001</v>
      </c>
      <c r="J17" s="142">
        <f t="shared" si="7"/>
        <v>1.319674319642857</v>
      </c>
      <c r="K17" s="134">
        <v>0</v>
      </c>
      <c r="L17" s="134">
        <v>0</v>
      </c>
      <c r="M17" s="138"/>
      <c r="N17" s="157">
        <f t="shared" si="8"/>
      </c>
      <c r="O17" s="122">
        <f t="shared" si="2"/>
        <v>5600</v>
      </c>
      <c r="P17" s="134">
        <f t="shared" si="3"/>
        <v>7390.17619</v>
      </c>
      <c r="Q17" s="135">
        <f t="shared" si="4"/>
        <v>1790.1761900000001</v>
      </c>
      <c r="R17" s="142">
        <f t="shared" si="9"/>
        <v>1.319674319642857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48">
        <v>13030000</v>
      </c>
      <c r="B18" s="84" t="s">
        <v>179</v>
      </c>
      <c r="C18" s="85"/>
      <c r="D18" s="134">
        <v>3928.944</v>
      </c>
      <c r="E18" s="134">
        <v>2914.059</v>
      </c>
      <c r="F18" s="134">
        <v>2195.35262</v>
      </c>
      <c r="G18" s="134">
        <f t="shared" si="5"/>
        <v>-718.7063800000001</v>
      </c>
      <c r="H18" s="142">
        <f t="shared" si="6"/>
        <v>0.7533658790024499</v>
      </c>
      <c r="I18" s="134">
        <f t="shared" si="0"/>
        <v>-1733.5913799999998</v>
      </c>
      <c r="J18" s="142">
        <f t="shared" si="7"/>
        <v>0.5587640393958275</v>
      </c>
      <c r="K18" s="134">
        <v>0</v>
      </c>
      <c r="L18" s="134">
        <v>0</v>
      </c>
      <c r="M18" s="138"/>
      <c r="N18" s="157">
        <f t="shared" si="8"/>
      </c>
      <c r="O18" s="122">
        <f t="shared" si="2"/>
        <v>3928.944</v>
      </c>
      <c r="P18" s="134">
        <f t="shared" si="3"/>
        <v>2195.35262</v>
      </c>
      <c r="Q18" s="135">
        <f t="shared" si="4"/>
        <v>-1733.5913799999998</v>
      </c>
      <c r="R18" s="142">
        <f t="shared" si="9"/>
        <v>0.5587640393958275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48">
        <v>13040000</v>
      </c>
      <c r="B19" s="84" t="s">
        <v>219</v>
      </c>
      <c r="C19" s="85"/>
      <c r="D19" s="134">
        <v>2497.29</v>
      </c>
      <c r="E19" s="134">
        <v>1706.24</v>
      </c>
      <c r="F19" s="134">
        <v>1805.4719400000001</v>
      </c>
      <c r="G19" s="121">
        <f t="shared" si="5"/>
        <v>99.23194000000012</v>
      </c>
      <c r="H19" s="142">
        <f t="shared" si="6"/>
        <v>1.058158254407352</v>
      </c>
      <c r="I19" s="134">
        <f t="shared" si="0"/>
        <v>-691.8180599999998</v>
      </c>
      <c r="J19" s="142">
        <f t="shared" si="7"/>
        <v>0.7229724781663324</v>
      </c>
      <c r="K19" s="134">
        <v>0</v>
      </c>
      <c r="L19" s="134">
        <v>0</v>
      </c>
      <c r="M19" s="138">
        <f>L19-K19</f>
        <v>0</v>
      </c>
      <c r="N19" s="157">
        <f t="shared" si="8"/>
      </c>
      <c r="O19" s="122">
        <f t="shared" si="2"/>
        <v>2497.29</v>
      </c>
      <c r="P19" s="134">
        <f t="shared" si="3"/>
        <v>1805.4719400000001</v>
      </c>
      <c r="Q19" s="135">
        <f t="shared" si="4"/>
        <v>-691.8180599999998</v>
      </c>
      <c r="R19" s="142">
        <f t="shared" si="9"/>
        <v>0.7229724781663324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48">
        <v>13070000</v>
      </c>
      <c r="B20" s="84" t="s">
        <v>93</v>
      </c>
      <c r="C20" s="85"/>
      <c r="D20" s="134">
        <v>0</v>
      </c>
      <c r="E20" s="134">
        <v>0</v>
      </c>
      <c r="F20" s="134">
        <v>0</v>
      </c>
      <c r="G20" s="121">
        <f t="shared" si="5"/>
        <v>0</v>
      </c>
      <c r="H20" s="142">
        <f t="shared" si="6"/>
      </c>
      <c r="I20" s="134"/>
      <c r="J20" s="142">
        <f t="shared" si="7"/>
      </c>
      <c r="K20" s="134">
        <v>0</v>
      </c>
      <c r="L20" s="134">
        <v>0</v>
      </c>
      <c r="M20" s="138"/>
      <c r="N20" s="157">
        <f t="shared" si="8"/>
      </c>
      <c r="O20" s="122"/>
      <c r="P20" s="134">
        <f t="shared" si="3"/>
        <v>0</v>
      </c>
      <c r="Q20" s="135"/>
      <c r="R20" s="142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47">
        <v>14000000</v>
      </c>
      <c r="B21" s="82" t="s">
        <v>58</v>
      </c>
      <c r="C21" s="86" t="e">
        <f>C24+#REF!</f>
        <v>#REF!</v>
      </c>
      <c r="D21" s="121">
        <f>D24+D23+D22</f>
        <v>433848.13264</v>
      </c>
      <c r="E21" s="121">
        <f>E24+E23+E22</f>
        <v>335845.43964000006</v>
      </c>
      <c r="F21" s="121">
        <f>F22+F23+F24</f>
        <v>380311.02022</v>
      </c>
      <c r="G21" s="121">
        <f t="shared" si="5"/>
        <v>44465.58057999995</v>
      </c>
      <c r="H21" s="141">
        <f t="shared" si="6"/>
        <v>1.1323989410952358</v>
      </c>
      <c r="I21" s="121">
        <f aca="true" t="shared" si="10" ref="I21:I34">F21-D21</f>
        <v>-53537.11242000002</v>
      </c>
      <c r="J21" s="141">
        <f t="shared" si="7"/>
        <v>0.8765994171872483</v>
      </c>
      <c r="K21" s="121">
        <f>((K24+K23+K22)/1000)/1000</f>
        <v>0</v>
      </c>
      <c r="L21" s="121">
        <f>((L24+L23+L22)/1000)/1000</f>
        <v>0</v>
      </c>
      <c r="M21" s="120">
        <f>M24+M23+M22</f>
        <v>0</v>
      </c>
      <c r="N21" s="156">
        <f t="shared" si="8"/>
      </c>
      <c r="O21" s="121">
        <f>O24+O23+O22</f>
        <v>433848.13264</v>
      </c>
      <c r="P21" s="121">
        <f>P24+P23+P22</f>
        <v>380311.02022</v>
      </c>
      <c r="Q21" s="132">
        <f aca="true" t="shared" si="11" ref="Q21:Q29">P21-O21</f>
        <v>-53537.11242000002</v>
      </c>
      <c r="R21" s="141">
        <f t="shared" si="9"/>
        <v>0.8765994171872483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49">
        <v>14020000</v>
      </c>
      <c r="B22" s="84" t="s">
        <v>139</v>
      </c>
      <c r="C22" s="87"/>
      <c r="D22" s="134">
        <v>28159.09992</v>
      </c>
      <c r="E22" s="134">
        <v>22948.467920000003</v>
      </c>
      <c r="F22" s="134">
        <v>35561.99693</v>
      </c>
      <c r="G22" s="134">
        <f t="shared" si="5"/>
        <v>12613.529009999998</v>
      </c>
      <c r="H22" s="142">
        <f t="shared" si="6"/>
        <v>1.5496458000582722</v>
      </c>
      <c r="I22" s="134">
        <f t="shared" si="10"/>
        <v>7402.897010000001</v>
      </c>
      <c r="J22" s="142">
        <f t="shared" si="7"/>
        <v>1.2628953706273152</v>
      </c>
      <c r="K22" s="134">
        <v>0</v>
      </c>
      <c r="L22" s="134">
        <v>0</v>
      </c>
      <c r="M22" s="233"/>
      <c r="N22" s="157">
        <f t="shared" si="8"/>
      </c>
      <c r="O22" s="134">
        <f>D22+K22</f>
        <v>28159.09992</v>
      </c>
      <c r="P22" s="134">
        <f>L22+F22</f>
        <v>35561.99693</v>
      </c>
      <c r="Q22" s="134">
        <f t="shared" si="11"/>
        <v>7402.897010000001</v>
      </c>
      <c r="R22" s="142">
        <f t="shared" si="9"/>
        <v>1.2628953706273152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49">
        <v>14030000</v>
      </c>
      <c r="B23" s="84" t="s">
        <v>180</v>
      </c>
      <c r="C23" s="87"/>
      <c r="D23" s="134">
        <v>120475.85772</v>
      </c>
      <c r="E23" s="134">
        <v>96946.99372</v>
      </c>
      <c r="F23" s="134">
        <v>123455.01140999999</v>
      </c>
      <c r="G23" s="134">
        <f t="shared" si="5"/>
        <v>26508.017689999993</v>
      </c>
      <c r="H23" s="142">
        <f t="shared" si="6"/>
        <v>1.2734279493654008</v>
      </c>
      <c r="I23" s="134">
        <f t="shared" si="10"/>
        <v>2979.153689999992</v>
      </c>
      <c r="J23" s="142">
        <f t="shared" si="7"/>
        <v>1.0247282214576459</v>
      </c>
      <c r="K23" s="134">
        <v>0</v>
      </c>
      <c r="L23" s="134">
        <v>0</v>
      </c>
      <c r="M23" s="233"/>
      <c r="N23" s="157">
        <f t="shared" si="8"/>
      </c>
      <c r="O23" s="134">
        <f>D23+K23</f>
        <v>120475.85772</v>
      </c>
      <c r="P23" s="134">
        <f>L23+F23</f>
        <v>123455.01140999999</v>
      </c>
      <c r="Q23" s="134">
        <f t="shared" si="11"/>
        <v>2979.153689999992</v>
      </c>
      <c r="R23" s="142">
        <f t="shared" si="9"/>
        <v>1.0247282214576459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49">
        <v>14040000</v>
      </c>
      <c r="B24" s="84" t="s">
        <v>181</v>
      </c>
      <c r="C24" s="87" t="e">
        <f>#REF!+#REF!+#REF!+#REF!+#REF!</f>
        <v>#REF!</v>
      </c>
      <c r="D24" s="134">
        <v>285213.175</v>
      </c>
      <c r="E24" s="134">
        <v>215949.978</v>
      </c>
      <c r="F24" s="134">
        <v>221294.01188</v>
      </c>
      <c r="G24" s="134">
        <f t="shared" si="5"/>
        <v>5344.033880000003</v>
      </c>
      <c r="H24" s="142">
        <f t="shared" si="6"/>
        <v>1.0247466284993092</v>
      </c>
      <c r="I24" s="134">
        <f t="shared" si="10"/>
        <v>-63919.16311999998</v>
      </c>
      <c r="J24" s="142">
        <f t="shared" si="7"/>
        <v>0.7758898651158034</v>
      </c>
      <c r="K24" s="134">
        <v>0</v>
      </c>
      <c r="L24" s="134">
        <v>0</v>
      </c>
      <c r="M24" s="233">
        <f>L24-K24</f>
        <v>0</v>
      </c>
      <c r="N24" s="157">
        <f t="shared" si="8"/>
      </c>
      <c r="O24" s="134">
        <f>D24+K24</f>
        <v>285213.175</v>
      </c>
      <c r="P24" s="134">
        <f t="shared" si="3"/>
        <v>221294.01188</v>
      </c>
      <c r="Q24" s="134">
        <f t="shared" si="11"/>
        <v>-63919.16311999998</v>
      </c>
      <c r="R24" s="142">
        <f t="shared" si="9"/>
        <v>0.7758898651158034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52">
        <v>16000000</v>
      </c>
      <c r="B25" s="153" t="s">
        <v>217</v>
      </c>
      <c r="C25" s="87"/>
      <c r="D25" s="137">
        <v>0</v>
      </c>
      <c r="E25" s="137">
        <v>0</v>
      </c>
      <c r="F25" s="137">
        <v>0</v>
      </c>
      <c r="G25" s="137">
        <f t="shared" si="5"/>
        <v>0</v>
      </c>
      <c r="H25" s="142">
        <f t="shared" si="6"/>
      </c>
      <c r="I25" s="137">
        <f t="shared" si="10"/>
        <v>0</v>
      </c>
      <c r="J25" s="141">
        <f t="shared" si="7"/>
      </c>
      <c r="K25" s="137"/>
      <c r="L25" s="137"/>
      <c r="M25" s="233"/>
      <c r="N25" s="156">
        <f t="shared" si="8"/>
      </c>
      <c r="O25" s="134">
        <f>D25+K25</f>
        <v>0</v>
      </c>
      <c r="P25" s="140">
        <f>L25+F25</f>
        <v>0</v>
      </c>
      <c r="Q25" s="140">
        <f>P25-O25</f>
        <v>0</v>
      </c>
      <c r="R25" s="141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47">
        <v>18000000</v>
      </c>
      <c r="B26" s="82" t="s">
        <v>18</v>
      </c>
      <c r="C26" s="82"/>
      <c r="D26" s="121">
        <f>SUM(D27:D30)</f>
        <v>1305775.7911</v>
      </c>
      <c r="E26" s="121">
        <f>SUM(E27:E30)</f>
        <v>1000634.93435</v>
      </c>
      <c r="F26" s="121">
        <f>SUM(F27:F30)</f>
        <v>1103421.93758</v>
      </c>
      <c r="G26" s="121">
        <f t="shared" si="5"/>
        <v>102787.00322999991</v>
      </c>
      <c r="H26" s="141">
        <f t="shared" si="6"/>
        <v>1.102721781642342</v>
      </c>
      <c r="I26" s="121">
        <f t="shared" si="10"/>
        <v>-202353.85352000012</v>
      </c>
      <c r="J26" s="141">
        <f t="shared" si="7"/>
        <v>0.8450317007718952</v>
      </c>
      <c r="K26" s="121">
        <f>(K27+K28+K29+K30)/1000</f>
        <v>0</v>
      </c>
      <c r="L26" s="121">
        <f>(L27+L28+L29+L30)/1000</f>
        <v>0</v>
      </c>
      <c r="M26" s="120">
        <f aca="true" t="shared" si="12" ref="M26:M34">L26-K26</f>
        <v>0</v>
      </c>
      <c r="N26" s="156">
        <f t="shared" si="8"/>
      </c>
      <c r="O26" s="121">
        <f aca="true" t="shared" si="13" ref="O26:O60">D26+K26</f>
        <v>1305775.7911</v>
      </c>
      <c r="P26" s="121">
        <f aca="true" t="shared" si="14" ref="P26:P32">L26+F26</f>
        <v>1103421.93758</v>
      </c>
      <c r="Q26" s="132">
        <f t="shared" si="11"/>
        <v>-202353.85352000012</v>
      </c>
      <c r="R26" s="141">
        <f t="shared" si="9"/>
        <v>0.8450317007718952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48">
        <v>18010000</v>
      </c>
      <c r="B27" s="84" t="s">
        <v>182</v>
      </c>
      <c r="C27" s="82"/>
      <c r="D27" s="134">
        <v>594666.102</v>
      </c>
      <c r="E27" s="134">
        <v>467713.518</v>
      </c>
      <c r="F27" s="134">
        <v>536492.82913</v>
      </c>
      <c r="G27" s="134">
        <f t="shared" si="5"/>
        <v>68779.31112999999</v>
      </c>
      <c r="H27" s="142">
        <f t="shared" si="6"/>
        <v>1.147054358026915</v>
      </c>
      <c r="I27" s="134">
        <f t="shared" si="10"/>
        <v>-58173.272869999986</v>
      </c>
      <c r="J27" s="142">
        <f t="shared" si="7"/>
        <v>0.9021748966784052</v>
      </c>
      <c r="K27" s="134">
        <v>0</v>
      </c>
      <c r="L27" s="134">
        <v>0</v>
      </c>
      <c r="M27" s="234">
        <f>L27-K27</f>
        <v>0</v>
      </c>
      <c r="N27" s="157">
        <f t="shared" si="8"/>
      </c>
      <c r="O27" s="122">
        <f t="shared" si="13"/>
        <v>594666.102</v>
      </c>
      <c r="P27" s="122">
        <f t="shared" si="14"/>
        <v>536492.82913</v>
      </c>
      <c r="Q27" s="122">
        <f t="shared" si="11"/>
        <v>-58173.272869999986</v>
      </c>
      <c r="R27" s="142">
        <f t="shared" si="9"/>
        <v>0.9021748966784052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48">
        <v>18020000</v>
      </c>
      <c r="B28" s="84" t="s">
        <v>86</v>
      </c>
      <c r="C28" s="85"/>
      <c r="D28" s="134">
        <v>3556.4</v>
      </c>
      <c r="E28" s="134">
        <v>2717.1</v>
      </c>
      <c r="F28" s="134">
        <v>2792.2215</v>
      </c>
      <c r="G28" s="134">
        <f t="shared" si="5"/>
        <v>75.1215000000002</v>
      </c>
      <c r="H28" s="142">
        <f t="shared" si="6"/>
        <v>1.027647675830849</v>
      </c>
      <c r="I28" s="134">
        <f t="shared" si="10"/>
        <v>-764.1785</v>
      </c>
      <c r="J28" s="142">
        <f t="shared" si="7"/>
        <v>0.785125829490496</v>
      </c>
      <c r="K28" s="134">
        <v>0</v>
      </c>
      <c r="L28" s="134">
        <v>0</v>
      </c>
      <c r="M28" s="138">
        <f t="shared" si="12"/>
        <v>0</v>
      </c>
      <c r="N28" s="157">
        <f t="shared" si="8"/>
      </c>
      <c r="O28" s="122">
        <f t="shared" si="13"/>
        <v>3556.4</v>
      </c>
      <c r="P28" s="134">
        <f t="shared" si="14"/>
        <v>2792.2215</v>
      </c>
      <c r="Q28" s="135">
        <f t="shared" si="11"/>
        <v>-764.1785</v>
      </c>
      <c r="R28" s="142">
        <f t="shared" si="9"/>
        <v>0.785125829490496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48">
        <v>18030000</v>
      </c>
      <c r="B29" s="84" t="s">
        <v>87</v>
      </c>
      <c r="C29" s="85"/>
      <c r="D29" s="134">
        <v>3630.036</v>
      </c>
      <c r="E29" s="134">
        <v>2529.821</v>
      </c>
      <c r="F29" s="134">
        <v>2341.80267</v>
      </c>
      <c r="G29" s="134">
        <f t="shared" si="5"/>
        <v>-188.01832999999988</v>
      </c>
      <c r="H29" s="142">
        <f t="shared" si="6"/>
        <v>0.9256791962751515</v>
      </c>
      <c r="I29" s="134">
        <f t="shared" si="10"/>
        <v>-1288.23333</v>
      </c>
      <c r="J29" s="142">
        <f t="shared" si="7"/>
        <v>0.645118304611855</v>
      </c>
      <c r="K29" s="134">
        <v>0</v>
      </c>
      <c r="L29" s="134">
        <v>0</v>
      </c>
      <c r="M29" s="138">
        <f t="shared" si="12"/>
        <v>0</v>
      </c>
      <c r="N29" s="157">
        <f t="shared" si="8"/>
      </c>
      <c r="O29" s="122">
        <f t="shared" si="13"/>
        <v>3630.036</v>
      </c>
      <c r="P29" s="134">
        <f t="shared" si="14"/>
        <v>2341.80267</v>
      </c>
      <c r="Q29" s="135">
        <f t="shared" si="11"/>
        <v>-1288.23333</v>
      </c>
      <c r="R29" s="142">
        <f t="shared" si="9"/>
        <v>0.645118304611855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48">
        <v>18050000</v>
      </c>
      <c r="B30" s="84" t="s">
        <v>88</v>
      </c>
      <c r="C30" s="85"/>
      <c r="D30" s="134">
        <v>703923.2531</v>
      </c>
      <c r="E30" s="134">
        <v>527674.49535</v>
      </c>
      <c r="F30" s="134">
        <v>561795.08428</v>
      </c>
      <c r="G30" s="134">
        <f>F30-E30</f>
        <v>34120.58892999997</v>
      </c>
      <c r="H30" s="142">
        <f t="shared" si="6"/>
        <v>1.064662190859477</v>
      </c>
      <c r="I30" s="134">
        <f>F30-D30</f>
        <v>-142128.16882000002</v>
      </c>
      <c r="J30" s="142">
        <f t="shared" si="7"/>
        <v>0.7980913853973663</v>
      </c>
      <c r="K30" s="134">
        <v>0</v>
      </c>
      <c r="L30" s="134">
        <v>0</v>
      </c>
      <c r="M30" s="138">
        <f t="shared" si="12"/>
        <v>0</v>
      </c>
      <c r="N30" s="157">
        <f t="shared" si="8"/>
      </c>
      <c r="O30" s="122">
        <f>D30+K30</f>
        <v>703923.2531</v>
      </c>
      <c r="P30" s="134">
        <f>L30+F30</f>
        <v>561795.08428</v>
      </c>
      <c r="Q30" s="135">
        <f>P30-O30</f>
        <v>-142128.16882000002</v>
      </c>
      <c r="R30" s="142">
        <f t="shared" si="9"/>
        <v>0.7980913853973663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47">
        <v>19000000</v>
      </c>
      <c r="B31" s="82" t="s">
        <v>89</v>
      </c>
      <c r="C31" s="85"/>
      <c r="D31" s="121">
        <f>D32+D34</f>
        <v>14.7</v>
      </c>
      <c r="E31" s="121">
        <f>E32+E34</f>
        <v>14.7</v>
      </c>
      <c r="F31" s="121">
        <f>F32+F34</f>
        <v>15.75</v>
      </c>
      <c r="G31" s="140">
        <f t="shared" si="5"/>
        <v>1.0500000000000007</v>
      </c>
      <c r="H31" s="141">
        <f t="shared" si="6"/>
        <v>1.0714285714285714</v>
      </c>
      <c r="I31" s="140">
        <f t="shared" si="10"/>
        <v>1.0500000000000007</v>
      </c>
      <c r="J31" s="141">
        <f t="shared" si="7"/>
        <v>1.0714285714285714</v>
      </c>
      <c r="K31" s="121">
        <f>K32+K34+K33</f>
        <v>4279.751</v>
      </c>
      <c r="L31" s="121">
        <f>L32+L34+L33</f>
        <v>4407.9313600000005</v>
      </c>
      <c r="M31" s="120">
        <f t="shared" si="12"/>
        <v>128.1803600000003</v>
      </c>
      <c r="N31" s="156">
        <f t="shared" si="8"/>
        <v>1.0299504246859221</v>
      </c>
      <c r="O31" s="121">
        <f t="shared" si="13"/>
        <v>4294.451</v>
      </c>
      <c r="P31" s="121">
        <f t="shared" si="14"/>
        <v>4423.6813600000005</v>
      </c>
      <c r="Q31" s="121">
        <f aca="true" t="shared" si="15" ref="Q31:Q55">P31-O31</f>
        <v>129.23036000000047</v>
      </c>
      <c r="R31" s="141">
        <f t="shared" si="9"/>
        <v>1.030092405292318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48">
        <v>19010000</v>
      </c>
      <c r="B32" s="84" t="s">
        <v>90</v>
      </c>
      <c r="C32" s="85"/>
      <c r="D32" s="134">
        <v>0</v>
      </c>
      <c r="E32" s="134">
        <v>0</v>
      </c>
      <c r="F32" s="134">
        <v>0</v>
      </c>
      <c r="G32" s="134">
        <f t="shared" si="5"/>
        <v>0</v>
      </c>
      <c r="H32" s="142">
        <f t="shared" si="6"/>
      </c>
      <c r="I32" s="134">
        <f t="shared" si="10"/>
        <v>0</v>
      </c>
      <c r="J32" s="142">
        <f t="shared" si="7"/>
      </c>
      <c r="K32" s="122">
        <v>4279.751</v>
      </c>
      <c r="L32" s="134">
        <v>4407.9313600000005</v>
      </c>
      <c r="M32" s="138">
        <f t="shared" si="12"/>
        <v>128.1803600000003</v>
      </c>
      <c r="N32" s="157">
        <f t="shared" si="8"/>
        <v>1.0299504246859221</v>
      </c>
      <c r="O32" s="122">
        <f t="shared" si="13"/>
        <v>4279.751</v>
      </c>
      <c r="P32" s="134">
        <f t="shared" si="14"/>
        <v>4407.9313600000005</v>
      </c>
      <c r="Q32" s="122">
        <f t="shared" si="15"/>
        <v>128.1803600000003</v>
      </c>
      <c r="R32" s="142">
        <f t="shared" si="9"/>
        <v>1.0299504246859221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48">
        <v>19050000</v>
      </c>
      <c r="B33" s="84" t="s">
        <v>233</v>
      </c>
      <c r="C33" s="84"/>
      <c r="D33" s="134"/>
      <c r="E33" s="134"/>
      <c r="F33" s="134"/>
      <c r="G33" s="134"/>
      <c r="H33" s="142"/>
      <c r="I33" s="134"/>
      <c r="J33" s="142"/>
      <c r="K33" s="134">
        <v>0</v>
      </c>
      <c r="L33" s="134">
        <v>0</v>
      </c>
      <c r="M33" s="138">
        <f t="shared" si="12"/>
        <v>0</v>
      </c>
      <c r="N33" s="157">
        <f t="shared" si="8"/>
      </c>
      <c r="O33" s="122">
        <f>D33+K33</f>
        <v>0</v>
      </c>
      <c r="P33" s="134">
        <f>L33+F33</f>
        <v>0</v>
      </c>
      <c r="Q33" s="122">
        <f>P33-O33</f>
        <v>0</v>
      </c>
      <c r="R33" s="142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0.75">
      <c r="A34" s="148">
        <v>19090000</v>
      </c>
      <c r="B34" s="84" t="s">
        <v>220</v>
      </c>
      <c r="C34" s="85"/>
      <c r="D34" s="134">
        <v>14.7</v>
      </c>
      <c r="E34" s="134">
        <v>14.7</v>
      </c>
      <c r="F34" s="134">
        <v>15.75</v>
      </c>
      <c r="G34" s="134">
        <f t="shared" si="5"/>
        <v>1.0500000000000007</v>
      </c>
      <c r="H34" s="142">
        <f t="shared" si="6"/>
        <v>1.0714285714285714</v>
      </c>
      <c r="I34" s="134">
        <f t="shared" si="10"/>
        <v>1.0500000000000007</v>
      </c>
      <c r="J34" s="142">
        <f t="shared" si="7"/>
        <v>1.0714285714285714</v>
      </c>
      <c r="K34" s="134">
        <v>0</v>
      </c>
      <c r="L34" s="134">
        <v>0</v>
      </c>
      <c r="M34" s="138">
        <f t="shared" si="12"/>
        <v>0</v>
      </c>
      <c r="N34" s="157">
        <f t="shared" si="8"/>
      </c>
      <c r="O34" s="122">
        <f>D34+K34</f>
        <v>14.7</v>
      </c>
      <c r="P34" s="134">
        <f>L34+F34</f>
        <v>15.75</v>
      </c>
      <c r="Q34" s="122">
        <f>P34-O34</f>
        <v>1.0500000000000007</v>
      </c>
      <c r="R34" s="142">
        <f>_xlfn.IFERROR(P34/O34,"")</f>
        <v>1.0714285714285714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4" customFormat="1" ht="23.25" customHeight="1">
      <c r="A35" s="150">
        <v>20000000</v>
      </c>
      <c r="B35" s="88" t="s">
        <v>19</v>
      </c>
      <c r="C35" s="89">
        <v>5750.4</v>
      </c>
      <c r="D35" s="120">
        <f>(D36+D37+D42+D46)</f>
        <v>198694.32514</v>
      </c>
      <c r="E35" s="120">
        <f>(E36+E37+E42+E46)</f>
        <v>155831.28410999998</v>
      </c>
      <c r="F35" s="120">
        <f>(F36+F37+F42+F46)</f>
        <v>179320.18375</v>
      </c>
      <c r="G35" s="120">
        <f t="shared" si="5"/>
        <v>23488.899640000018</v>
      </c>
      <c r="H35" s="141">
        <f t="shared" si="6"/>
        <v>1.1507328889327473</v>
      </c>
      <c r="I35" s="120">
        <f aca="true" t="shared" si="16" ref="I35:I43">F35-D35</f>
        <v>-19374.141390000004</v>
      </c>
      <c r="J35" s="141">
        <f t="shared" si="7"/>
        <v>0.9024927290885183</v>
      </c>
      <c r="K35" s="120">
        <f>K36+K37+K42+K46</f>
        <v>733147.9600499999</v>
      </c>
      <c r="L35" s="120">
        <f>L36+L37+L42+L46</f>
        <v>664539.53369</v>
      </c>
      <c r="M35" s="120">
        <f aca="true" t="shared" si="17" ref="M35:M47">L35-K35</f>
        <v>-68608.42635999992</v>
      </c>
      <c r="N35" s="156">
        <f t="shared" si="8"/>
        <v>0.906419399495675</v>
      </c>
      <c r="O35" s="120">
        <f t="shared" si="13"/>
        <v>931842.2851899998</v>
      </c>
      <c r="P35" s="120">
        <f aca="true" t="shared" si="18" ref="P35:P60">L35+F35</f>
        <v>843859.7174399999</v>
      </c>
      <c r="Q35" s="120">
        <f t="shared" si="15"/>
        <v>-87982.56774999993</v>
      </c>
      <c r="R35" s="141">
        <f t="shared" si="9"/>
        <v>0.9055821257005304</v>
      </c>
      <c r="S35" s="73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  <row r="36" spans="1:33" s="1" customFormat="1" ht="45.75" customHeight="1">
      <c r="A36" s="147">
        <v>21000000</v>
      </c>
      <c r="B36" s="82" t="s">
        <v>72</v>
      </c>
      <c r="C36" s="86">
        <v>1</v>
      </c>
      <c r="D36" s="121">
        <v>31039.203</v>
      </c>
      <c r="E36" s="121">
        <v>26676.17397</v>
      </c>
      <c r="F36" s="121">
        <v>34376.7836</v>
      </c>
      <c r="G36" s="120">
        <f t="shared" si="5"/>
        <v>7700.609630000003</v>
      </c>
      <c r="H36" s="141">
        <f t="shared" si="6"/>
        <v>1.2886699433981839</v>
      </c>
      <c r="I36" s="121">
        <f t="shared" si="16"/>
        <v>3337.580600000001</v>
      </c>
      <c r="J36" s="141">
        <f t="shared" si="7"/>
        <v>1.1075279091412238</v>
      </c>
      <c r="K36" s="120">
        <v>552.8</v>
      </c>
      <c r="L36" s="120">
        <v>2723.01152</v>
      </c>
      <c r="M36" s="120">
        <f t="shared" si="17"/>
        <v>2170.21152</v>
      </c>
      <c r="N36" s="156">
        <f t="shared" si="8"/>
        <v>4.925852966714906</v>
      </c>
      <c r="O36" s="121">
        <f t="shared" si="13"/>
        <v>31592.003</v>
      </c>
      <c r="P36" s="121">
        <f t="shared" si="18"/>
        <v>37099.79512</v>
      </c>
      <c r="Q36" s="121">
        <f t="shared" si="15"/>
        <v>5507.792120000002</v>
      </c>
      <c r="R36" s="141">
        <f t="shared" si="9"/>
        <v>1.1743413394839195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47">
        <v>22000000</v>
      </c>
      <c r="B37" s="82" t="s">
        <v>183</v>
      </c>
      <c r="C37" s="86">
        <v>4948.8</v>
      </c>
      <c r="D37" s="121">
        <f>SUM(D38:D41)</f>
        <v>153844.39257999999</v>
      </c>
      <c r="E37" s="121">
        <f>SUM(E38:E41)</f>
        <v>115428.05558</v>
      </c>
      <c r="F37" s="121">
        <f>SUM(F38:F41)</f>
        <v>122796.40255</v>
      </c>
      <c r="G37" s="121">
        <f t="shared" si="5"/>
        <v>7368.346969999999</v>
      </c>
      <c r="H37" s="141">
        <f t="shared" si="6"/>
        <v>1.0638349743740871</v>
      </c>
      <c r="I37" s="121">
        <f t="shared" si="16"/>
        <v>-31047.990029999986</v>
      </c>
      <c r="J37" s="141">
        <f t="shared" si="7"/>
        <v>0.798185754389099</v>
      </c>
      <c r="K37" s="121">
        <f>SUM(K38:K41)</f>
        <v>0</v>
      </c>
      <c r="L37" s="121">
        <f>SUM(L38:L41)</f>
        <v>0</v>
      </c>
      <c r="M37" s="120">
        <f t="shared" si="17"/>
        <v>0</v>
      </c>
      <c r="N37" s="156">
        <f t="shared" si="8"/>
      </c>
      <c r="O37" s="121">
        <f t="shared" si="13"/>
        <v>153844.39257999999</v>
      </c>
      <c r="P37" s="121">
        <f t="shared" si="18"/>
        <v>122796.40255</v>
      </c>
      <c r="Q37" s="121">
        <f t="shared" si="15"/>
        <v>-31047.990029999986</v>
      </c>
      <c r="R37" s="141">
        <f t="shared" si="9"/>
        <v>0.798185754389099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84" customFormat="1" ht="22.5" customHeight="1">
      <c r="A38" s="192">
        <v>22010000</v>
      </c>
      <c r="B38" s="84" t="s">
        <v>117</v>
      </c>
      <c r="C38" s="90"/>
      <c r="D38" s="134">
        <v>92063.60676000001</v>
      </c>
      <c r="E38" s="134">
        <v>69020.26376</v>
      </c>
      <c r="F38" s="134">
        <v>72513.59558000001</v>
      </c>
      <c r="G38" s="134">
        <f t="shared" si="5"/>
        <v>3493.3318200000067</v>
      </c>
      <c r="H38" s="177">
        <f t="shared" si="6"/>
        <v>1.0506131334436386</v>
      </c>
      <c r="I38" s="134">
        <f t="shared" si="16"/>
        <v>-19550.01118</v>
      </c>
      <c r="J38" s="177">
        <f t="shared" si="7"/>
        <v>0.7876466948447415</v>
      </c>
      <c r="K38" s="134"/>
      <c r="L38" s="134">
        <v>0</v>
      </c>
      <c r="M38" s="138">
        <f t="shared" si="17"/>
        <v>0</v>
      </c>
      <c r="N38" s="193">
        <f t="shared" si="8"/>
      </c>
      <c r="O38" s="122">
        <f t="shared" si="13"/>
        <v>92063.60676000001</v>
      </c>
      <c r="P38" s="134">
        <f t="shared" si="18"/>
        <v>72513.59558000001</v>
      </c>
      <c r="Q38" s="122">
        <f t="shared" si="15"/>
        <v>-19550.01118</v>
      </c>
      <c r="R38" s="177">
        <f t="shared" si="9"/>
        <v>0.7876466948447415</v>
      </c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84" customFormat="1" ht="61.5" customHeight="1">
      <c r="A39" s="192">
        <v>22080000</v>
      </c>
      <c r="B39" s="84" t="s">
        <v>184</v>
      </c>
      <c r="C39" s="85">
        <v>259.6</v>
      </c>
      <c r="D39" s="134">
        <v>60811.913</v>
      </c>
      <c r="E39" s="134">
        <v>45690.446</v>
      </c>
      <c r="F39" s="134">
        <v>49391.150480000004</v>
      </c>
      <c r="G39" s="134">
        <f t="shared" si="5"/>
        <v>3700.7044800000003</v>
      </c>
      <c r="H39" s="177">
        <f t="shared" si="6"/>
        <v>1.080995148963965</v>
      </c>
      <c r="I39" s="134">
        <f t="shared" si="16"/>
        <v>-11420.762519999997</v>
      </c>
      <c r="J39" s="177">
        <f t="shared" si="7"/>
        <v>0.8121953091658209</v>
      </c>
      <c r="K39" s="134"/>
      <c r="L39" s="134">
        <v>0</v>
      </c>
      <c r="M39" s="138">
        <f t="shared" si="17"/>
        <v>0</v>
      </c>
      <c r="N39" s="193">
        <f t="shared" si="8"/>
      </c>
      <c r="O39" s="122">
        <f t="shared" si="13"/>
        <v>60811.913</v>
      </c>
      <c r="P39" s="134">
        <f t="shared" si="18"/>
        <v>49391.150480000004</v>
      </c>
      <c r="Q39" s="122">
        <f t="shared" si="15"/>
        <v>-11420.762519999997</v>
      </c>
      <c r="R39" s="177">
        <f t="shared" si="9"/>
        <v>0.8121953091658209</v>
      </c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84" customFormat="1" ht="23.25" customHeight="1">
      <c r="A40" s="192">
        <v>22090000</v>
      </c>
      <c r="B40" s="84" t="s">
        <v>52</v>
      </c>
      <c r="C40" s="85">
        <v>4672.3</v>
      </c>
      <c r="D40" s="134">
        <v>784.24382</v>
      </c>
      <c r="E40" s="134">
        <v>545.4668200000001</v>
      </c>
      <c r="F40" s="134">
        <v>643.19032</v>
      </c>
      <c r="G40" s="134">
        <f t="shared" si="5"/>
        <v>97.72349999999994</v>
      </c>
      <c r="H40" s="177">
        <f t="shared" si="6"/>
        <v>1.1791557183991501</v>
      </c>
      <c r="I40" s="134">
        <f t="shared" si="16"/>
        <v>-141.05349999999999</v>
      </c>
      <c r="J40" s="177">
        <f t="shared" si="7"/>
        <v>0.8201407567355775</v>
      </c>
      <c r="K40" s="134"/>
      <c r="L40" s="134">
        <v>0</v>
      </c>
      <c r="M40" s="138">
        <f t="shared" si="17"/>
        <v>0</v>
      </c>
      <c r="N40" s="193">
        <f t="shared" si="8"/>
      </c>
      <c r="O40" s="122">
        <f t="shared" si="13"/>
        <v>784.24382</v>
      </c>
      <c r="P40" s="134">
        <f t="shared" si="18"/>
        <v>643.19032</v>
      </c>
      <c r="Q40" s="122">
        <f t="shared" si="15"/>
        <v>-141.05349999999999</v>
      </c>
      <c r="R40" s="177">
        <f t="shared" si="9"/>
        <v>0.8201407567355775</v>
      </c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84" customFormat="1" ht="120" customHeight="1">
      <c r="A41" s="192">
        <v>22130000</v>
      </c>
      <c r="B41" s="84" t="s">
        <v>202</v>
      </c>
      <c r="C41" s="85"/>
      <c r="D41" s="134">
        <v>184.629</v>
      </c>
      <c r="E41" s="134">
        <v>171.879</v>
      </c>
      <c r="F41" s="134">
        <v>248.46617000000003</v>
      </c>
      <c r="G41" s="134">
        <f t="shared" si="5"/>
        <v>76.58717000000004</v>
      </c>
      <c r="H41" s="177">
        <f t="shared" si="6"/>
        <v>1.4455877099587504</v>
      </c>
      <c r="I41" s="134">
        <f t="shared" si="16"/>
        <v>63.83717000000004</v>
      </c>
      <c r="J41" s="177">
        <f t="shared" si="7"/>
        <v>1.3457591710944654</v>
      </c>
      <c r="K41" s="134"/>
      <c r="L41" s="134">
        <v>0</v>
      </c>
      <c r="M41" s="138">
        <f t="shared" si="17"/>
        <v>0</v>
      </c>
      <c r="N41" s="193">
        <f t="shared" si="8"/>
      </c>
      <c r="O41" s="122">
        <f t="shared" si="13"/>
        <v>184.629</v>
      </c>
      <c r="P41" s="134">
        <f t="shared" si="18"/>
        <v>248.46617000000003</v>
      </c>
      <c r="Q41" s="122">
        <f t="shared" si="15"/>
        <v>63.83717000000004</v>
      </c>
      <c r="R41" s="177">
        <f t="shared" si="9"/>
        <v>1.3457591710944654</v>
      </c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" customFormat="1" ht="20.25" customHeight="1">
      <c r="A42" s="147">
        <v>24000000</v>
      </c>
      <c r="B42" s="82" t="s">
        <v>59</v>
      </c>
      <c r="C42" s="86">
        <f>C43+C46</f>
        <v>300.2</v>
      </c>
      <c r="D42" s="121">
        <f>SUM(D43:D44)</f>
        <v>13810.729559999998</v>
      </c>
      <c r="E42" s="121">
        <f>SUM(E43:E44)</f>
        <v>13727.054559999999</v>
      </c>
      <c r="F42" s="121">
        <f>SUM(F43:F44)</f>
        <v>22146.997600000002</v>
      </c>
      <c r="G42" s="121">
        <f t="shared" si="5"/>
        <v>8419.943040000004</v>
      </c>
      <c r="H42" s="141">
        <f t="shared" si="6"/>
        <v>1.6133830825248796</v>
      </c>
      <c r="I42" s="121">
        <f t="shared" si="16"/>
        <v>8336.268040000004</v>
      </c>
      <c r="J42" s="141">
        <f t="shared" si="7"/>
        <v>1.6036080862914244</v>
      </c>
      <c r="K42" s="121">
        <f>K43+K44+K45</f>
        <v>22230.35739</v>
      </c>
      <c r="L42" s="121">
        <f>L43+L44+L45</f>
        <v>53938.760239999996</v>
      </c>
      <c r="M42" s="120">
        <f t="shared" si="17"/>
        <v>31708.402849999995</v>
      </c>
      <c r="N42" s="156">
        <f t="shared" si="8"/>
        <v>2.42635596422141</v>
      </c>
      <c r="O42" s="121">
        <f t="shared" si="13"/>
        <v>36041.08695</v>
      </c>
      <c r="P42" s="121">
        <f t="shared" si="18"/>
        <v>76085.75784</v>
      </c>
      <c r="Q42" s="121">
        <f t="shared" si="15"/>
        <v>40044.67089000001</v>
      </c>
      <c r="R42" s="141">
        <f t="shared" si="9"/>
        <v>2.111083884499771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84" customFormat="1" ht="24" customHeight="1">
      <c r="A43" s="192">
        <v>24060000</v>
      </c>
      <c r="B43" s="84" t="s">
        <v>20</v>
      </c>
      <c r="C43" s="85">
        <v>300.2</v>
      </c>
      <c r="D43" s="134">
        <v>13810.729559999998</v>
      </c>
      <c r="E43" s="134">
        <v>13727.054559999999</v>
      </c>
      <c r="F43" s="134">
        <v>22146.997600000002</v>
      </c>
      <c r="G43" s="134">
        <f t="shared" si="5"/>
        <v>8419.943040000004</v>
      </c>
      <c r="H43" s="177">
        <f t="shared" si="6"/>
        <v>1.6133830825248796</v>
      </c>
      <c r="I43" s="134">
        <f t="shared" si="16"/>
        <v>8336.268040000004</v>
      </c>
      <c r="J43" s="177">
        <f t="shared" si="7"/>
        <v>1.6036080862914244</v>
      </c>
      <c r="K43" s="122">
        <v>680.2443900000001</v>
      </c>
      <c r="L43" s="134">
        <v>1468.97937</v>
      </c>
      <c r="M43" s="138">
        <f t="shared" si="17"/>
        <v>788.73498</v>
      </c>
      <c r="N43" s="193">
        <f t="shared" si="8"/>
        <v>2.159487665896076</v>
      </c>
      <c r="O43" s="122">
        <f t="shared" si="13"/>
        <v>14490.973949999998</v>
      </c>
      <c r="P43" s="134">
        <f>L43+F43</f>
        <v>23615.976970000003</v>
      </c>
      <c r="Q43" s="122">
        <f t="shared" si="15"/>
        <v>9125.003020000006</v>
      </c>
      <c r="R43" s="177">
        <f t="shared" si="9"/>
        <v>1.6297025342454643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84" customFormat="1" ht="55.5" customHeight="1">
      <c r="A44" s="192">
        <v>24110000</v>
      </c>
      <c r="B44" s="84" t="s">
        <v>83</v>
      </c>
      <c r="C44" s="85"/>
      <c r="D44" s="134">
        <v>0</v>
      </c>
      <c r="E44" s="134">
        <v>0</v>
      </c>
      <c r="F44" s="134">
        <v>0</v>
      </c>
      <c r="G44" s="134">
        <f t="shared" si="5"/>
        <v>0</v>
      </c>
      <c r="H44" s="177">
        <f t="shared" si="6"/>
      </c>
      <c r="I44" s="134"/>
      <c r="J44" s="177">
        <f t="shared" si="7"/>
      </c>
      <c r="K44" s="122">
        <v>17.313</v>
      </c>
      <c r="L44" s="134">
        <v>30.38539</v>
      </c>
      <c r="M44" s="138">
        <f t="shared" si="17"/>
        <v>13.072390000000002</v>
      </c>
      <c r="N44" s="193">
        <f t="shared" si="8"/>
        <v>1.7550620920695432</v>
      </c>
      <c r="O44" s="122">
        <f t="shared" si="13"/>
        <v>17.313</v>
      </c>
      <c r="P44" s="134">
        <f>L44+F44</f>
        <v>30.38539</v>
      </c>
      <c r="Q44" s="122">
        <f t="shared" si="15"/>
        <v>13.072390000000002</v>
      </c>
      <c r="R44" s="177">
        <f t="shared" si="9"/>
        <v>1.7550620920695432</v>
      </c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84" customFormat="1" ht="53.25" customHeight="1">
      <c r="A45" s="192" t="s">
        <v>91</v>
      </c>
      <c r="B45" s="84" t="s">
        <v>92</v>
      </c>
      <c r="C45" s="85"/>
      <c r="D45" s="134">
        <v>0</v>
      </c>
      <c r="E45" s="134">
        <v>0</v>
      </c>
      <c r="F45" s="134">
        <v>0</v>
      </c>
      <c r="G45" s="134">
        <f t="shared" si="5"/>
        <v>0</v>
      </c>
      <c r="H45" s="177">
        <f t="shared" si="6"/>
      </c>
      <c r="I45" s="134"/>
      <c r="J45" s="177">
        <f t="shared" si="7"/>
      </c>
      <c r="K45" s="122">
        <v>21532.8</v>
      </c>
      <c r="L45" s="134">
        <v>52439.39548</v>
      </c>
      <c r="M45" s="138">
        <f t="shared" si="17"/>
        <v>30906.59548</v>
      </c>
      <c r="N45" s="193">
        <f t="shared" si="8"/>
        <v>2.4353263616436323</v>
      </c>
      <c r="O45" s="122">
        <f t="shared" si="13"/>
        <v>21532.8</v>
      </c>
      <c r="P45" s="134">
        <f>L45+F45</f>
        <v>52439.39548</v>
      </c>
      <c r="Q45" s="122">
        <f t="shared" si="15"/>
        <v>30906.59548</v>
      </c>
      <c r="R45" s="177">
        <f t="shared" si="9"/>
        <v>2.4353263616436323</v>
      </c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" customFormat="1" ht="22.5" customHeight="1">
      <c r="A46" s="147">
        <v>25000000</v>
      </c>
      <c r="B46" s="82" t="s">
        <v>53</v>
      </c>
      <c r="C46" s="86"/>
      <c r="D46" s="121">
        <v>0</v>
      </c>
      <c r="E46" s="121">
        <v>0</v>
      </c>
      <c r="F46" s="121">
        <v>0</v>
      </c>
      <c r="G46" s="134">
        <f t="shared" si="5"/>
        <v>0</v>
      </c>
      <c r="H46" s="141">
        <f t="shared" si="6"/>
      </c>
      <c r="I46" s="121">
        <f>F46-D46</f>
        <v>0</v>
      </c>
      <c r="J46" s="141">
        <f t="shared" si="7"/>
      </c>
      <c r="K46" s="121">
        <v>710364.8026599999</v>
      </c>
      <c r="L46" s="121">
        <v>607877.7619299999</v>
      </c>
      <c r="M46" s="120">
        <f t="shared" si="17"/>
        <v>-102487.04073000001</v>
      </c>
      <c r="N46" s="156">
        <f t="shared" si="8"/>
        <v>0.8557261841433702</v>
      </c>
      <c r="O46" s="121">
        <f t="shared" si="13"/>
        <v>710364.8026599999</v>
      </c>
      <c r="P46" s="140">
        <f>L46+F46</f>
        <v>607877.7619299999</v>
      </c>
      <c r="Q46" s="121">
        <f t="shared" si="15"/>
        <v>-102487.04073000001</v>
      </c>
      <c r="R46" s="141">
        <f t="shared" si="9"/>
        <v>0.8557261841433702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47">
        <v>30000000</v>
      </c>
      <c r="B47" s="82" t="s">
        <v>69</v>
      </c>
      <c r="C47" s="90"/>
      <c r="D47" s="121">
        <v>38.1</v>
      </c>
      <c r="E47" s="121">
        <v>33.1</v>
      </c>
      <c r="F47" s="121">
        <v>365.61737</v>
      </c>
      <c r="G47" s="140">
        <f t="shared" si="5"/>
        <v>332.51736999999997</v>
      </c>
      <c r="H47" s="141">
        <f t="shared" si="6"/>
        <v>11.045841993957703</v>
      </c>
      <c r="I47" s="121">
        <f>F47-D47</f>
        <v>327.51736999999997</v>
      </c>
      <c r="J47" s="141">
        <f t="shared" si="7"/>
        <v>9.596256430446195</v>
      </c>
      <c r="K47" s="121">
        <v>170247.28363999998</v>
      </c>
      <c r="L47" s="121">
        <v>183448.95341999998</v>
      </c>
      <c r="M47" s="120">
        <f t="shared" si="17"/>
        <v>13201.669779999997</v>
      </c>
      <c r="N47" s="156">
        <f t="shared" si="8"/>
        <v>1.077544084685168</v>
      </c>
      <c r="O47" s="121">
        <f t="shared" si="13"/>
        <v>170285.38364</v>
      </c>
      <c r="P47" s="121">
        <f t="shared" si="18"/>
        <v>183814.57078999997</v>
      </c>
      <c r="Q47" s="121">
        <f t="shared" si="15"/>
        <v>13529.187149999983</v>
      </c>
      <c r="R47" s="141">
        <f t="shared" si="9"/>
        <v>1.079450078807715</v>
      </c>
      <c r="S47" s="44"/>
      <c r="T47" s="44"/>
      <c r="U47" s="44"/>
      <c r="V47" s="44"/>
      <c r="W47" s="45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4" customFormat="1" ht="60.75">
      <c r="A48" s="150" t="s">
        <v>190</v>
      </c>
      <c r="B48" s="88" t="s">
        <v>191</v>
      </c>
      <c r="C48" s="91"/>
      <c r="D48" s="120">
        <v>0</v>
      </c>
      <c r="E48" s="120">
        <v>0</v>
      </c>
      <c r="F48" s="120">
        <v>0</v>
      </c>
      <c r="G48" s="121">
        <f>F48-E48</f>
        <v>0</v>
      </c>
      <c r="H48" s="141">
        <f t="shared" si="6"/>
      </c>
      <c r="I48" s="121">
        <f>F48-D48</f>
        <v>0</v>
      </c>
      <c r="J48" s="141">
        <f t="shared" si="7"/>
      </c>
      <c r="K48" s="121">
        <v>262708</v>
      </c>
      <c r="L48" s="121">
        <v>6866.49661</v>
      </c>
      <c r="M48" s="120">
        <f aca="true" t="shared" si="19" ref="M48:M56">L48-K48</f>
        <v>-255841.50339</v>
      </c>
      <c r="N48" s="156">
        <f t="shared" si="8"/>
        <v>0.026137371568433394</v>
      </c>
      <c r="O48" s="120">
        <f>D48+K48</f>
        <v>262708</v>
      </c>
      <c r="P48" s="120">
        <f>L48+F48</f>
        <v>6866.49661</v>
      </c>
      <c r="Q48" s="120">
        <f>P48-O48</f>
        <v>-255841.50339</v>
      </c>
      <c r="R48" s="141">
        <f t="shared" si="9"/>
        <v>0.026137371568433394</v>
      </c>
      <c r="S48" s="73"/>
      <c r="T48" s="73"/>
      <c r="U48" s="73"/>
      <c r="V48" s="73"/>
      <c r="W48" s="76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  <row r="49" spans="1:33" s="1" customFormat="1" ht="30" customHeight="1">
      <c r="A49" s="147">
        <v>50000000</v>
      </c>
      <c r="B49" s="82" t="s">
        <v>21</v>
      </c>
      <c r="C49" s="86" t="e">
        <f>#REF!+C50</f>
        <v>#REF!</v>
      </c>
      <c r="D49" s="121">
        <f>D50</f>
        <v>0</v>
      </c>
      <c r="E49" s="121">
        <f>E50</f>
        <v>0</v>
      </c>
      <c r="F49" s="121">
        <f>F50</f>
        <v>0</v>
      </c>
      <c r="G49" s="121">
        <f>F49-E49</f>
        <v>0</v>
      </c>
      <c r="H49" s="141">
        <f t="shared" si="6"/>
      </c>
      <c r="I49" s="121">
        <f>F49-D49</f>
        <v>0</v>
      </c>
      <c r="J49" s="141">
        <f t="shared" si="7"/>
      </c>
      <c r="K49" s="121">
        <f>K50</f>
        <v>14640.097</v>
      </c>
      <c r="L49" s="121">
        <f>L50</f>
        <v>15604.4111</v>
      </c>
      <c r="M49" s="120">
        <f t="shared" si="19"/>
        <v>964.3140999999996</v>
      </c>
      <c r="N49" s="156">
        <f t="shared" si="8"/>
        <v>1.0658680130329736</v>
      </c>
      <c r="O49" s="121">
        <f t="shared" si="13"/>
        <v>14640.097</v>
      </c>
      <c r="P49" s="121">
        <f t="shared" si="18"/>
        <v>15604.4111</v>
      </c>
      <c r="Q49" s="121">
        <f t="shared" si="15"/>
        <v>964.3140999999996</v>
      </c>
      <c r="R49" s="141">
        <f t="shared" si="9"/>
        <v>1.0658680130329736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84" customFormat="1" ht="81" customHeight="1">
      <c r="A50" s="192">
        <v>50110000</v>
      </c>
      <c r="B50" s="84" t="s">
        <v>185</v>
      </c>
      <c r="C50" s="85"/>
      <c r="D50" s="134">
        <v>0</v>
      </c>
      <c r="E50" s="134">
        <v>0</v>
      </c>
      <c r="F50" s="134">
        <v>0</v>
      </c>
      <c r="G50" s="134">
        <f t="shared" si="5"/>
        <v>0</v>
      </c>
      <c r="H50" s="177">
        <f t="shared" si="6"/>
      </c>
      <c r="I50" s="134"/>
      <c r="J50" s="177">
        <f t="shared" si="7"/>
      </c>
      <c r="K50" s="122">
        <v>14640.097</v>
      </c>
      <c r="L50" s="134">
        <v>15604.4111</v>
      </c>
      <c r="M50" s="138">
        <f t="shared" si="19"/>
        <v>964.3140999999996</v>
      </c>
      <c r="N50" s="193">
        <f t="shared" si="8"/>
        <v>1.0658680130329736</v>
      </c>
      <c r="O50" s="122">
        <f t="shared" si="13"/>
        <v>14640.097</v>
      </c>
      <c r="P50" s="134">
        <f t="shared" si="18"/>
        <v>15604.4111</v>
      </c>
      <c r="Q50" s="122">
        <f t="shared" si="15"/>
        <v>964.3140999999996</v>
      </c>
      <c r="R50" s="177">
        <f t="shared" si="9"/>
        <v>1.0658680130329736</v>
      </c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ht="20.25" customHeight="1">
      <c r="A51" s="8">
        <v>900101</v>
      </c>
      <c r="B51" s="92" t="s">
        <v>22</v>
      </c>
      <c r="C51" s="93" t="e">
        <f>C10+C35+C49+#REF!</f>
        <v>#REF!</v>
      </c>
      <c r="D51" s="136">
        <f>D10+D35+D49+D47</f>
        <v>6183152.62577</v>
      </c>
      <c r="E51" s="136">
        <f>E10+E35+E49+E47</f>
        <v>4740796.7638</v>
      </c>
      <c r="F51" s="136">
        <f>F10+F35+F49+F47</f>
        <v>5146849.867729999</v>
      </c>
      <c r="G51" s="136">
        <f t="shared" si="5"/>
        <v>406053.1039299993</v>
      </c>
      <c r="H51" s="143">
        <f aca="true" t="shared" si="20" ref="H51:H64">_xlfn.IFERROR(F51/E51,"")</f>
        <v>1.0856508144433776</v>
      </c>
      <c r="I51" s="136">
        <f aca="true" t="shared" si="21" ref="I51:I64">F51-D51</f>
        <v>-1036302.7580400007</v>
      </c>
      <c r="J51" s="143">
        <f aca="true" t="shared" si="22" ref="J51:J64">_xlfn.IFERROR(F51/D51,"")</f>
        <v>0.8323989684936901</v>
      </c>
      <c r="K51" s="136">
        <f>K10+K35+K47+K49+K48</f>
        <v>1185023.0916899997</v>
      </c>
      <c r="L51" s="136">
        <f>L10+L35+L47+L49+L48</f>
        <v>874867.32618</v>
      </c>
      <c r="M51" s="136">
        <f t="shared" si="19"/>
        <v>-310155.7655099997</v>
      </c>
      <c r="N51" s="143">
        <f aca="true" t="shared" si="23" ref="N51:N62">_xlfn.IFERROR(L51/K51,"")</f>
        <v>0.7382702770224701</v>
      </c>
      <c r="O51" s="136">
        <f t="shared" si="13"/>
        <v>7368175.717459999</v>
      </c>
      <c r="P51" s="136">
        <f t="shared" si="18"/>
        <v>6021717.193909999</v>
      </c>
      <c r="Q51" s="136">
        <f t="shared" si="15"/>
        <v>-1346458.52355</v>
      </c>
      <c r="R51" s="143">
        <f aca="true" t="shared" si="24" ref="R51:R64">_xlfn.IFERROR(P51/O51,"")</f>
        <v>0.8172602588237188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47">
        <v>40000000</v>
      </c>
      <c r="B52" s="82" t="s">
        <v>54</v>
      </c>
      <c r="C52" s="94">
        <f>C53+C86</f>
        <v>226954.7</v>
      </c>
      <c r="D52" s="120">
        <f>D53</f>
        <v>4404251.908</v>
      </c>
      <c r="E52" s="120">
        <f>E53</f>
        <v>3375543.7639999995</v>
      </c>
      <c r="F52" s="121">
        <f>F53</f>
        <v>3374588.364</v>
      </c>
      <c r="G52" s="121">
        <f t="shared" si="5"/>
        <v>-955.3999999994412</v>
      </c>
      <c r="H52" s="156">
        <f t="shared" si="20"/>
        <v>0.9997169641199178</v>
      </c>
      <c r="I52" s="121">
        <f t="shared" si="21"/>
        <v>-1029663.5439999998</v>
      </c>
      <c r="J52" s="156">
        <f t="shared" si="22"/>
        <v>0.7662114780197536</v>
      </c>
      <c r="K52" s="120">
        <f>K53</f>
        <v>319763.341</v>
      </c>
      <c r="L52" s="120">
        <f>L53</f>
        <v>231452.479</v>
      </c>
      <c r="M52" s="121">
        <f t="shared" si="19"/>
        <v>-88310.86200000002</v>
      </c>
      <c r="N52" s="156">
        <f t="shared" si="23"/>
        <v>0.7238243079277809</v>
      </c>
      <c r="O52" s="121">
        <f t="shared" si="13"/>
        <v>4724015.249</v>
      </c>
      <c r="P52" s="121">
        <f t="shared" si="18"/>
        <v>3606040.843</v>
      </c>
      <c r="Q52" s="121">
        <f t="shared" si="15"/>
        <v>-1117974.406</v>
      </c>
      <c r="R52" s="156">
        <f t="shared" si="24"/>
        <v>0.7633423375937117</v>
      </c>
    </row>
    <row r="53" spans="1:18" s="1" customFormat="1" ht="23.25" customHeight="1">
      <c r="A53" s="147">
        <v>41000000</v>
      </c>
      <c r="B53" s="82" t="s">
        <v>55</v>
      </c>
      <c r="C53" s="94">
        <f>C54+C60</f>
        <v>226954.7</v>
      </c>
      <c r="D53" s="121">
        <f>D54+D60</f>
        <v>4404251.908</v>
      </c>
      <c r="E53" s="121">
        <f>E54+E60</f>
        <v>3375543.7639999995</v>
      </c>
      <c r="F53" s="121">
        <f>F54+F60</f>
        <v>3374588.364</v>
      </c>
      <c r="G53" s="121">
        <f t="shared" si="5"/>
        <v>-955.3999999994412</v>
      </c>
      <c r="H53" s="156">
        <f t="shared" si="20"/>
        <v>0.9997169641199178</v>
      </c>
      <c r="I53" s="121">
        <f t="shared" si="21"/>
        <v>-1029663.5439999998</v>
      </c>
      <c r="J53" s="156">
        <f t="shared" si="22"/>
        <v>0.7662114780197536</v>
      </c>
      <c r="K53" s="120">
        <f>K54+K60</f>
        <v>319763.341</v>
      </c>
      <c r="L53" s="120">
        <f>L54+L60</f>
        <v>231452.479</v>
      </c>
      <c r="M53" s="121">
        <f t="shared" si="19"/>
        <v>-88310.86200000002</v>
      </c>
      <c r="N53" s="156">
        <f t="shared" si="23"/>
        <v>0.7238243079277809</v>
      </c>
      <c r="O53" s="121">
        <f t="shared" si="13"/>
        <v>4724015.249</v>
      </c>
      <c r="P53" s="121">
        <f t="shared" si="18"/>
        <v>3606040.843</v>
      </c>
      <c r="Q53" s="121">
        <f t="shared" si="15"/>
        <v>-1117974.406</v>
      </c>
      <c r="R53" s="156">
        <f t="shared" si="24"/>
        <v>0.7633423375937117</v>
      </c>
    </row>
    <row r="54" spans="1:18" s="77" customFormat="1" ht="23.25" customHeight="1">
      <c r="A54" s="147">
        <v>41020000</v>
      </c>
      <c r="B54" s="118" t="s">
        <v>67</v>
      </c>
      <c r="C54" s="95">
        <f>SUM(C55:C55)</f>
        <v>226954.7</v>
      </c>
      <c r="D54" s="137">
        <f>SUM(D55:D59)</f>
        <v>1683554.8089999997</v>
      </c>
      <c r="E54" s="137">
        <f>SUM(E55:E59)</f>
        <v>1267069.9089999998</v>
      </c>
      <c r="F54" s="137">
        <f>SUM(F55:F59)</f>
        <v>1268111.709</v>
      </c>
      <c r="G54" s="121">
        <f t="shared" si="5"/>
        <v>1041.8000000002794</v>
      </c>
      <c r="H54" s="156">
        <f t="shared" si="20"/>
        <v>1.0008222119336907</v>
      </c>
      <c r="I54" s="137">
        <f t="shared" si="21"/>
        <v>-415443.0999999996</v>
      </c>
      <c r="J54" s="156">
        <f t="shared" si="22"/>
        <v>0.7532345856641489</v>
      </c>
      <c r="K54" s="269">
        <f>K55+K56</f>
        <v>0</v>
      </c>
      <c r="L54" s="269">
        <f>L55+L56</f>
        <v>0</v>
      </c>
      <c r="M54" s="121">
        <f t="shared" si="19"/>
        <v>0</v>
      </c>
      <c r="N54" s="156">
        <f t="shared" si="23"/>
      </c>
      <c r="O54" s="133">
        <f t="shared" si="13"/>
        <v>1683554.8089999997</v>
      </c>
      <c r="P54" s="137">
        <f t="shared" si="18"/>
        <v>1268111.709</v>
      </c>
      <c r="Q54" s="133">
        <f t="shared" si="15"/>
        <v>-415443.0999999996</v>
      </c>
      <c r="R54" s="156">
        <f t="shared" si="24"/>
        <v>0.7532345856641489</v>
      </c>
    </row>
    <row r="55" spans="1:18" s="184" customFormat="1" ht="29.25" customHeight="1">
      <c r="A55" s="192">
        <v>41020100</v>
      </c>
      <c r="B55" s="84" t="s">
        <v>105</v>
      </c>
      <c r="C55" s="96">
        <v>226954.7</v>
      </c>
      <c r="D55" s="134">
        <v>1511734.4</v>
      </c>
      <c r="E55" s="134">
        <v>1133800.2</v>
      </c>
      <c r="F55" s="134">
        <v>1133800.2</v>
      </c>
      <c r="G55" s="121">
        <f t="shared" si="5"/>
        <v>0</v>
      </c>
      <c r="H55" s="193">
        <f t="shared" si="20"/>
        <v>1</v>
      </c>
      <c r="I55" s="134">
        <f t="shared" si="21"/>
        <v>-377934.19999999995</v>
      </c>
      <c r="J55" s="193">
        <f t="shared" si="22"/>
        <v>0.749999603104884</v>
      </c>
      <c r="K55" s="233">
        <v>0</v>
      </c>
      <c r="L55" s="233">
        <v>0</v>
      </c>
      <c r="M55" s="133">
        <f t="shared" si="19"/>
        <v>0</v>
      </c>
      <c r="N55" s="193">
        <f t="shared" si="23"/>
      </c>
      <c r="O55" s="122">
        <f t="shared" si="13"/>
        <v>1511734.4</v>
      </c>
      <c r="P55" s="134">
        <f t="shared" si="18"/>
        <v>1133800.2</v>
      </c>
      <c r="Q55" s="122">
        <f t="shared" si="15"/>
        <v>-377934.19999999995</v>
      </c>
      <c r="R55" s="193">
        <f t="shared" si="24"/>
        <v>0.749999603104884</v>
      </c>
    </row>
    <row r="56" spans="1:18" s="184" customFormat="1" ht="84" customHeight="1">
      <c r="A56" s="192">
        <v>41020200</v>
      </c>
      <c r="B56" s="84" t="s">
        <v>158</v>
      </c>
      <c r="C56" s="96"/>
      <c r="D56" s="134">
        <v>114236.4</v>
      </c>
      <c r="E56" s="134">
        <v>85675.5</v>
      </c>
      <c r="F56" s="134">
        <v>85675.5</v>
      </c>
      <c r="G56" s="121">
        <f t="shared" si="5"/>
        <v>0</v>
      </c>
      <c r="H56" s="193">
        <f t="shared" si="20"/>
        <v>1</v>
      </c>
      <c r="I56" s="134">
        <f t="shared" si="21"/>
        <v>-28560.899999999994</v>
      </c>
      <c r="J56" s="193">
        <f t="shared" si="22"/>
        <v>0.7499842432009413</v>
      </c>
      <c r="K56" s="233">
        <v>0</v>
      </c>
      <c r="L56" s="233">
        <v>0</v>
      </c>
      <c r="M56" s="133">
        <f t="shared" si="19"/>
        <v>0</v>
      </c>
      <c r="N56" s="193">
        <f t="shared" si="23"/>
      </c>
      <c r="O56" s="122">
        <f t="shared" si="13"/>
        <v>114236.4</v>
      </c>
      <c r="P56" s="134">
        <f>L56+F56</f>
        <v>85675.5</v>
      </c>
      <c r="Q56" s="122">
        <f aca="true" t="shared" si="25" ref="Q56:Q64">P56-O56</f>
        <v>-28560.899999999994</v>
      </c>
      <c r="R56" s="193">
        <f t="shared" si="24"/>
        <v>0.7499842432009413</v>
      </c>
    </row>
    <row r="57" spans="1:18" s="184" customFormat="1" ht="129" customHeight="1">
      <c r="A57" s="192" t="s">
        <v>254</v>
      </c>
      <c r="B57" s="84" t="s">
        <v>255</v>
      </c>
      <c r="C57" s="96"/>
      <c r="D57" s="134">
        <v>7761.194</v>
      </c>
      <c r="E57" s="134">
        <v>7761.194</v>
      </c>
      <c r="F57" s="134">
        <v>15442.009</v>
      </c>
      <c r="G57" s="134">
        <f>F57-E57</f>
        <v>7680.815</v>
      </c>
      <c r="H57" s="193">
        <f>_xlfn.IFERROR(F57/E57,"")</f>
        <v>1.989643474960167</v>
      </c>
      <c r="I57" s="134">
        <f>F57-D57</f>
        <v>7680.815</v>
      </c>
      <c r="J57" s="193">
        <f>_xlfn.IFERROR(F57/D57,"")</f>
        <v>1.989643474960167</v>
      </c>
      <c r="K57" s="233"/>
      <c r="L57" s="233"/>
      <c r="M57" s="133"/>
      <c r="N57" s="193"/>
      <c r="O57" s="122">
        <f>D57+K57</f>
        <v>7761.194</v>
      </c>
      <c r="P57" s="134">
        <f>L57+F57</f>
        <v>15442.009</v>
      </c>
      <c r="Q57" s="122">
        <f>P57-O57</f>
        <v>7680.815</v>
      </c>
      <c r="R57" s="193">
        <f>_xlfn.IFERROR(P57/O57,"")</f>
        <v>1.989643474960167</v>
      </c>
    </row>
    <row r="58" spans="1:18" s="184" customFormat="1" ht="129" customHeight="1">
      <c r="A58" s="192" t="s">
        <v>263</v>
      </c>
      <c r="B58" s="84" t="s">
        <v>264</v>
      </c>
      <c r="C58" s="96"/>
      <c r="D58" s="134">
        <v>7680.815</v>
      </c>
      <c r="E58" s="134">
        <v>7680.815</v>
      </c>
      <c r="F58" s="134">
        <v>0</v>
      </c>
      <c r="G58" s="134">
        <f>F58-E58</f>
        <v>-7680.815</v>
      </c>
      <c r="H58" s="193">
        <f>_xlfn.IFERROR(F58/E58,"")</f>
        <v>0</v>
      </c>
      <c r="I58" s="134">
        <f>F58-D58</f>
        <v>-7680.815</v>
      </c>
      <c r="J58" s="193">
        <f>_xlfn.IFERROR(F58/D58,"")</f>
        <v>0</v>
      </c>
      <c r="K58" s="233"/>
      <c r="L58" s="233"/>
      <c r="M58" s="133"/>
      <c r="N58" s="193"/>
      <c r="O58" s="122">
        <f>D58+K58</f>
        <v>7680.815</v>
      </c>
      <c r="P58" s="134">
        <f>L58+F58</f>
        <v>0</v>
      </c>
      <c r="Q58" s="122">
        <f>P58-O58</f>
        <v>-7680.815</v>
      </c>
      <c r="R58" s="193">
        <f>_xlfn.IFERROR(P58/O58,"")</f>
        <v>0</v>
      </c>
    </row>
    <row r="59" spans="1:18" s="184" customFormat="1" ht="121.5">
      <c r="A59" s="192" t="s">
        <v>236</v>
      </c>
      <c r="B59" s="84" t="s">
        <v>237</v>
      </c>
      <c r="C59" s="96"/>
      <c r="D59" s="134">
        <v>42142</v>
      </c>
      <c r="E59" s="134">
        <v>32152.2</v>
      </c>
      <c r="F59" s="134">
        <v>33194</v>
      </c>
      <c r="G59" s="134">
        <f t="shared" si="5"/>
        <v>1041.7999999999993</v>
      </c>
      <c r="H59" s="193">
        <f>_xlfn.IFERROR(F59/E59,"")</f>
        <v>1.0324021373343037</v>
      </c>
      <c r="I59" s="134">
        <f>F59-D59</f>
        <v>-8948</v>
      </c>
      <c r="J59" s="193">
        <f>_xlfn.IFERROR(F59/D59,"")</f>
        <v>0.7876702577001566</v>
      </c>
      <c r="K59" s="233">
        <v>0</v>
      </c>
      <c r="L59" s="233">
        <v>0</v>
      </c>
      <c r="M59" s="133">
        <f>L59-K59</f>
        <v>0</v>
      </c>
      <c r="N59" s="193">
        <f>_xlfn.IFERROR(L59/K59,"")</f>
      </c>
      <c r="O59" s="122">
        <f>D59+K59</f>
        <v>42142</v>
      </c>
      <c r="P59" s="134">
        <f>L59+F59</f>
        <v>33194</v>
      </c>
      <c r="Q59" s="122">
        <f t="shared" si="25"/>
        <v>-8948</v>
      </c>
      <c r="R59" s="193">
        <f>_xlfn.IFERROR(P59/O59,"")</f>
        <v>0.7876702577001566</v>
      </c>
    </row>
    <row r="60" spans="1:18" s="1" customFormat="1" ht="28.5" customHeight="1">
      <c r="A60" s="147">
        <v>41030000</v>
      </c>
      <c r="B60" s="97" t="s">
        <v>68</v>
      </c>
      <c r="C60" s="86">
        <f>C78</f>
        <v>0</v>
      </c>
      <c r="D60" s="121">
        <f>SUM(D62:D78)</f>
        <v>2720697.0990000004</v>
      </c>
      <c r="E60" s="121">
        <f>SUM(E62:E78)</f>
        <v>2108473.855</v>
      </c>
      <c r="F60" s="121">
        <f>SUM(F62:F78)</f>
        <v>2106476.6550000003</v>
      </c>
      <c r="G60" s="121">
        <f t="shared" si="5"/>
        <v>-1997.1999999997206</v>
      </c>
      <c r="H60" s="156">
        <f t="shared" si="20"/>
        <v>0.9990527745955855</v>
      </c>
      <c r="I60" s="121">
        <f t="shared" si="21"/>
        <v>-614220.4440000001</v>
      </c>
      <c r="J60" s="156">
        <f t="shared" si="22"/>
        <v>0.7742415191217874</v>
      </c>
      <c r="K60" s="120">
        <f>SUM(K61:K79)</f>
        <v>319763.341</v>
      </c>
      <c r="L60" s="120">
        <f>SUM(L61:L79)</f>
        <v>231452.479</v>
      </c>
      <c r="M60" s="120">
        <f>SUM(M61:M78)</f>
        <v>-68310.86200000002</v>
      </c>
      <c r="N60" s="156">
        <f t="shared" si="23"/>
        <v>0.7238243079277809</v>
      </c>
      <c r="O60" s="121">
        <f t="shared" si="13"/>
        <v>3040460.4400000004</v>
      </c>
      <c r="P60" s="121">
        <f t="shared" si="18"/>
        <v>2337929.134</v>
      </c>
      <c r="Q60" s="121">
        <f t="shared" si="25"/>
        <v>-702531.3060000003</v>
      </c>
      <c r="R60" s="156">
        <f t="shared" si="24"/>
        <v>0.7689391722524762</v>
      </c>
    </row>
    <row r="61" spans="1:18" s="1" customFormat="1" ht="101.25" customHeight="1" hidden="1">
      <c r="A61" s="148">
        <v>41030400</v>
      </c>
      <c r="B61" s="154" t="s">
        <v>218</v>
      </c>
      <c r="C61" s="86"/>
      <c r="D61" s="122"/>
      <c r="E61" s="122"/>
      <c r="F61" s="122"/>
      <c r="G61" s="121">
        <f t="shared" si="5"/>
        <v>0</v>
      </c>
      <c r="H61" s="156">
        <f t="shared" si="20"/>
      </c>
      <c r="I61" s="122">
        <f t="shared" si="21"/>
        <v>0</v>
      </c>
      <c r="J61" s="156">
        <f t="shared" si="22"/>
      </c>
      <c r="K61" s="138"/>
      <c r="L61" s="138"/>
      <c r="M61" s="122">
        <f>L61-K61</f>
        <v>0</v>
      </c>
      <c r="N61" s="156">
        <f t="shared" si="23"/>
      </c>
      <c r="O61" s="122">
        <f aca="true" t="shared" si="26" ref="O61:O67">D61+K61</f>
        <v>0</v>
      </c>
      <c r="P61" s="122">
        <f aca="true" t="shared" si="27" ref="P61:P67">L61+F61</f>
        <v>0</v>
      </c>
      <c r="Q61" s="122">
        <f t="shared" si="25"/>
        <v>0</v>
      </c>
      <c r="R61" s="156">
        <f t="shared" si="24"/>
      </c>
    </row>
    <row r="62" spans="1:18" s="1" customFormat="1" ht="150" customHeight="1">
      <c r="A62" s="148">
        <v>41030500</v>
      </c>
      <c r="B62" s="139" t="s">
        <v>252</v>
      </c>
      <c r="C62" s="86"/>
      <c r="D62" s="134">
        <v>20605.438</v>
      </c>
      <c r="E62" s="134">
        <v>11998.676</v>
      </c>
      <c r="F62" s="134">
        <v>11998.676</v>
      </c>
      <c r="G62" s="121">
        <f t="shared" si="5"/>
        <v>0</v>
      </c>
      <c r="H62" s="157">
        <f t="shared" si="20"/>
        <v>1</v>
      </c>
      <c r="I62" s="122">
        <f t="shared" si="21"/>
        <v>-8606.761999999999</v>
      </c>
      <c r="J62" s="157">
        <f t="shared" si="22"/>
        <v>0.5823062824483518</v>
      </c>
      <c r="K62" s="138"/>
      <c r="L62" s="138"/>
      <c r="M62" s="122">
        <f>L62-K62</f>
        <v>0</v>
      </c>
      <c r="N62" s="156">
        <f t="shared" si="23"/>
      </c>
      <c r="O62" s="122">
        <f t="shared" si="26"/>
        <v>20605.438</v>
      </c>
      <c r="P62" s="122">
        <f t="shared" si="27"/>
        <v>11998.676</v>
      </c>
      <c r="Q62" s="122">
        <f t="shared" si="25"/>
        <v>-8606.761999999999</v>
      </c>
      <c r="R62" s="157">
        <f t="shared" si="24"/>
        <v>0.5823062824483518</v>
      </c>
    </row>
    <row r="63" spans="1:18" s="1" customFormat="1" ht="101.25" customHeight="1">
      <c r="A63" s="148" t="s">
        <v>273</v>
      </c>
      <c r="B63" s="139" t="s">
        <v>274</v>
      </c>
      <c r="C63" s="139"/>
      <c r="D63" s="134"/>
      <c r="E63" s="134"/>
      <c r="F63" s="134"/>
      <c r="G63" s="121"/>
      <c r="H63" s="157"/>
      <c r="I63" s="122"/>
      <c r="J63" s="157"/>
      <c r="K63" s="122">
        <v>20000</v>
      </c>
      <c r="L63" s="134">
        <v>0</v>
      </c>
      <c r="M63" s="122"/>
      <c r="N63" s="156"/>
      <c r="O63" s="122">
        <f>D63+K63</f>
        <v>20000</v>
      </c>
      <c r="P63" s="122">
        <f>L63+F63</f>
        <v>0</v>
      </c>
      <c r="Q63" s="122">
        <f>P63-O63</f>
        <v>-20000</v>
      </c>
      <c r="R63" s="157">
        <f>_xlfn.IFERROR(P63/O63,"")</f>
        <v>0</v>
      </c>
    </row>
    <row r="64" spans="1:18" s="184" customFormat="1" ht="82.5" customHeight="1">
      <c r="A64" s="192">
        <v>41030600</v>
      </c>
      <c r="B64" s="139" t="s">
        <v>227</v>
      </c>
      <c r="C64" s="90"/>
      <c r="D64" s="134">
        <v>3854.7</v>
      </c>
      <c r="E64" s="134">
        <v>2891.7</v>
      </c>
      <c r="F64" s="134">
        <v>2891.7</v>
      </c>
      <c r="G64" s="121">
        <f>F64-E64</f>
        <v>0</v>
      </c>
      <c r="H64" s="193">
        <f t="shared" si="20"/>
        <v>1</v>
      </c>
      <c r="I64" s="122">
        <f t="shared" si="21"/>
        <v>-963</v>
      </c>
      <c r="J64" s="193">
        <f t="shared" si="22"/>
        <v>0.7501751109035723</v>
      </c>
      <c r="K64" s="138"/>
      <c r="L64" s="138"/>
      <c r="M64" s="122"/>
      <c r="N64" s="238"/>
      <c r="O64" s="122">
        <f t="shared" si="26"/>
        <v>3854.7</v>
      </c>
      <c r="P64" s="122">
        <f t="shared" si="27"/>
        <v>2891.7</v>
      </c>
      <c r="Q64" s="122">
        <f t="shared" si="25"/>
        <v>-963</v>
      </c>
      <c r="R64" s="193">
        <f t="shared" si="24"/>
        <v>0.7501751109035723</v>
      </c>
    </row>
    <row r="65" spans="1:18" s="184" customFormat="1" ht="51.75" customHeight="1">
      <c r="A65" s="192" t="s">
        <v>248</v>
      </c>
      <c r="B65" s="139" t="s">
        <v>249</v>
      </c>
      <c r="C65" s="90"/>
      <c r="D65" s="134">
        <v>41079</v>
      </c>
      <c r="E65" s="134">
        <v>41079</v>
      </c>
      <c r="F65" s="134">
        <v>41079</v>
      </c>
      <c r="G65" s="134">
        <f>F65-E65</f>
        <v>0</v>
      </c>
      <c r="H65" s="193">
        <f>_xlfn.IFERROR(F65/E65,"")</f>
        <v>1</v>
      </c>
      <c r="I65" s="134">
        <f>F65-D65</f>
        <v>0</v>
      </c>
      <c r="J65" s="193">
        <f>_xlfn.IFERROR(F65/D65,"")</f>
        <v>1</v>
      </c>
      <c r="K65" s="138"/>
      <c r="L65" s="138"/>
      <c r="M65" s="122"/>
      <c r="N65" s="238"/>
      <c r="O65" s="122">
        <f t="shared" si="26"/>
        <v>41079</v>
      </c>
      <c r="P65" s="122">
        <f t="shared" si="27"/>
        <v>41079</v>
      </c>
      <c r="Q65" s="122">
        <f>P65-O65</f>
        <v>0</v>
      </c>
      <c r="R65" s="193">
        <f>_xlfn.IFERROR(P65/O65,"")</f>
        <v>1</v>
      </c>
    </row>
    <row r="66" spans="1:18" s="184" customFormat="1" ht="82.5" customHeight="1">
      <c r="A66" s="192" t="s">
        <v>250</v>
      </c>
      <c r="B66" s="139" t="s">
        <v>251</v>
      </c>
      <c r="C66" s="90"/>
      <c r="D66" s="134">
        <v>25037</v>
      </c>
      <c r="E66" s="134">
        <v>25037</v>
      </c>
      <c r="F66" s="134">
        <v>25037</v>
      </c>
      <c r="G66" s="134">
        <f>F66-E66</f>
        <v>0</v>
      </c>
      <c r="H66" s="193">
        <f>_xlfn.IFERROR(F66/E66,"")</f>
        <v>1</v>
      </c>
      <c r="I66" s="134">
        <f>F66-D66</f>
        <v>0</v>
      </c>
      <c r="J66" s="193">
        <f>_xlfn.IFERROR(F66/D66,"")</f>
        <v>1</v>
      </c>
      <c r="K66" s="138"/>
      <c r="L66" s="138"/>
      <c r="M66" s="122"/>
      <c r="N66" s="238"/>
      <c r="O66" s="122">
        <f t="shared" si="26"/>
        <v>25037</v>
      </c>
      <c r="P66" s="122">
        <f t="shared" si="27"/>
        <v>25037</v>
      </c>
      <c r="Q66" s="122">
        <f>P66-O66</f>
        <v>0</v>
      </c>
      <c r="R66" s="193">
        <f>_xlfn.IFERROR(P66/O66,"")</f>
        <v>1</v>
      </c>
    </row>
    <row r="67" spans="1:18" s="184" customFormat="1" ht="82.5" customHeight="1">
      <c r="A67" s="192" t="s">
        <v>240</v>
      </c>
      <c r="B67" s="139" t="s">
        <v>241</v>
      </c>
      <c r="C67" s="90"/>
      <c r="D67" s="134">
        <v>784.7</v>
      </c>
      <c r="E67" s="134">
        <v>549.2</v>
      </c>
      <c r="F67" s="134">
        <v>549.2</v>
      </c>
      <c r="G67" s="121">
        <f>F67-E67</f>
        <v>0</v>
      </c>
      <c r="H67" s="193">
        <f>_xlfn.IFERROR(F67/E67,"")</f>
        <v>1</v>
      </c>
      <c r="I67" s="122">
        <f>F67-D67</f>
        <v>-235.5</v>
      </c>
      <c r="J67" s="193">
        <f>_xlfn.IFERROR(F67/D67,"")</f>
        <v>0.6998853064865553</v>
      </c>
      <c r="K67" s="138"/>
      <c r="L67" s="138"/>
      <c r="M67" s="122"/>
      <c r="N67" s="238"/>
      <c r="O67" s="122">
        <f t="shared" si="26"/>
        <v>784.7</v>
      </c>
      <c r="P67" s="122">
        <f t="shared" si="27"/>
        <v>549.2</v>
      </c>
      <c r="Q67" s="122">
        <f>P67-O67</f>
        <v>-235.5</v>
      </c>
      <c r="R67" s="193">
        <f>_xlfn.IFERROR(P67/O67,"")</f>
        <v>0.6998853064865553</v>
      </c>
    </row>
    <row r="68" spans="1:18" s="184" customFormat="1" ht="61.5" customHeight="1">
      <c r="A68" s="192">
        <v>41033000</v>
      </c>
      <c r="B68" s="139" t="s">
        <v>216</v>
      </c>
      <c r="C68" s="90"/>
      <c r="D68" s="134">
        <v>63015.2</v>
      </c>
      <c r="E68" s="134">
        <v>46411.1</v>
      </c>
      <c r="F68" s="134">
        <v>46411.1</v>
      </c>
      <c r="G68" s="121">
        <f t="shared" si="5"/>
        <v>0</v>
      </c>
      <c r="H68" s="193">
        <f aca="true" t="shared" si="28" ref="H68:H78">_xlfn.IFERROR(F68/E68,"")</f>
        <v>1</v>
      </c>
      <c r="I68" s="122">
        <f aca="true" t="shared" si="29" ref="I68:I78">F68-D68</f>
        <v>-16604.1</v>
      </c>
      <c r="J68" s="193">
        <f aca="true" t="shared" si="30" ref="J68:J78">_xlfn.IFERROR(F68/D68,"")</f>
        <v>0.7365064301946197</v>
      </c>
      <c r="K68" s="138"/>
      <c r="L68" s="138"/>
      <c r="M68" s="122">
        <f aca="true" t="shared" si="31" ref="M68:M78">L68-K68</f>
        <v>0</v>
      </c>
      <c r="N68" s="193">
        <f aca="true" t="shared" si="32" ref="N68:N78">_xlfn.IFERROR(L68/K68,"")</f>
      </c>
      <c r="O68" s="122">
        <f aca="true" t="shared" si="33" ref="O68:O78">D68+K68</f>
        <v>63015.2</v>
      </c>
      <c r="P68" s="122">
        <f aca="true" t="shared" si="34" ref="P68:P78">L68+F68</f>
        <v>46411.1</v>
      </c>
      <c r="Q68" s="122">
        <f aca="true" t="shared" si="35" ref="Q68:Q78">P68-O68</f>
        <v>-16604.1</v>
      </c>
      <c r="R68" s="193">
        <f aca="true" t="shared" si="36" ref="R68:R78">_xlfn.IFERROR(P68/O68,"")</f>
        <v>0.7365064301946197</v>
      </c>
    </row>
    <row r="69" spans="1:18" s="237" customFormat="1" ht="44.25" customHeight="1">
      <c r="A69" s="192" t="s">
        <v>203</v>
      </c>
      <c r="B69" s="139" t="s">
        <v>206</v>
      </c>
      <c r="C69" s="236"/>
      <c r="D69" s="134">
        <v>2516637.4</v>
      </c>
      <c r="E69" s="134">
        <v>1935589.9</v>
      </c>
      <c r="F69" s="134">
        <v>1933592.7</v>
      </c>
      <c r="G69" s="138">
        <f t="shared" si="5"/>
        <v>-1997.1999999999534</v>
      </c>
      <c r="H69" s="193">
        <f t="shared" si="28"/>
        <v>0.9989681698587082</v>
      </c>
      <c r="I69" s="138">
        <f t="shared" si="29"/>
        <v>-583044.7</v>
      </c>
      <c r="J69" s="193">
        <f t="shared" si="30"/>
        <v>0.7683239150781118</v>
      </c>
      <c r="K69" s="138"/>
      <c r="L69" s="138"/>
      <c r="M69" s="138">
        <f t="shared" si="31"/>
        <v>0</v>
      </c>
      <c r="N69" s="238">
        <f t="shared" si="32"/>
      </c>
      <c r="O69" s="138">
        <f t="shared" si="33"/>
        <v>2516637.4</v>
      </c>
      <c r="P69" s="138">
        <f t="shared" si="34"/>
        <v>1933592.7</v>
      </c>
      <c r="Q69" s="138">
        <f t="shared" si="35"/>
        <v>-583044.7</v>
      </c>
      <c r="R69" s="193">
        <f t="shared" si="36"/>
        <v>0.7683239150781118</v>
      </c>
    </row>
    <row r="70" spans="1:18" s="237" customFormat="1" ht="88.5" customHeight="1">
      <c r="A70" s="192" t="s">
        <v>270</v>
      </c>
      <c r="B70" s="139" t="s">
        <v>271</v>
      </c>
      <c r="C70" s="242"/>
      <c r="D70" s="134"/>
      <c r="E70" s="134"/>
      <c r="F70" s="134"/>
      <c r="G70" s="138"/>
      <c r="H70" s="193"/>
      <c r="I70" s="138"/>
      <c r="J70" s="193"/>
      <c r="K70" s="122">
        <v>28476.498</v>
      </c>
      <c r="L70" s="134">
        <v>28476.498</v>
      </c>
      <c r="M70" s="138">
        <f t="shared" si="31"/>
        <v>0</v>
      </c>
      <c r="N70" s="193">
        <f t="shared" si="32"/>
        <v>1</v>
      </c>
      <c r="O70" s="138">
        <f>D70+K70</f>
        <v>28476.498</v>
      </c>
      <c r="P70" s="138">
        <f>L70+F70</f>
        <v>28476.498</v>
      </c>
      <c r="Q70" s="138">
        <f>P70-O70</f>
        <v>0</v>
      </c>
      <c r="R70" s="193">
        <f>_xlfn.IFERROR(P70/O70,"")</f>
        <v>1</v>
      </c>
    </row>
    <row r="71" spans="1:18" s="237" customFormat="1" ht="155.25" customHeight="1">
      <c r="A71" s="192">
        <v>41034800</v>
      </c>
      <c r="B71" s="139" t="s">
        <v>272</v>
      </c>
      <c r="C71" s="242"/>
      <c r="D71" s="134"/>
      <c r="E71" s="134"/>
      <c r="F71" s="134"/>
      <c r="G71" s="138"/>
      <c r="H71" s="193"/>
      <c r="I71" s="138"/>
      <c r="J71" s="193"/>
      <c r="K71" s="122">
        <v>23478.143</v>
      </c>
      <c r="L71" s="134">
        <v>21060.581</v>
      </c>
      <c r="M71" s="138">
        <f>L71-K71</f>
        <v>-2417.5620000000017</v>
      </c>
      <c r="N71" s="193">
        <f>_xlfn.IFERROR(L71/K71,"")</f>
        <v>0.8970292497153628</v>
      </c>
      <c r="O71" s="138">
        <f>D71+K71</f>
        <v>23478.143</v>
      </c>
      <c r="P71" s="138">
        <f>L71+F71</f>
        <v>21060.581</v>
      </c>
      <c r="Q71" s="138">
        <f>P71-O71</f>
        <v>-2417.5620000000017</v>
      </c>
      <c r="R71" s="193">
        <f>_xlfn.IFERROR(P71/O71,"")</f>
        <v>0.8970292497153628</v>
      </c>
    </row>
    <row r="72" spans="1:18" s="237" customFormat="1" ht="77.25" customHeight="1">
      <c r="A72" s="192" t="s">
        <v>204</v>
      </c>
      <c r="B72" s="139" t="s">
        <v>208</v>
      </c>
      <c r="C72" s="235"/>
      <c r="D72" s="134">
        <v>10099.7</v>
      </c>
      <c r="E72" s="134">
        <v>7574.4</v>
      </c>
      <c r="F72" s="134">
        <v>7574.4</v>
      </c>
      <c r="G72" s="240">
        <f t="shared" si="5"/>
        <v>0</v>
      </c>
      <c r="H72" s="193">
        <f t="shared" si="28"/>
        <v>1</v>
      </c>
      <c r="I72" s="138">
        <f t="shared" si="29"/>
        <v>-2525.300000000001</v>
      </c>
      <c r="J72" s="193">
        <f t="shared" si="30"/>
        <v>0.7499628701842628</v>
      </c>
      <c r="K72" s="138"/>
      <c r="L72" s="138"/>
      <c r="M72" s="138">
        <f t="shared" si="31"/>
        <v>0</v>
      </c>
      <c r="N72" s="193">
        <f t="shared" si="32"/>
      </c>
      <c r="O72" s="138">
        <f t="shared" si="33"/>
        <v>10099.7</v>
      </c>
      <c r="P72" s="138">
        <f t="shared" si="34"/>
        <v>7574.4</v>
      </c>
      <c r="Q72" s="138">
        <f t="shared" si="35"/>
        <v>-2525.300000000001</v>
      </c>
      <c r="R72" s="193">
        <f t="shared" si="36"/>
        <v>0.7499628701842628</v>
      </c>
    </row>
    <row r="73" spans="1:18" s="237" customFormat="1" ht="113.25" customHeight="1">
      <c r="A73" s="192" t="s">
        <v>265</v>
      </c>
      <c r="B73" s="139" t="s">
        <v>222</v>
      </c>
      <c r="C73" s="235"/>
      <c r="D73" s="134">
        <v>7221.8</v>
      </c>
      <c r="E73" s="134">
        <v>4980.718</v>
      </c>
      <c r="F73" s="134">
        <v>4980.718</v>
      </c>
      <c r="G73" s="240">
        <f>F73-E73</f>
        <v>0</v>
      </c>
      <c r="H73" s="193">
        <f>_xlfn.IFERROR(F73/E73,"")</f>
        <v>1</v>
      </c>
      <c r="I73" s="138">
        <f>F73-D73</f>
        <v>-2241.0820000000003</v>
      </c>
      <c r="J73" s="193">
        <f>_xlfn.IFERROR(F73/D73,"")</f>
        <v>0.6896781965714919</v>
      </c>
      <c r="K73" s="138"/>
      <c r="L73" s="138"/>
      <c r="M73" s="138">
        <f>L73-K73</f>
        <v>0</v>
      </c>
      <c r="N73" s="193">
        <f>_xlfn.IFERROR(L73/K73,"")</f>
      </c>
      <c r="O73" s="138">
        <f>D73+K73</f>
        <v>7221.8</v>
      </c>
      <c r="P73" s="138">
        <f>L73+F73</f>
        <v>4980.718</v>
      </c>
      <c r="Q73" s="138">
        <f>P73-O73</f>
        <v>-2241.0820000000003</v>
      </c>
      <c r="R73" s="193">
        <f>_xlfn.IFERROR(P73/O73,"")</f>
        <v>0.6896781965714919</v>
      </c>
    </row>
    <row r="74" spans="1:18" s="184" customFormat="1" ht="127.5" customHeight="1">
      <c r="A74" s="192" t="s">
        <v>266</v>
      </c>
      <c r="B74" s="139" t="s">
        <v>269</v>
      </c>
      <c r="C74" s="90"/>
      <c r="D74" s="134">
        <v>22304.796</v>
      </c>
      <c r="E74" s="134">
        <v>22304.796</v>
      </c>
      <c r="F74" s="134">
        <v>22304.796</v>
      </c>
      <c r="G74" s="121">
        <f t="shared" si="5"/>
        <v>0</v>
      </c>
      <c r="H74" s="193">
        <f t="shared" si="28"/>
        <v>1</v>
      </c>
      <c r="I74" s="122">
        <f t="shared" si="29"/>
        <v>0</v>
      </c>
      <c r="J74" s="193">
        <f t="shared" si="30"/>
        <v>1</v>
      </c>
      <c r="K74" s="138"/>
      <c r="L74" s="138"/>
      <c r="M74" s="122">
        <f t="shared" si="31"/>
        <v>0</v>
      </c>
      <c r="N74" s="238">
        <f t="shared" si="32"/>
      </c>
      <c r="O74" s="122">
        <f t="shared" si="33"/>
        <v>22304.796</v>
      </c>
      <c r="P74" s="122">
        <f t="shared" si="34"/>
        <v>22304.796</v>
      </c>
      <c r="Q74" s="122">
        <f t="shared" si="35"/>
        <v>0</v>
      </c>
      <c r="R74" s="193">
        <f t="shared" si="36"/>
        <v>1</v>
      </c>
    </row>
    <row r="75" spans="1:18" s="184" customFormat="1" ht="151.5" customHeight="1">
      <c r="A75" s="192" t="s">
        <v>267</v>
      </c>
      <c r="B75" s="139" t="s">
        <v>268</v>
      </c>
      <c r="C75" s="90"/>
      <c r="D75" s="134">
        <v>10057.365</v>
      </c>
      <c r="E75" s="134">
        <v>10057.365</v>
      </c>
      <c r="F75" s="134">
        <v>10057.365</v>
      </c>
      <c r="G75" s="122">
        <f t="shared" si="5"/>
        <v>0</v>
      </c>
      <c r="H75" s="193">
        <f t="shared" si="28"/>
        <v>1</v>
      </c>
      <c r="I75" s="122">
        <f t="shared" si="29"/>
        <v>0</v>
      </c>
      <c r="J75" s="193">
        <f t="shared" si="30"/>
        <v>1</v>
      </c>
      <c r="K75" s="138"/>
      <c r="L75" s="138"/>
      <c r="M75" s="122">
        <f t="shared" si="31"/>
        <v>0</v>
      </c>
      <c r="N75" s="238">
        <f t="shared" si="32"/>
      </c>
      <c r="O75" s="122">
        <f t="shared" si="33"/>
        <v>10057.365</v>
      </c>
      <c r="P75" s="122">
        <f t="shared" si="34"/>
        <v>10057.365</v>
      </c>
      <c r="Q75" s="122">
        <f t="shared" si="35"/>
        <v>0</v>
      </c>
      <c r="R75" s="193">
        <f t="shared" si="36"/>
        <v>1</v>
      </c>
    </row>
    <row r="76" spans="1:18" s="184" customFormat="1" ht="210.75" customHeight="1" hidden="1">
      <c r="A76" s="192">
        <v>41036100</v>
      </c>
      <c r="B76" s="139" t="s">
        <v>253</v>
      </c>
      <c r="C76" s="90"/>
      <c r="D76" s="134"/>
      <c r="E76" s="134"/>
      <c r="F76" s="134"/>
      <c r="G76" s="121">
        <f t="shared" si="5"/>
        <v>0</v>
      </c>
      <c r="H76" s="193">
        <f t="shared" si="28"/>
      </c>
      <c r="I76" s="122">
        <f t="shared" si="29"/>
        <v>0</v>
      </c>
      <c r="J76" s="193">
        <f t="shared" si="30"/>
      </c>
      <c r="K76" s="138"/>
      <c r="L76" s="138"/>
      <c r="M76" s="122">
        <f t="shared" si="31"/>
        <v>0</v>
      </c>
      <c r="N76" s="238">
        <f t="shared" si="32"/>
      </c>
      <c r="O76" s="122">
        <f t="shared" si="33"/>
        <v>0</v>
      </c>
      <c r="P76" s="122">
        <f t="shared" si="34"/>
        <v>0</v>
      </c>
      <c r="Q76" s="122">
        <f t="shared" si="35"/>
        <v>0</v>
      </c>
      <c r="R76" s="193">
        <f t="shared" si="36"/>
      </c>
    </row>
    <row r="77" spans="1:18" s="184" customFormat="1" ht="303.75" hidden="1">
      <c r="A77" s="192">
        <v>41036400</v>
      </c>
      <c r="B77" s="139" t="s">
        <v>223</v>
      </c>
      <c r="C77" s="90"/>
      <c r="D77" s="134"/>
      <c r="E77" s="134"/>
      <c r="F77" s="134"/>
      <c r="G77" s="121">
        <f t="shared" si="5"/>
        <v>0</v>
      </c>
      <c r="H77" s="193">
        <f t="shared" si="28"/>
      </c>
      <c r="I77" s="122">
        <f t="shared" si="29"/>
        <v>0</v>
      </c>
      <c r="J77" s="193">
        <f t="shared" si="30"/>
      </c>
      <c r="K77" s="138"/>
      <c r="L77" s="138"/>
      <c r="M77" s="122">
        <f t="shared" si="31"/>
        <v>0</v>
      </c>
      <c r="N77" s="238">
        <f t="shared" si="32"/>
      </c>
      <c r="O77" s="122">
        <f t="shared" si="33"/>
        <v>0</v>
      </c>
      <c r="P77" s="122">
        <f t="shared" si="34"/>
        <v>0</v>
      </c>
      <c r="Q77" s="122">
        <f t="shared" si="35"/>
        <v>0</v>
      </c>
      <c r="R77" s="193">
        <f t="shared" si="36"/>
      </c>
    </row>
    <row r="78" spans="1:18" s="184" customFormat="1" ht="133.5" customHeight="1">
      <c r="A78" s="192" t="s">
        <v>205</v>
      </c>
      <c r="B78" s="139" t="s">
        <v>207</v>
      </c>
      <c r="C78" s="85"/>
      <c r="D78" s="134">
        <v>0</v>
      </c>
      <c r="E78" s="134">
        <v>0</v>
      </c>
      <c r="F78" s="134">
        <v>0</v>
      </c>
      <c r="G78" s="121">
        <f t="shared" si="5"/>
        <v>0</v>
      </c>
      <c r="H78" s="193">
        <f t="shared" si="28"/>
      </c>
      <c r="I78" s="122">
        <f t="shared" si="29"/>
        <v>0</v>
      </c>
      <c r="J78" s="193">
        <f t="shared" si="30"/>
      </c>
      <c r="K78" s="122">
        <v>247808.7</v>
      </c>
      <c r="L78" s="134">
        <v>181915.4</v>
      </c>
      <c r="M78" s="122">
        <f t="shared" si="31"/>
        <v>-65893.30000000002</v>
      </c>
      <c r="N78" s="193">
        <f t="shared" si="32"/>
        <v>0.7340960991280774</v>
      </c>
      <c r="O78" s="122">
        <f t="shared" si="33"/>
        <v>247808.7</v>
      </c>
      <c r="P78" s="122">
        <f t="shared" si="34"/>
        <v>181915.4</v>
      </c>
      <c r="Q78" s="122">
        <f t="shared" si="35"/>
        <v>-65893.30000000002</v>
      </c>
      <c r="R78" s="193">
        <f t="shared" si="36"/>
        <v>0.7340960991280774</v>
      </c>
    </row>
    <row r="79" spans="1:18" s="1" customFormat="1" ht="101.25" customHeight="1" hidden="1">
      <c r="A79" s="148">
        <v>41039100</v>
      </c>
      <c r="B79" s="160" t="s">
        <v>226</v>
      </c>
      <c r="C79" s="85"/>
      <c r="D79" s="134"/>
      <c r="E79" s="134"/>
      <c r="F79" s="134"/>
      <c r="G79" s="122">
        <f>F79-E79</f>
        <v>0</v>
      </c>
      <c r="H79" s="157">
        <f>_xlfn.IFERROR(F79/E79,"")</f>
      </c>
      <c r="I79" s="122">
        <f>F79-D79</f>
        <v>0</v>
      </c>
      <c r="J79" s="157">
        <f>_xlfn.IFERROR(F79/D79,"")</f>
      </c>
      <c r="K79" s="233"/>
      <c r="L79" s="134"/>
      <c r="M79" s="122">
        <f>L79-K79</f>
        <v>0</v>
      </c>
      <c r="N79" s="157">
        <f>_xlfn.IFERROR(L79/K79,"")</f>
      </c>
      <c r="O79" s="122">
        <f>D79+K79</f>
        <v>0</v>
      </c>
      <c r="P79" s="122">
        <f>L79+F79</f>
        <v>0</v>
      </c>
      <c r="Q79" s="122">
        <f>P79-O79</f>
        <v>0</v>
      </c>
      <c r="R79" s="157">
        <f>_xlfn.IFERROR(P79/O79,"")</f>
      </c>
    </row>
    <row r="80" spans="1:33" ht="20.25">
      <c r="A80" s="75">
        <v>900102</v>
      </c>
      <c r="B80" s="98" t="s">
        <v>23</v>
      </c>
      <c r="C80" s="98"/>
      <c r="D80" s="136">
        <f>D51+D52</f>
        <v>10587404.533769999</v>
      </c>
      <c r="E80" s="136">
        <f>E51+E52</f>
        <v>8116340.527799999</v>
      </c>
      <c r="F80" s="136">
        <f>F52+F51</f>
        <v>8521438.23173</v>
      </c>
      <c r="G80" s="136">
        <f t="shared" si="5"/>
        <v>405097.70392999984</v>
      </c>
      <c r="H80" s="143">
        <f aca="true" t="shared" si="37" ref="H80:H87">_xlfn.IFERROR(F80/E80,"")</f>
        <v>1.0499113735485177</v>
      </c>
      <c r="I80" s="136">
        <f aca="true" t="shared" si="38" ref="I80:I87">F80-D80</f>
        <v>-2065966.3020399995</v>
      </c>
      <c r="J80" s="143">
        <f>_xlfn.IFERROR(F80/D80,"")</f>
        <v>0.8048656499852903</v>
      </c>
      <c r="K80" s="136">
        <f>K52+K51</f>
        <v>1504786.4326899997</v>
      </c>
      <c r="L80" s="136">
        <f>L52+L51</f>
        <v>1106319.80518</v>
      </c>
      <c r="M80" s="136">
        <f>L80-K80</f>
        <v>-398466.6275099998</v>
      </c>
      <c r="N80" s="143">
        <f>_xlfn.IFERROR(L80/K80,"")</f>
        <v>0.7352005448389847</v>
      </c>
      <c r="O80" s="136">
        <f>O52+O51</f>
        <v>12092190.966459999</v>
      </c>
      <c r="P80" s="136">
        <f>P52+P51</f>
        <v>9627758.03691</v>
      </c>
      <c r="Q80" s="136">
        <f aca="true" t="shared" si="39" ref="Q80:Q87">P80-O80</f>
        <v>-2464432.9295499995</v>
      </c>
      <c r="R80" s="143">
        <f>_xlfn.IFERROR(P80/O80,"")</f>
        <v>0.7961963273334357</v>
      </c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18" s="1" customFormat="1" ht="47.25" hidden="1">
      <c r="A81" s="13" t="s">
        <v>99</v>
      </c>
      <c r="B81" s="17" t="s">
        <v>96</v>
      </c>
      <c r="C81" s="43"/>
      <c r="D81" s="206"/>
      <c r="E81" s="206"/>
      <c r="F81" s="206"/>
      <c r="G81" s="206"/>
      <c r="H81" s="143">
        <f t="shared" si="37"/>
      </c>
      <c r="I81" s="206">
        <f t="shared" si="38"/>
        <v>0</v>
      </c>
      <c r="J81" s="206" t="e">
        <f aca="true" t="shared" si="40" ref="J81:J87">F81/D81*100</f>
        <v>#DIV/0!</v>
      </c>
      <c r="K81" s="270">
        <v>0</v>
      </c>
      <c r="L81" s="270">
        <v>0</v>
      </c>
      <c r="M81" s="239"/>
      <c r="N81" s="239"/>
      <c r="O81" s="80">
        <f aca="true" t="shared" si="41" ref="O81:O88">D81+K81</f>
        <v>0</v>
      </c>
      <c r="P81" s="80">
        <f aca="true" t="shared" si="42" ref="P81:P87">L81+F81</f>
        <v>0</v>
      </c>
      <c r="Q81" s="80">
        <f t="shared" si="39"/>
        <v>0</v>
      </c>
      <c r="R81" s="80" t="e">
        <f aca="true" t="shared" si="43" ref="R81:R88">P81/O81*100</f>
        <v>#DIV/0!</v>
      </c>
    </row>
    <row r="82" spans="1:18" s="1" customFormat="1" ht="31.5" hidden="1">
      <c r="A82" s="13" t="s">
        <v>100</v>
      </c>
      <c r="B82" s="17" t="s">
        <v>97</v>
      </c>
      <c r="C82" s="43"/>
      <c r="D82" s="206"/>
      <c r="E82" s="206"/>
      <c r="F82" s="206"/>
      <c r="G82" s="206"/>
      <c r="H82" s="143">
        <f t="shared" si="37"/>
      </c>
      <c r="I82" s="206">
        <f t="shared" si="38"/>
        <v>0</v>
      </c>
      <c r="J82" s="206" t="e">
        <f t="shared" si="40"/>
        <v>#DIV/0!</v>
      </c>
      <c r="K82" s="270">
        <v>0</v>
      </c>
      <c r="L82" s="270">
        <v>0</v>
      </c>
      <c r="M82" s="239"/>
      <c r="N82" s="239"/>
      <c r="O82" s="80">
        <f t="shared" si="41"/>
        <v>0</v>
      </c>
      <c r="P82" s="80">
        <f t="shared" si="42"/>
        <v>0</v>
      </c>
      <c r="Q82" s="80">
        <f t="shared" si="39"/>
        <v>0</v>
      </c>
      <c r="R82" s="80" t="e">
        <f t="shared" si="43"/>
        <v>#DIV/0!</v>
      </c>
    </row>
    <row r="83" spans="1:18" s="1" customFormat="1" ht="47.25" hidden="1">
      <c r="A83" s="13" t="s">
        <v>94</v>
      </c>
      <c r="B83" s="17" t="s">
        <v>101</v>
      </c>
      <c r="C83" s="43"/>
      <c r="D83" s="206"/>
      <c r="E83" s="206"/>
      <c r="F83" s="206"/>
      <c r="G83" s="206"/>
      <c r="H83" s="143">
        <f t="shared" si="37"/>
      </c>
      <c r="I83" s="206">
        <f t="shared" si="38"/>
        <v>0</v>
      </c>
      <c r="J83" s="206" t="e">
        <f t="shared" si="40"/>
        <v>#DIV/0!</v>
      </c>
      <c r="K83" s="271"/>
      <c r="L83" s="271">
        <v>0</v>
      </c>
      <c r="M83" s="206">
        <f>L83-K83</f>
        <v>0</v>
      </c>
      <c r="N83" s="239" t="e">
        <f>L83/K83*100</f>
        <v>#DIV/0!</v>
      </c>
      <c r="O83" s="80">
        <f t="shared" si="41"/>
        <v>0</v>
      </c>
      <c r="P83" s="80">
        <f t="shared" si="42"/>
        <v>0</v>
      </c>
      <c r="Q83" s="80">
        <f t="shared" si="39"/>
        <v>0</v>
      </c>
      <c r="R83" s="80" t="e">
        <f t="shared" si="43"/>
        <v>#DIV/0!</v>
      </c>
    </row>
    <row r="84" spans="1:18" s="1" customFormat="1" ht="20.25" hidden="1">
      <c r="A84" s="13">
        <v>41050000</v>
      </c>
      <c r="B84" s="17" t="s">
        <v>242</v>
      </c>
      <c r="C84" s="43"/>
      <c r="D84" s="134">
        <v>106059.53877</v>
      </c>
      <c r="E84" s="134">
        <v>56332.13391</v>
      </c>
      <c r="F84" s="134">
        <v>51560.87237999999</v>
      </c>
      <c r="G84" s="122">
        <f>F84-E84</f>
        <v>-4771.261530000003</v>
      </c>
      <c r="H84" s="143"/>
      <c r="I84" s="122">
        <f t="shared" si="38"/>
        <v>-54498.666390000006</v>
      </c>
      <c r="J84" s="122">
        <f>_xlfn.IFERROR(F84/D84,"")</f>
        <v>0.48615026029685604</v>
      </c>
      <c r="K84" s="122">
        <v>6965.0738</v>
      </c>
      <c r="L84" s="122">
        <v>6965.0738</v>
      </c>
      <c r="M84" s="122">
        <f>SUM(M85:M103)</f>
        <v>-398466.6275099998</v>
      </c>
      <c r="N84" s="122">
        <f>_xlfn.IFERROR(L84/K84,"")</f>
        <v>1</v>
      </c>
      <c r="O84" s="122">
        <f t="shared" si="41"/>
        <v>113024.61257</v>
      </c>
      <c r="P84" s="122">
        <f t="shared" si="42"/>
        <v>58525.94617999999</v>
      </c>
      <c r="Q84" s="122">
        <f t="shared" si="39"/>
        <v>-54498.666390000006</v>
      </c>
      <c r="R84" s="122">
        <f>_xlfn.IFERROR(P84/O84,"")</f>
        <v>0.5178159415831032</v>
      </c>
    </row>
    <row r="85" spans="1:18" s="1" customFormat="1" ht="20.25" hidden="1">
      <c r="A85" s="194" t="s">
        <v>95</v>
      </c>
      <c r="B85" s="195" t="s">
        <v>98</v>
      </c>
      <c r="C85" s="43"/>
      <c r="D85" s="206"/>
      <c r="E85" s="206"/>
      <c r="F85" s="206"/>
      <c r="G85" s="206"/>
      <c r="H85" s="143">
        <f t="shared" si="37"/>
      </c>
      <c r="I85" s="206">
        <f t="shared" si="38"/>
        <v>0</v>
      </c>
      <c r="J85" s="206" t="e">
        <f t="shared" si="40"/>
        <v>#DIV/0!</v>
      </c>
      <c r="K85" s="271"/>
      <c r="L85" s="271"/>
      <c r="M85" s="206">
        <f>L85-K85</f>
        <v>0</v>
      </c>
      <c r="N85" s="206" t="e">
        <f>L85/K85*100</f>
        <v>#DIV/0!</v>
      </c>
      <c r="O85" s="80">
        <f t="shared" si="41"/>
        <v>0</v>
      </c>
      <c r="P85" s="80">
        <f t="shared" si="42"/>
        <v>0</v>
      </c>
      <c r="Q85" s="80">
        <f t="shared" si="39"/>
        <v>0</v>
      </c>
      <c r="R85" s="80" t="e">
        <f t="shared" si="43"/>
        <v>#DIV/0!</v>
      </c>
    </row>
    <row r="86" spans="1:33" ht="31.5" hidden="1">
      <c r="A86" s="4">
        <v>43000000</v>
      </c>
      <c r="B86" s="6" t="s">
        <v>81</v>
      </c>
      <c r="C86" s="7">
        <f>C87</f>
        <v>0</v>
      </c>
      <c r="D86" s="207"/>
      <c r="E86" s="207"/>
      <c r="F86" s="207">
        <f>F87</f>
        <v>0</v>
      </c>
      <c r="G86" s="207"/>
      <c r="H86" s="143">
        <f t="shared" si="37"/>
      </c>
      <c r="I86" s="207">
        <f t="shared" si="38"/>
        <v>0</v>
      </c>
      <c r="J86" s="207" t="e">
        <f t="shared" si="40"/>
        <v>#DIV/0!</v>
      </c>
      <c r="K86" s="272">
        <f>K87</f>
        <v>0</v>
      </c>
      <c r="L86" s="272">
        <f>L87</f>
        <v>0</v>
      </c>
      <c r="M86" s="207">
        <f>L86-K86</f>
        <v>0</v>
      </c>
      <c r="N86" s="207" t="e">
        <f>L86/K86*100</f>
        <v>#DIV/0!</v>
      </c>
      <c r="O86" s="81">
        <f t="shared" si="41"/>
        <v>0</v>
      </c>
      <c r="P86" s="81">
        <f t="shared" si="42"/>
        <v>0</v>
      </c>
      <c r="Q86" s="81">
        <f t="shared" si="39"/>
        <v>0</v>
      </c>
      <c r="R86" s="81" t="e">
        <f t="shared" si="43"/>
        <v>#DIV/0!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20.25" hidden="1">
      <c r="A87" s="13">
        <v>43010000</v>
      </c>
      <c r="B87" s="17" t="s">
        <v>56</v>
      </c>
      <c r="C87" s="14"/>
      <c r="D87" s="208"/>
      <c r="E87" s="208"/>
      <c r="F87" s="208"/>
      <c r="G87" s="208"/>
      <c r="H87" s="143">
        <f t="shared" si="37"/>
      </c>
      <c r="I87" s="208">
        <f t="shared" si="38"/>
        <v>0</v>
      </c>
      <c r="J87" s="208" t="e">
        <f t="shared" si="40"/>
        <v>#DIV/0!</v>
      </c>
      <c r="K87" s="273"/>
      <c r="L87" s="273"/>
      <c r="M87" s="80">
        <f>L87-K87</f>
        <v>0</v>
      </c>
      <c r="N87" s="206" t="e">
        <f>L87/K87*100</f>
        <v>#DIV/0!</v>
      </c>
      <c r="O87" s="81">
        <f t="shared" si="41"/>
        <v>0</v>
      </c>
      <c r="P87" s="81">
        <f t="shared" si="42"/>
        <v>0</v>
      </c>
      <c r="Q87" s="81">
        <f t="shared" si="39"/>
        <v>0</v>
      </c>
      <c r="R87" s="81" t="e">
        <f t="shared" si="43"/>
        <v>#DIV/0!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20.25" hidden="1">
      <c r="A88" s="8">
        <v>900103</v>
      </c>
      <c r="B88" s="9" t="s">
        <v>102</v>
      </c>
      <c r="C88" s="10" t="e">
        <f>C51+C52</f>
        <v>#REF!</v>
      </c>
      <c r="D88" s="136">
        <f>D80+D81+D82+D83+D84+D85</f>
        <v>10693464.072539998</v>
      </c>
      <c r="E88" s="136">
        <f>E80+E81+E82+E83+E84+E85</f>
        <v>8172672.66171</v>
      </c>
      <c r="F88" s="136">
        <f>F80+F81+F82+F83+F84+F85</f>
        <v>8572999.104109999</v>
      </c>
      <c r="G88" s="136">
        <f>G80+G81+G82+G83+G84+G85</f>
        <v>400326.4423999998</v>
      </c>
      <c r="H88" s="136">
        <f>_xlfn.IFERROR(F88/E88,"")</f>
        <v>1.0489835405100194</v>
      </c>
      <c r="I88" s="136">
        <f>F88-D88</f>
        <v>-2120464.9684299994</v>
      </c>
      <c r="J88" s="136">
        <f>F88/D88*100</f>
        <v>80.1704578231558</v>
      </c>
      <c r="K88" s="136">
        <f>K80+K83+K84+K85</f>
        <v>1511751.5064899996</v>
      </c>
      <c r="L88" s="136">
        <f>L80+L83+L84+L85</f>
        <v>1113284.8789799998</v>
      </c>
      <c r="M88" s="136">
        <f>L88-K88</f>
        <v>-398466.6275099998</v>
      </c>
      <c r="N88" s="136">
        <f>L88/K88*100</f>
        <v>73.64205520554343</v>
      </c>
      <c r="O88" s="136">
        <f t="shared" si="41"/>
        <v>12205215.579029998</v>
      </c>
      <c r="P88" s="136">
        <f>L88+F88</f>
        <v>9686283.983089998</v>
      </c>
      <c r="Q88" s="136">
        <f>P88-O88</f>
        <v>-2518931.5959399994</v>
      </c>
      <c r="R88" s="136">
        <f t="shared" si="43"/>
        <v>79.36184265136765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2:18" ht="15.75">
      <c r="B89" s="29"/>
      <c r="C89" s="209"/>
      <c r="D89" s="263"/>
      <c r="E89" s="263"/>
      <c r="F89" s="79"/>
      <c r="G89" s="79"/>
      <c r="H89" s="79"/>
      <c r="I89" s="210"/>
      <c r="J89" s="210"/>
      <c r="K89" s="266"/>
      <c r="L89" s="266"/>
      <c r="M89" s="79"/>
      <c r="N89" s="79"/>
      <c r="O89" s="79"/>
      <c r="P89" s="79"/>
      <c r="Q89" s="79"/>
      <c r="R89" s="79"/>
    </row>
    <row r="90" spans="2:18" ht="15.75">
      <c r="B90" s="49"/>
      <c r="C90" s="31"/>
      <c r="D90" s="241"/>
      <c r="E90" s="241"/>
      <c r="F90" s="241"/>
      <c r="G90" s="241"/>
      <c r="H90" s="241"/>
      <c r="I90" s="79"/>
      <c r="J90" s="79"/>
      <c r="K90" s="274"/>
      <c r="L90" s="274"/>
      <c r="M90" s="79"/>
      <c r="N90" s="79"/>
      <c r="O90" s="79"/>
      <c r="P90" s="79"/>
      <c r="Q90" s="79"/>
      <c r="R90" s="79"/>
    </row>
    <row r="91" spans="2:12" ht="15.75">
      <c r="B91" s="30"/>
      <c r="C91" s="31"/>
      <c r="D91" s="264"/>
      <c r="E91" s="264"/>
      <c r="F91" s="224"/>
      <c r="G91" s="224"/>
      <c r="H91" s="224"/>
      <c r="I91" s="224"/>
      <c r="J91" s="224"/>
      <c r="K91" s="275"/>
      <c r="L91" s="275"/>
    </row>
    <row r="92" spans="2:12" ht="18.75">
      <c r="B92" s="78"/>
      <c r="C92" s="32"/>
      <c r="D92" s="227"/>
      <c r="E92" s="227"/>
      <c r="F92" s="79"/>
      <c r="K92" s="276"/>
      <c r="L92" s="276"/>
    </row>
    <row r="93" spans="2:12" ht="15.75">
      <c r="B93" s="24"/>
      <c r="C93" s="24"/>
      <c r="D93" s="227"/>
      <c r="E93" s="227"/>
      <c r="F93" s="227"/>
      <c r="G93" s="224"/>
      <c r="H93" s="224"/>
      <c r="K93" s="1"/>
      <c r="L93" s="1"/>
    </row>
    <row r="94" spans="2:12" ht="15.75">
      <c r="B94" s="24"/>
      <c r="C94" s="24"/>
      <c r="D94" s="227"/>
      <c r="E94" s="227"/>
      <c r="K94" s="1"/>
      <c r="L94" s="1"/>
    </row>
    <row r="95" spans="2:12" ht="15.75">
      <c r="B95" s="24"/>
      <c r="C95" s="24"/>
      <c r="D95" s="228"/>
      <c r="E95" s="228"/>
      <c r="K95" s="1"/>
      <c r="L95" s="1"/>
    </row>
    <row r="96" spans="2:5" ht="15.75">
      <c r="B96" s="24"/>
      <c r="C96" s="24"/>
      <c r="D96" s="210"/>
      <c r="E96" s="228"/>
    </row>
    <row r="97" spans="2:5" ht="15.75">
      <c r="B97" s="24"/>
      <c r="C97" s="24"/>
      <c r="D97" s="228"/>
      <c r="E97" s="228"/>
    </row>
    <row r="98" ht="15.75">
      <c r="D98" s="79"/>
    </row>
    <row r="141" spans="1:13" ht="15.75">
      <c r="A141" s="243"/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</row>
  </sheetData>
  <sheetProtection/>
  <mergeCells count="12">
    <mergeCell ref="A1:R1"/>
    <mergeCell ref="A2:R2"/>
    <mergeCell ref="A3:R3"/>
    <mergeCell ref="O7:R7"/>
    <mergeCell ref="C7:J7"/>
    <mergeCell ref="A4:S4"/>
    <mergeCell ref="A141:M141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4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E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2" sqref="P52"/>
    </sheetView>
  </sheetViews>
  <sheetFormatPr defaultColWidth="7.625" defaultRowHeight="12.75"/>
  <cols>
    <col min="1" max="1" width="11.00390625" style="34" customWidth="1"/>
    <col min="2" max="2" width="57.375" style="27" customWidth="1"/>
    <col min="3" max="3" width="25.00390625" style="302" customWidth="1"/>
    <col min="4" max="4" width="25.00390625" style="303" customWidth="1"/>
    <col min="5" max="5" width="22.75390625" style="74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5" customWidth="1"/>
    <col min="10" max="10" width="21.375" style="171" customWidth="1"/>
    <col min="11" max="11" width="21.625" style="171" customWidth="1"/>
    <col min="12" max="12" width="19.00390625" style="171" customWidth="1"/>
    <col min="13" max="13" width="16.25390625" style="171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19" width="7.625" style="23" customWidth="1"/>
    <col min="20" max="20" width="17.125" style="23" customWidth="1"/>
    <col min="21" max="21" width="17.125" style="5" customWidth="1"/>
    <col min="22" max="22" width="17.00390625" style="5" bestFit="1" customWidth="1"/>
    <col min="23" max="23" width="17.125" style="5" bestFit="1" customWidth="1"/>
    <col min="24" max="16384" width="7.625" style="5" customWidth="1"/>
  </cols>
  <sheetData>
    <row r="1" spans="1:9" ht="18" customHeight="1">
      <c r="A1" s="259" t="s">
        <v>141</v>
      </c>
      <c r="B1" s="259"/>
      <c r="C1" s="259"/>
      <c r="D1" s="259"/>
      <c r="E1" s="281"/>
      <c r="F1" s="223"/>
      <c r="G1" s="223"/>
      <c r="H1" s="224"/>
      <c r="I1" s="224"/>
    </row>
    <row r="2" spans="1:20" s="1" customFormat="1" ht="15.75">
      <c r="A2" s="33"/>
      <c r="B2" s="33" t="s">
        <v>24</v>
      </c>
      <c r="C2" s="282"/>
      <c r="D2" s="283"/>
      <c r="E2" s="284"/>
      <c r="F2" s="225"/>
      <c r="G2" s="225"/>
      <c r="H2" s="226"/>
      <c r="I2" s="225"/>
      <c r="J2" s="170"/>
      <c r="K2" s="172"/>
      <c r="L2" s="199"/>
      <c r="M2" s="171"/>
      <c r="R2" s="1" t="s">
        <v>221</v>
      </c>
      <c r="S2" s="22"/>
      <c r="T2" s="22"/>
    </row>
    <row r="3" spans="1:18" s="22" customFormat="1" ht="20.25">
      <c r="A3" s="247" t="s">
        <v>138</v>
      </c>
      <c r="B3" s="248" t="s">
        <v>25</v>
      </c>
      <c r="C3" s="258" t="s">
        <v>78</v>
      </c>
      <c r="D3" s="258"/>
      <c r="E3" s="258"/>
      <c r="F3" s="258"/>
      <c r="G3" s="258"/>
      <c r="H3" s="258"/>
      <c r="I3" s="258"/>
      <c r="J3" s="258" t="s">
        <v>79</v>
      </c>
      <c r="K3" s="258"/>
      <c r="L3" s="258"/>
      <c r="M3" s="258"/>
      <c r="N3" s="258" t="s">
        <v>80</v>
      </c>
      <c r="O3" s="258"/>
      <c r="P3" s="258"/>
      <c r="Q3" s="258"/>
      <c r="R3" s="258"/>
    </row>
    <row r="4" spans="1:18" s="55" customFormat="1" ht="128.25" customHeight="1">
      <c r="A4" s="247"/>
      <c r="B4" s="248"/>
      <c r="C4" s="278" t="s">
        <v>235</v>
      </c>
      <c r="D4" s="262" t="s">
        <v>258</v>
      </c>
      <c r="E4" s="205" t="s">
        <v>85</v>
      </c>
      <c r="F4" s="204" t="s">
        <v>261</v>
      </c>
      <c r="G4" s="203" t="s">
        <v>262</v>
      </c>
      <c r="H4" s="211" t="s">
        <v>116</v>
      </c>
      <c r="I4" s="211" t="s">
        <v>210</v>
      </c>
      <c r="J4" s="211" t="s">
        <v>231</v>
      </c>
      <c r="K4" s="51" t="s">
        <v>85</v>
      </c>
      <c r="L4" s="51" t="s">
        <v>193</v>
      </c>
      <c r="M4" s="51" t="s">
        <v>10</v>
      </c>
      <c r="N4" s="52" t="s">
        <v>84</v>
      </c>
      <c r="O4" s="52" t="s">
        <v>232</v>
      </c>
      <c r="P4" s="51" t="s">
        <v>85</v>
      </c>
      <c r="Q4" s="51" t="s">
        <v>200</v>
      </c>
      <c r="R4" s="51" t="s">
        <v>10</v>
      </c>
    </row>
    <row r="5" spans="1:20" s="11" customFormat="1" ht="14.25">
      <c r="A5" s="16">
        <v>1</v>
      </c>
      <c r="B5" s="16">
        <v>2</v>
      </c>
      <c r="C5" s="231" t="s">
        <v>74</v>
      </c>
      <c r="D5" s="229" t="s">
        <v>192</v>
      </c>
      <c r="E5" s="231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29" t="s">
        <v>13</v>
      </c>
      <c r="K5" s="229" t="s">
        <v>14</v>
      </c>
      <c r="L5" s="229" t="s">
        <v>15</v>
      </c>
      <c r="M5" s="229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6" t="s">
        <v>118</v>
      </c>
      <c r="B6" s="99" t="s">
        <v>60</v>
      </c>
      <c r="C6" s="121">
        <f>C7+C8+C9</f>
        <v>1056475.18763</v>
      </c>
      <c r="D6" s="120">
        <f>D7+D8+D9</f>
        <v>846823.55308</v>
      </c>
      <c r="E6" s="121">
        <f>E7+E8+E9</f>
        <v>746213.6454600004</v>
      </c>
      <c r="F6" s="121">
        <f>E6-D6</f>
        <v>-100609.9076199996</v>
      </c>
      <c r="G6" s="141">
        <f>_xlfn.IFERROR(E6/D6,"")</f>
        <v>0.8811914155504188</v>
      </c>
      <c r="H6" s="121">
        <f aca="true" t="shared" si="0" ref="H6:H13">E6-C6</f>
        <v>-310261.5421699997</v>
      </c>
      <c r="I6" s="141">
        <f>_xlfn.IFERROR(E6/C6,"")</f>
        <v>0.7063238722472867</v>
      </c>
      <c r="J6" s="120">
        <f>J7+J8+J9</f>
        <v>130721.00898999999</v>
      </c>
      <c r="K6" s="120">
        <f>K7+K8+K9</f>
        <v>108918.78245</v>
      </c>
      <c r="L6" s="121">
        <f aca="true" t="shared" si="1" ref="L6:L16">K6-J6</f>
        <v>-21802.22653999999</v>
      </c>
      <c r="M6" s="141">
        <f>_xlfn.IFERROR(K6/J6,"")</f>
        <v>0.8332155886153859</v>
      </c>
      <c r="N6" s="121" t="e">
        <f>#REF!+#REF!</f>
        <v>#REF!</v>
      </c>
      <c r="O6" s="121">
        <f aca="true" t="shared" si="2" ref="O6:O13">C6+J6</f>
        <v>1187196.19662</v>
      </c>
      <c r="P6" s="121">
        <f aca="true" t="shared" si="3" ref="P6:P13">E6+K6</f>
        <v>855132.4279100003</v>
      </c>
      <c r="Q6" s="121">
        <f>P6-O6</f>
        <v>-332063.76870999974</v>
      </c>
      <c r="R6" s="141">
        <f>_xlfn.IFERROR(P6/O6,"")</f>
        <v>0.720295794700657</v>
      </c>
      <c r="S6" s="22"/>
      <c r="T6" s="22"/>
    </row>
    <row r="7" spans="1:20" s="184" customFormat="1" ht="133.5" customHeight="1">
      <c r="A7" s="183" t="s">
        <v>142</v>
      </c>
      <c r="B7" s="100" t="s">
        <v>160</v>
      </c>
      <c r="C7" s="122">
        <v>652620.68803</v>
      </c>
      <c r="D7" s="122">
        <v>526190.31111</v>
      </c>
      <c r="E7" s="122">
        <v>470485.7725500004</v>
      </c>
      <c r="F7" s="122">
        <v>38821127.33</v>
      </c>
      <c r="G7" s="177">
        <f aca="true" t="shared" si="4" ref="G7:G48">_xlfn.IFERROR(E7/D7,"")</f>
        <v>0.8941361378500285</v>
      </c>
      <c r="H7" s="122">
        <f t="shared" si="0"/>
        <v>-182134.91547999956</v>
      </c>
      <c r="I7" s="177">
        <f aca="true" t="shared" si="5" ref="I7:I48">_xlfn.IFERROR(E7/C7,"")</f>
        <v>0.7209176496843951</v>
      </c>
      <c r="J7" s="122">
        <v>95032.12479999999</v>
      </c>
      <c r="K7" s="122">
        <v>80722.70735</v>
      </c>
      <c r="L7" s="122">
        <f>K7-J7</f>
        <v>-14309.417449999994</v>
      </c>
      <c r="M7" s="177">
        <f aca="true" t="shared" si="6" ref="M7:M48">_xlfn.IFERROR(K7/J7,"")</f>
        <v>0.8494254708066887</v>
      </c>
      <c r="N7" s="122"/>
      <c r="O7" s="122">
        <f t="shared" si="2"/>
        <v>747652.81283</v>
      </c>
      <c r="P7" s="122">
        <f t="shared" si="3"/>
        <v>551208.4799000004</v>
      </c>
      <c r="Q7" s="122">
        <f aca="true" t="shared" si="7" ref="Q7:Q66">P7-O7</f>
        <v>-196444.33292999957</v>
      </c>
      <c r="R7" s="177">
        <f aca="true" t="shared" si="8" ref="R7:R48">_xlfn.IFERROR(P7/O7,"")</f>
        <v>0.7372519308976816</v>
      </c>
      <c r="S7" s="155"/>
      <c r="T7" s="155"/>
    </row>
    <row r="8" spans="1:20" s="184" customFormat="1" ht="91.5" customHeight="1">
      <c r="A8" s="183" t="s">
        <v>159</v>
      </c>
      <c r="B8" s="100" t="s">
        <v>161</v>
      </c>
      <c r="C8" s="122">
        <v>323129.5472</v>
      </c>
      <c r="D8" s="122">
        <v>256300.02557</v>
      </c>
      <c r="E8" s="122">
        <v>222987.93069</v>
      </c>
      <c r="F8" s="122">
        <v>19954797.74</v>
      </c>
      <c r="G8" s="177">
        <f t="shared" si="4"/>
        <v>0.8700269545197455</v>
      </c>
      <c r="H8" s="122">
        <f>E8-C8</f>
        <v>-100141.61650999996</v>
      </c>
      <c r="I8" s="177">
        <f t="shared" si="5"/>
        <v>0.6900883333704619</v>
      </c>
      <c r="J8" s="122">
        <v>3216.6602799999996</v>
      </c>
      <c r="K8" s="122">
        <v>2691.9335499999997</v>
      </c>
      <c r="L8" s="122">
        <f>K8-J8</f>
        <v>-524.7267299999999</v>
      </c>
      <c r="M8" s="177">
        <f t="shared" si="6"/>
        <v>0.8368721952819961</v>
      </c>
      <c r="N8" s="122"/>
      <c r="O8" s="122">
        <f t="shared" si="2"/>
        <v>326346.20748</v>
      </c>
      <c r="P8" s="122">
        <f t="shared" si="3"/>
        <v>225679.86424</v>
      </c>
      <c r="Q8" s="122">
        <f>P8-O8</f>
        <v>-100666.34323999999</v>
      </c>
      <c r="R8" s="177">
        <f t="shared" si="8"/>
        <v>0.6915351214977141</v>
      </c>
      <c r="S8" s="155"/>
      <c r="T8" s="155"/>
    </row>
    <row r="9" spans="1:20" s="186" customFormat="1" ht="51.75" customHeight="1">
      <c r="A9" s="183" t="s">
        <v>119</v>
      </c>
      <c r="B9" s="100" t="s">
        <v>162</v>
      </c>
      <c r="C9" s="122">
        <v>80724.95240000001</v>
      </c>
      <c r="D9" s="122">
        <v>64333.2164</v>
      </c>
      <c r="E9" s="122">
        <v>52739.94221999999</v>
      </c>
      <c r="F9" s="122">
        <v>3644127.84</v>
      </c>
      <c r="G9" s="177">
        <f t="shared" si="4"/>
        <v>0.8197933380492382</v>
      </c>
      <c r="H9" s="122">
        <f>E9-C9</f>
        <v>-27985.01018000002</v>
      </c>
      <c r="I9" s="177">
        <f t="shared" si="5"/>
        <v>0.6533288735640058</v>
      </c>
      <c r="J9" s="122">
        <v>32472.22391</v>
      </c>
      <c r="K9" s="122">
        <v>25504.14155</v>
      </c>
      <c r="L9" s="122">
        <f t="shared" si="1"/>
        <v>-6968.08236</v>
      </c>
      <c r="M9" s="177">
        <f t="shared" si="6"/>
        <v>0.7854140702123533</v>
      </c>
      <c r="N9" s="122" t="e">
        <f>#REF!+#REF!</f>
        <v>#REF!</v>
      </c>
      <c r="O9" s="122">
        <f t="shared" si="2"/>
        <v>113197.17631000001</v>
      </c>
      <c r="P9" s="122">
        <f t="shared" si="3"/>
        <v>78244.08377</v>
      </c>
      <c r="Q9" s="122">
        <f>P9-O9</f>
        <v>-34953.09254000001</v>
      </c>
      <c r="R9" s="177">
        <f t="shared" si="8"/>
        <v>0.6912193954001289</v>
      </c>
      <c r="S9" s="185"/>
      <c r="T9" s="185"/>
    </row>
    <row r="10" spans="1:20" s="1" customFormat="1" ht="24.75" customHeight="1">
      <c r="A10" s="56" t="s">
        <v>120</v>
      </c>
      <c r="B10" s="99" t="s">
        <v>61</v>
      </c>
      <c r="C10" s="120">
        <v>6027358.03371</v>
      </c>
      <c r="D10" s="120">
        <v>4634574.74684</v>
      </c>
      <c r="E10" s="121">
        <v>4122109.8068799996</v>
      </c>
      <c r="F10" s="121">
        <v>323089206.23</v>
      </c>
      <c r="G10" s="141">
        <f t="shared" si="4"/>
        <v>0.8894256824082046</v>
      </c>
      <c r="H10" s="121">
        <f t="shared" si="0"/>
        <v>-1905248.2268300005</v>
      </c>
      <c r="I10" s="141">
        <f t="shared" si="5"/>
        <v>0.6838999415375248</v>
      </c>
      <c r="J10" s="120">
        <v>673373.78838</v>
      </c>
      <c r="K10" s="120">
        <v>337338.37150999997</v>
      </c>
      <c r="L10" s="121">
        <f t="shared" si="1"/>
        <v>-336035.4168700001</v>
      </c>
      <c r="M10" s="141">
        <f t="shared" si="6"/>
        <v>0.5009674824462165</v>
      </c>
      <c r="N10" s="121" t="e">
        <f>#REF!+#REF!</f>
        <v>#REF!</v>
      </c>
      <c r="O10" s="121">
        <f t="shared" si="2"/>
        <v>6700731.82209</v>
      </c>
      <c r="P10" s="121">
        <f t="shared" si="3"/>
        <v>4459448.17839</v>
      </c>
      <c r="Q10" s="121">
        <f t="shared" si="7"/>
        <v>-2241283.6437</v>
      </c>
      <c r="R10" s="141">
        <f t="shared" si="8"/>
        <v>0.6655165878581708</v>
      </c>
      <c r="S10" s="22"/>
      <c r="T10" s="22"/>
    </row>
    <row r="11" spans="1:20" s="1" customFormat="1" ht="29.25" customHeight="1">
      <c r="A11" s="56" t="s">
        <v>109</v>
      </c>
      <c r="B11" s="101" t="s">
        <v>211</v>
      </c>
      <c r="C11" s="121">
        <v>451507.08237</v>
      </c>
      <c r="D11" s="120">
        <v>337121.16951</v>
      </c>
      <c r="E11" s="121">
        <v>257036.59386999998</v>
      </c>
      <c r="F11" s="121">
        <v>5843565.12</v>
      </c>
      <c r="G11" s="141">
        <f t="shared" si="4"/>
        <v>0.7624457231315328</v>
      </c>
      <c r="H11" s="121">
        <f t="shared" si="0"/>
        <v>-194470.48850000004</v>
      </c>
      <c r="I11" s="141">
        <f t="shared" si="5"/>
        <v>0.5692858515547364</v>
      </c>
      <c r="J11" s="120">
        <v>39998.39593</v>
      </c>
      <c r="K11" s="120">
        <v>20905.2412</v>
      </c>
      <c r="L11" s="121">
        <f t="shared" si="1"/>
        <v>-19093.15473</v>
      </c>
      <c r="M11" s="141">
        <f t="shared" si="6"/>
        <v>0.5226519892594103</v>
      </c>
      <c r="N11" s="121" t="e">
        <f>#REF!+#REF!</f>
        <v>#REF!</v>
      </c>
      <c r="O11" s="121">
        <f t="shared" si="2"/>
        <v>491505.4783</v>
      </c>
      <c r="P11" s="121">
        <f t="shared" si="3"/>
        <v>277941.83507</v>
      </c>
      <c r="Q11" s="121">
        <f t="shared" si="7"/>
        <v>-213563.64323000005</v>
      </c>
      <c r="R11" s="141">
        <f t="shared" si="8"/>
        <v>0.5654908181925751</v>
      </c>
      <c r="S11" s="22"/>
      <c r="T11" s="22"/>
    </row>
    <row r="12" spans="1:20" s="1" customFormat="1" ht="47.25" customHeight="1">
      <c r="A12" s="151" t="s">
        <v>110</v>
      </c>
      <c r="B12" s="102" t="s">
        <v>62</v>
      </c>
      <c r="C12" s="121">
        <f>SUM(C13:C30)</f>
        <v>523923.37864</v>
      </c>
      <c r="D12" s="121">
        <f>SUM(D13:D30)</f>
        <v>400954.10178</v>
      </c>
      <c r="E12" s="121">
        <f>SUM(E13:E30)</f>
        <v>339895.43916</v>
      </c>
      <c r="F12" s="121">
        <f aca="true" t="shared" si="9" ref="F12:F79">E12-D12</f>
        <v>-61058.66262000002</v>
      </c>
      <c r="G12" s="141">
        <f t="shared" si="4"/>
        <v>0.847716578159606</v>
      </c>
      <c r="H12" s="121">
        <f t="shared" si="0"/>
        <v>-184027.93948</v>
      </c>
      <c r="I12" s="141">
        <f t="shared" si="5"/>
        <v>0.6487502810855671</v>
      </c>
      <c r="J12" s="120">
        <f>(SUM(J13:J30))</f>
        <v>217074.79607999997</v>
      </c>
      <c r="K12" s="120">
        <f>(SUM(K13:K30))</f>
        <v>132336.88199</v>
      </c>
      <c r="L12" s="121">
        <f t="shared" si="1"/>
        <v>-84737.91408999998</v>
      </c>
      <c r="M12" s="141">
        <f t="shared" si="6"/>
        <v>0.6096372512137661</v>
      </c>
      <c r="N12" s="121" t="e">
        <f>#REF!+#REF!</f>
        <v>#REF!</v>
      </c>
      <c r="O12" s="121">
        <f t="shared" si="2"/>
        <v>740998.17472</v>
      </c>
      <c r="P12" s="121">
        <f t="shared" si="3"/>
        <v>472232.32115</v>
      </c>
      <c r="Q12" s="121">
        <f t="shared" si="7"/>
        <v>-268765.85357000004</v>
      </c>
      <c r="R12" s="141">
        <f t="shared" si="8"/>
        <v>0.637292151668851</v>
      </c>
      <c r="S12" s="22"/>
      <c r="T12" s="22"/>
    </row>
    <row r="13" spans="1:20" s="186" customFormat="1" ht="108" customHeight="1">
      <c r="A13" s="187" t="s">
        <v>122</v>
      </c>
      <c r="B13" s="100" t="s">
        <v>194</v>
      </c>
      <c r="C13" s="122">
        <v>113550.02313</v>
      </c>
      <c r="D13" s="122">
        <v>80381.61313000001</v>
      </c>
      <c r="E13" s="122">
        <v>75100.13355</v>
      </c>
      <c r="F13" s="122">
        <f t="shared" si="9"/>
        <v>-5281.479580000014</v>
      </c>
      <c r="G13" s="177">
        <f t="shared" si="4"/>
        <v>0.9342949292214582</v>
      </c>
      <c r="H13" s="122">
        <f t="shared" si="0"/>
        <v>-38449.88958</v>
      </c>
      <c r="I13" s="177">
        <f t="shared" si="5"/>
        <v>0.661383692225409</v>
      </c>
      <c r="J13" s="306">
        <v>124.7</v>
      </c>
      <c r="K13" s="306">
        <v>0</v>
      </c>
      <c r="L13" s="122">
        <f t="shared" si="1"/>
        <v>-124.7</v>
      </c>
      <c r="M13" s="177">
        <f t="shared" si="6"/>
        <v>0</v>
      </c>
      <c r="N13" s="122" t="e">
        <f>#REF!+#REF!</f>
        <v>#REF!</v>
      </c>
      <c r="O13" s="122">
        <f t="shared" si="2"/>
        <v>113674.72313</v>
      </c>
      <c r="P13" s="122">
        <f t="shared" si="3"/>
        <v>75100.13355</v>
      </c>
      <c r="Q13" s="122">
        <f t="shared" si="7"/>
        <v>-38574.58958</v>
      </c>
      <c r="R13" s="177">
        <f t="shared" si="8"/>
        <v>0.6606581611297565</v>
      </c>
      <c r="S13" s="185"/>
      <c r="T13" s="185"/>
    </row>
    <row r="14" spans="1:20" s="186" customFormat="1" ht="66.75" customHeight="1">
      <c r="A14" s="187">
        <v>3050</v>
      </c>
      <c r="B14" s="100" t="s">
        <v>163</v>
      </c>
      <c r="C14" s="122">
        <v>1300</v>
      </c>
      <c r="D14" s="122">
        <v>984</v>
      </c>
      <c r="E14" s="122">
        <v>693.83777</v>
      </c>
      <c r="F14" s="122">
        <f aca="true" t="shared" si="10" ref="F14:F21">E14-D14</f>
        <v>-290.16223</v>
      </c>
      <c r="G14" s="177">
        <f t="shared" si="4"/>
        <v>0.7051196849593496</v>
      </c>
      <c r="H14" s="122">
        <f aca="true" t="shared" si="11" ref="H14:H21">E14-C14</f>
        <v>-606.16223</v>
      </c>
      <c r="I14" s="177">
        <f t="shared" si="5"/>
        <v>0.5337213615384615</v>
      </c>
      <c r="J14" s="306">
        <v>0</v>
      </c>
      <c r="K14" s="306">
        <v>0</v>
      </c>
      <c r="L14" s="122">
        <f t="shared" si="1"/>
        <v>0</v>
      </c>
      <c r="M14" s="177">
        <f t="shared" si="6"/>
      </c>
      <c r="N14" s="122"/>
      <c r="O14" s="122">
        <f aca="true" t="shared" si="12" ref="O14:O27">C14+J14</f>
        <v>1300</v>
      </c>
      <c r="P14" s="122">
        <f aca="true" t="shared" si="13" ref="P14:P27">E14+K14</f>
        <v>693.83777</v>
      </c>
      <c r="Q14" s="122">
        <f aca="true" t="shared" si="14" ref="Q14:Q27">P14-O14</f>
        <v>-606.16223</v>
      </c>
      <c r="R14" s="177">
        <f t="shared" si="8"/>
        <v>0.5337213615384615</v>
      </c>
      <c r="S14" s="185"/>
      <c r="T14" s="185"/>
    </row>
    <row r="15" spans="1:20" s="186" customFormat="1" ht="23.25" customHeight="1">
      <c r="A15" s="187">
        <v>3070</v>
      </c>
      <c r="B15" s="100" t="s">
        <v>234</v>
      </c>
      <c r="C15" s="122">
        <v>20.597</v>
      </c>
      <c r="D15" s="122">
        <v>11.097</v>
      </c>
      <c r="E15" s="122">
        <v>3</v>
      </c>
      <c r="F15" s="122"/>
      <c r="G15" s="177">
        <f t="shared" si="4"/>
        <v>0.2703433360367667</v>
      </c>
      <c r="H15" s="122">
        <f t="shared" si="11"/>
        <v>-17.597</v>
      </c>
      <c r="I15" s="177">
        <f t="shared" si="5"/>
        <v>0.14565227945817352</v>
      </c>
      <c r="J15" s="306">
        <v>0</v>
      </c>
      <c r="K15" s="306">
        <v>0</v>
      </c>
      <c r="L15" s="122">
        <f t="shared" si="1"/>
        <v>0</v>
      </c>
      <c r="M15" s="177">
        <f t="shared" si="6"/>
      </c>
      <c r="N15" s="122"/>
      <c r="O15" s="122">
        <f>C15+J15</f>
        <v>20.597</v>
      </c>
      <c r="P15" s="122">
        <f>E15+K15</f>
        <v>3</v>
      </c>
      <c r="Q15" s="122">
        <f>P15-O15</f>
        <v>-17.597</v>
      </c>
      <c r="R15" s="177"/>
      <c r="S15" s="185"/>
      <c r="T15" s="185"/>
    </row>
    <row r="16" spans="1:20" s="186" customFormat="1" ht="60.75" customHeight="1">
      <c r="A16" s="187">
        <v>3090</v>
      </c>
      <c r="B16" s="100" t="s">
        <v>164</v>
      </c>
      <c r="C16" s="122">
        <v>1248.961</v>
      </c>
      <c r="D16" s="122">
        <v>1143.411</v>
      </c>
      <c r="E16" s="122">
        <v>818.43397</v>
      </c>
      <c r="F16" s="122">
        <f t="shared" si="10"/>
        <v>-324.97703</v>
      </c>
      <c r="G16" s="177">
        <f t="shared" si="4"/>
        <v>0.7157828374923803</v>
      </c>
      <c r="H16" s="122">
        <f t="shared" si="11"/>
        <v>-430.52702999999997</v>
      </c>
      <c r="I16" s="177">
        <f t="shared" si="5"/>
        <v>0.6552918545895349</v>
      </c>
      <c r="J16" s="306">
        <v>0</v>
      </c>
      <c r="K16" s="306">
        <v>0</v>
      </c>
      <c r="L16" s="122">
        <f t="shared" si="1"/>
        <v>0</v>
      </c>
      <c r="M16" s="177">
        <f t="shared" si="6"/>
      </c>
      <c r="N16" s="122"/>
      <c r="O16" s="122">
        <f t="shared" si="12"/>
        <v>1248.961</v>
      </c>
      <c r="P16" s="122">
        <f t="shared" si="13"/>
        <v>818.43397</v>
      </c>
      <c r="Q16" s="122">
        <f t="shared" si="14"/>
        <v>-430.52702999999997</v>
      </c>
      <c r="R16" s="177">
        <f t="shared" si="8"/>
        <v>0.6552918545895349</v>
      </c>
      <c r="S16" s="185"/>
      <c r="T16" s="185"/>
    </row>
    <row r="17" spans="1:20" s="186" customFormat="1" ht="102" customHeight="1">
      <c r="A17" s="188" t="s">
        <v>111</v>
      </c>
      <c r="B17" s="158" t="s">
        <v>195</v>
      </c>
      <c r="C17" s="122">
        <v>204258.99636000002</v>
      </c>
      <c r="D17" s="122">
        <v>157357.46536</v>
      </c>
      <c r="E17" s="122">
        <v>142622.13359999997</v>
      </c>
      <c r="F17" s="122">
        <f t="shared" si="10"/>
        <v>-14735.33176000003</v>
      </c>
      <c r="G17" s="177">
        <f t="shared" si="4"/>
        <v>0.9063575933541586</v>
      </c>
      <c r="H17" s="122">
        <f t="shared" si="11"/>
        <v>-61636.86276000005</v>
      </c>
      <c r="I17" s="177">
        <f t="shared" si="5"/>
        <v>0.6982416252972915</v>
      </c>
      <c r="J17" s="122">
        <v>93274.09747</v>
      </c>
      <c r="K17" s="122">
        <v>59517.144759999996</v>
      </c>
      <c r="L17" s="122">
        <f>K17-J17</f>
        <v>-33756.95271</v>
      </c>
      <c r="M17" s="177">
        <f t="shared" si="6"/>
        <v>0.6380886695702701</v>
      </c>
      <c r="N17" s="122" t="e">
        <f>#REF!+#REF!</f>
        <v>#REF!</v>
      </c>
      <c r="O17" s="122">
        <f t="shared" si="12"/>
        <v>297533.09383</v>
      </c>
      <c r="P17" s="122">
        <f t="shared" si="13"/>
        <v>202139.27835999997</v>
      </c>
      <c r="Q17" s="122">
        <f t="shared" si="14"/>
        <v>-95393.81547000006</v>
      </c>
      <c r="R17" s="177">
        <f t="shared" si="8"/>
        <v>0.679384184656431</v>
      </c>
      <c r="S17" s="185"/>
      <c r="T17" s="185"/>
    </row>
    <row r="18" spans="1:20" s="186" customFormat="1" ht="52.5" customHeight="1">
      <c r="A18" s="187" t="s">
        <v>112</v>
      </c>
      <c r="B18" s="100" t="s">
        <v>196</v>
      </c>
      <c r="C18" s="122">
        <v>7125.2974</v>
      </c>
      <c r="D18" s="122">
        <v>5388.097400000001</v>
      </c>
      <c r="E18" s="122">
        <v>4950.25628</v>
      </c>
      <c r="F18" s="122">
        <f t="shared" si="10"/>
        <v>-437.84112000000096</v>
      </c>
      <c r="G18" s="177">
        <f t="shared" si="4"/>
        <v>0.918739197253561</v>
      </c>
      <c r="H18" s="122">
        <f t="shared" si="11"/>
        <v>-2175.041120000001</v>
      </c>
      <c r="I18" s="177">
        <f t="shared" si="5"/>
        <v>0.6947438123775717</v>
      </c>
      <c r="J18" s="122">
        <v>859.88171</v>
      </c>
      <c r="K18" s="122">
        <v>859.88171</v>
      </c>
      <c r="L18" s="122">
        <f>K18-J18</f>
        <v>0</v>
      </c>
      <c r="M18" s="177">
        <f t="shared" si="6"/>
        <v>1</v>
      </c>
      <c r="N18" s="122"/>
      <c r="O18" s="122">
        <f t="shared" si="12"/>
        <v>7985.17911</v>
      </c>
      <c r="P18" s="122">
        <f t="shared" si="13"/>
        <v>5810.137989999999</v>
      </c>
      <c r="Q18" s="122">
        <f t="shared" si="14"/>
        <v>-2175.041120000001</v>
      </c>
      <c r="R18" s="177">
        <f t="shared" si="8"/>
        <v>0.727615236923596</v>
      </c>
      <c r="S18" s="185"/>
      <c r="T18" s="185"/>
    </row>
    <row r="19" spans="1:20" s="186" customFormat="1" ht="54.75" customHeight="1">
      <c r="A19" s="187">
        <v>3120</v>
      </c>
      <c r="B19" s="100" t="s">
        <v>197</v>
      </c>
      <c r="C19" s="122">
        <v>14389.71979</v>
      </c>
      <c r="D19" s="122">
        <v>10652.98079</v>
      </c>
      <c r="E19" s="122">
        <v>9071.448900000001</v>
      </c>
      <c r="F19" s="122">
        <f t="shared" si="10"/>
        <v>-1581.5318899999984</v>
      </c>
      <c r="G19" s="177">
        <f t="shared" si="4"/>
        <v>0.851540904731135</v>
      </c>
      <c r="H19" s="122">
        <f t="shared" si="11"/>
        <v>-5318.270889999998</v>
      </c>
      <c r="I19" s="177">
        <f t="shared" si="5"/>
        <v>0.6304117823269998</v>
      </c>
      <c r="J19" s="122">
        <v>7764.56429</v>
      </c>
      <c r="K19" s="122">
        <v>3343.33229</v>
      </c>
      <c r="L19" s="122">
        <f>K19-J19</f>
        <v>-4421.232</v>
      </c>
      <c r="M19" s="177">
        <f t="shared" si="6"/>
        <v>0.43058852565698824</v>
      </c>
      <c r="N19" s="122"/>
      <c r="O19" s="122">
        <f t="shared" si="12"/>
        <v>22154.284079999998</v>
      </c>
      <c r="P19" s="122">
        <f t="shared" si="13"/>
        <v>12414.781190000002</v>
      </c>
      <c r="Q19" s="122">
        <f t="shared" si="14"/>
        <v>-9739.502889999996</v>
      </c>
      <c r="R19" s="177">
        <f t="shared" si="8"/>
        <v>0.5603783514362158</v>
      </c>
      <c r="S19" s="185"/>
      <c r="T19" s="185"/>
    </row>
    <row r="20" spans="1:20" s="186" customFormat="1" ht="47.25" customHeight="1">
      <c r="A20" s="187" t="s">
        <v>113</v>
      </c>
      <c r="B20" s="100" t="s">
        <v>125</v>
      </c>
      <c r="C20" s="122">
        <v>6280.079</v>
      </c>
      <c r="D20" s="122">
        <v>4548.979</v>
      </c>
      <c r="E20" s="122">
        <v>3239.2582</v>
      </c>
      <c r="F20" s="122">
        <f t="shared" si="10"/>
        <v>-1309.7208</v>
      </c>
      <c r="G20" s="177">
        <f t="shared" si="4"/>
        <v>0.7120846677902888</v>
      </c>
      <c r="H20" s="122">
        <f t="shared" si="11"/>
        <v>-3040.8207999999995</v>
      </c>
      <c r="I20" s="177">
        <f t="shared" si="5"/>
        <v>0.5157989573061104</v>
      </c>
      <c r="J20" s="122">
        <v>6960.1572400000005</v>
      </c>
      <c r="K20" s="122">
        <v>1362.62624</v>
      </c>
      <c r="L20" s="122">
        <f>K20-J20</f>
        <v>-5597.531000000001</v>
      </c>
      <c r="M20" s="177">
        <f t="shared" si="6"/>
        <v>0.19577520923938208</v>
      </c>
      <c r="N20" s="122"/>
      <c r="O20" s="122">
        <f t="shared" si="12"/>
        <v>13240.23624</v>
      </c>
      <c r="P20" s="122">
        <f t="shared" si="13"/>
        <v>4601.88444</v>
      </c>
      <c r="Q20" s="122">
        <f t="shared" si="14"/>
        <v>-8638.3518</v>
      </c>
      <c r="R20" s="177">
        <f t="shared" si="8"/>
        <v>0.34756815185043854</v>
      </c>
      <c r="S20" s="185"/>
      <c r="T20" s="185"/>
    </row>
    <row r="21" spans="1:20" s="186" customFormat="1" ht="112.5" customHeight="1">
      <c r="A21" s="187" t="s">
        <v>114</v>
      </c>
      <c r="B21" s="100" t="s">
        <v>198</v>
      </c>
      <c r="C21" s="122">
        <v>6877.4</v>
      </c>
      <c r="D21" s="122">
        <v>6762.366</v>
      </c>
      <c r="E21" s="122">
        <v>5380.09</v>
      </c>
      <c r="F21" s="138">
        <f t="shared" si="10"/>
        <v>-1382.2759999999998</v>
      </c>
      <c r="G21" s="122">
        <f t="shared" si="4"/>
        <v>0.79559284427965</v>
      </c>
      <c r="H21" s="122">
        <f t="shared" si="11"/>
        <v>-1497.3099999999995</v>
      </c>
      <c r="I21" s="177">
        <f t="shared" si="5"/>
        <v>0.7822854567132929</v>
      </c>
      <c r="J21" s="122">
        <v>52.21005</v>
      </c>
      <c r="K21" s="122">
        <v>0</v>
      </c>
      <c r="L21" s="122">
        <f>K21-J21</f>
        <v>-52.21005</v>
      </c>
      <c r="M21" s="177">
        <f t="shared" si="6"/>
        <v>0</v>
      </c>
      <c r="N21" s="122" t="e">
        <f>#REF!+#REF!</f>
        <v>#REF!</v>
      </c>
      <c r="O21" s="122">
        <f t="shared" si="12"/>
        <v>6929.610049999999</v>
      </c>
      <c r="P21" s="122">
        <f>E21+K21</f>
        <v>5380.09</v>
      </c>
      <c r="Q21" s="122">
        <f>P21-O21</f>
        <v>-1549.5200499999992</v>
      </c>
      <c r="R21" s="177">
        <f t="shared" si="8"/>
        <v>0.7763914507714617</v>
      </c>
      <c r="S21" s="185"/>
      <c r="T21" s="185"/>
    </row>
    <row r="22" spans="1:20" s="186" customFormat="1" ht="150" customHeight="1">
      <c r="A22" s="187">
        <v>3160</v>
      </c>
      <c r="B22" s="100" t="s">
        <v>165</v>
      </c>
      <c r="C22" s="122">
        <v>7998.39249</v>
      </c>
      <c r="D22" s="122">
        <v>6529.24849</v>
      </c>
      <c r="E22" s="122">
        <v>5206.7210700000005</v>
      </c>
      <c r="F22" s="138">
        <f>E22-D22</f>
        <v>-1322.5274199999994</v>
      </c>
      <c r="G22" s="122">
        <f t="shared" si="4"/>
        <v>0.7974456904151308</v>
      </c>
      <c r="H22" s="122">
        <f>E22-C22</f>
        <v>-2791.6714199999997</v>
      </c>
      <c r="I22" s="177">
        <f t="shared" si="5"/>
        <v>0.6509709390367764</v>
      </c>
      <c r="J22" s="122">
        <v>0</v>
      </c>
      <c r="K22" s="122">
        <v>0</v>
      </c>
      <c r="L22" s="122">
        <f aca="true" t="shared" si="15" ref="L22:L30">K22-J22</f>
        <v>0</v>
      </c>
      <c r="M22" s="177">
        <f t="shared" si="6"/>
      </c>
      <c r="N22" s="122"/>
      <c r="O22" s="122">
        <f t="shared" si="12"/>
        <v>7998.39249</v>
      </c>
      <c r="P22" s="122">
        <f>E22+K22</f>
        <v>5206.7210700000005</v>
      </c>
      <c r="Q22" s="122">
        <f t="shared" si="14"/>
        <v>-2791.6714199999997</v>
      </c>
      <c r="R22" s="177">
        <f t="shared" si="8"/>
        <v>0.6509709390367764</v>
      </c>
      <c r="S22" s="185"/>
      <c r="T22" s="185"/>
    </row>
    <row r="23" spans="1:20" s="186" customFormat="1" ht="50.25" customHeight="1">
      <c r="A23" s="187">
        <v>3170</v>
      </c>
      <c r="B23" s="100" t="s">
        <v>167</v>
      </c>
      <c r="C23" s="122">
        <v>550.2</v>
      </c>
      <c r="D23" s="122">
        <v>550.2</v>
      </c>
      <c r="E23" s="122">
        <v>390.42718</v>
      </c>
      <c r="F23" s="122">
        <f>E23-D23</f>
        <v>-159.77282000000002</v>
      </c>
      <c r="G23" s="177">
        <f t="shared" si="4"/>
        <v>0.7096095601599418</v>
      </c>
      <c r="H23" s="122">
        <f>E23-C23</f>
        <v>-159.77282000000002</v>
      </c>
      <c r="I23" s="177">
        <f t="shared" si="5"/>
        <v>0.7096095601599418</v>
      </c>
      <c r="J23" s="122">
        <v>0</v>
      </c>
      <c r="K23" s="122">
        <v>0</v>
      </c>
      <c r="L23" s="122">
        <f t="shared" si="15"/>
        <v>0</v>
      </c>
      <c r="M23" s="177">
        <f t="shared" si="6"/>
      </c>
      <c r="N23" s="122"/>
      <c r="O23" s="122">
        <f t="shared" si="12"/>
        <v>550.2</v>
      </c>
      <c r="P23" s="122">
        <f>E23+K23</f>
        <v>390.42718</v>
      </c>
      <c r="Q23" s="122">
        <f t="shared" si="14"/>
        <v>-159.77282000000002</v>
      </c>
      <c r="R23" s="177">
        <f t="shared" si="8"/>
        <v>0.7096095601599418</v>
      </c>
      <c r="S23" s="185"/>
      <c r="T23" s="185"/>
    </row>
    <row r="24" spans="1:20" s="186" customFormat="1" ht="126" customHeight="1">
      <c r="A24" s="187" t="s">
        <v>123</v>
      </c>
      <c r="B24" s="100" t="s">
        <v>199</v>
      </c>
      <c r="C24" s="122">
        <v>14763.67</v>
      </c>
      <c r="D24" s="122">
        <v>9320.27</v>
      </c>
      <c r="E24" s="122">
        <v>7369.919350000001</v>
      </c>
      <c r="F24" s="122">
        <f t="shared" si="9"/>
        <v>-1950.3506499999994</v>
      </c>
      <c r="G24" s="177">
        <f t="shared" si="4"/>
        <v>0.7907409710233717</v>
      </c>
      <c r="H24" s="122">
        <f aca="true" t="shared" si="16" ref="H24:H34">E24-C24</f>
        <v>-7393.750649999999</v>
      </c>
      <c r="I24" s="177">
        <f t="shared" si="5"/>
        <v>0.49919290731911514</v>
      </c>
      <c r="J24" s="122">
        <v>0</v>
      </c>
      <c r="K24" s="122">
        <v>0</v>
      </c>
      <c r="L24" s="122">
        <f t="shared" si="15"/>
        <v>0</v>
      </c>
      <c r="M24" s="177">
        <f t="shared" si="6"/>
      </c>
      <c r="N24" s="122" t="e">
        <f>#REF!+#REF!</f>
        <v>#REF!</v>
      </c>
      <c r="O24" s="122">
        <f t="shared" si="12"/>
        <v>14763.67</v>
      </c>
      <c r="P24" s="122">
        <f t="shared" si="13"/>
        <v>7369.919350000001</v>
      </c>
      <c r="Q24" s="122">
        <f t="shared" si="14"/>
        <v>-7393.750649999999</v>
      </c>
      <c r="R24" s="177">
        <f t="shared" si="8"/>
        <v>0.49919290731911514</v>
      </c>
      <c r="S24" s="185"/>
      <c r="T24" s="185"/>
    </row>
    <row r="25" spans="1:20" s="186" customFormat="1" ht="48.75" customHeight="1">
      <c r="A25" s="187" t="s">
        <v>124</v>
      </c>
      <c r="B25" s="100" t="s">
        <v>121</v>
      </c>
      <c r="C25" s="122">
        <v>1116.698</v>
      </c>
      <c r="D25" s="122">
        <v>1014.198</v>
      </c>
      <c r="E25" s="122">
        <v>672.98904</v>
      </c>
      <c r="F25" s="122">
        <f t="shared" si="9"/>
        <v>-341.20895999999993</v>
      </c>
      <c r="G25" s="177">
        <f t="shared" si="4"/>
        <v>0.6635677057142688</v>
      </c>
      <c r="H25" s="122">
        <f t="shared" si="16"/>
        <v>-443.70896000000005</v>
      </c>
      <c r="I25" s="177">
        <f t="shared" si="5"/>
        <v>0.6026598417835439</v>
      </c>
      <c r="J25" s="122">
        <v>0</v>
      </c>
      <c r="K25" s="122">
        <v>0</v>
      </c>
      <c r="L25" s="122">
        <f t="shared" si="15"/>
        <v>0</v>
      </c>
      <c r="M25" s="177">
        <f t="shared" si="6"/>
      </c>
      <c r="N25" s="122" t="e">
        <f>#REF!+#REF!</f>
        <v>#REF!</v>
      </c>
      <c r="O25" s="122">
        <f t="shared" si="12"/>
        <v>1116.698</v>
      </c>
      <c r="P25" s="122">
        <f t="shared" si="13"/>
        <v>672.98904</v>
      </c>
      <c r="Q25" s="122">
        <f t="shared" si="14"/>
        <v>-443.70896000000005</v>
      </c>
      <c r="R25" s="177">
        <f t="shared" si="8"/>
        <v>0.6026598417835439</v>
      </c>
      <c r="S25" s="185"/>
      <c r="T25" s="185"/>
    </row>
    <row r="26" spans="1:20" s="186" customFormat="1" ht="66.75" customHeight="1">
      <c r="A26" s="187">
        <v>3200</v>
      </c>
      <c r="B26" s="100" t="s">
        <v>166</v>
      </c>
      <c r="C26" s="122">
        <v>9428.3</v>
      </c>
      <c r="D26" s="122">
        <v>7345.325</v>
      </c>
      <c r="E26" s="122">
        <v>6454.0178799999985</v>
      </c>
      <c r="F26" s="122">
        <f>E26-D26</f>
        <v>-891.3071200000013</v>
      </c>
      <c r="G26" s="177">
        <f t="shared" si="4"/>
        <v>0.878656544128408</v>
      </c>
      <c r="H26" s="122">
        <f>E26-C26</f>
        <v>-2974.2821200000008</v>
      </c>
      <c r="I26" s="177">
        <f t="shared" si="5"/>
        <v>0.6845367542398947</v>
      </c>
      <c r="J26" s="122">
        <v>1159.75038</v>
      </c>
      <c r="K26" s="122">
        <v>717.31251</v>
      </c>
      <c r="L26" s="122">
        <f t="shared" si="15"/>
        <v>-442.43787</v>
      </c>
      <c r="M26" s="177">
        <f t="shared" si="6"/>
        <v>0.6185059495302774</v>
      </c>
      <c r="N26" s="122"/>
      <c r="O26" s="122">
        <f t="shared" si="12"/>
        <v>10588.050379999999</v>
      </c>
      <c r="P26" s="122">
        <f t="shared" si="13"/>
        <v>7171.330389999998</v>
      </c>
      <c r="Q26" s="122">
        <f t="shared" si="14"/>
        <v>-3416.7199900000005</v>
      </c>
      <c r="R26" s="177">
        <f t="shared" si="8"/>
        <v>0.6773041431259226</v>
      </c>
      <c r="S26" s="185"/>
      <c r="T26" s="185"/>
    </row>
    <row r="27" spans="1:20" s="186" customFormat="1" ht="53.25" customHeight="1">
      <c r="A27" s="187">
        <v>3210</v>
      </c>
      <c r="B27" s="100" t="s">
        <v>106</v>
      </c>
      <c r="C27" s="122">
        <v>1460.653</v>
      </c>
      <c r="D27" s="122">
        <v>1196.703</v>
      </c>
      <c r="E27" s="122">
        <v>473.30340999999993</v>
      </c>
      <c r="F27" s="122">
        <f>E27-D27</f>
        <v>-723.39959</v>
      </c>
      <c r="G27" s="177">
        <f t="shared" si="4"/>
        <v>0.39550616151208773</v>
      </c>
      <c r="H27" s="122">
        <f>E27-C27</f>
        <v>-987.34959</v>
      </c>
      <c r="I27" s="177">
        <f t="shared" si="5"/>
        <v>0.3240354896063609</v>
      </c>
      <c r="J27" s="122">
        <v>388.1063</v>
      </c>
      <c r="K27" s="122">
        <v>252.23085</v>
      </c>
      <c r="L27" s="122">
        <f t="shared" si="15"/>
        <v>-135.87544999999997</v>
      </c>
      <c r="M27" s="177">
        <f t="shared" si="6"/>
        <v>0.6499014574099932</v>
      </c>
      <c r="N27" s="122"/>
      <c r="O27" s="122">
        <f t="shared" si="12"/>
        <v>1848.7593</v>
      </c>
      <c r="P27" s="122">
        <f t="shared" si="13"/>
        <v>725.5342599999999</v>
      </c>
      <c r="Q27" s="122">
        <f t="shared" si="14"/>
        <v>-1123.22504</v>
      </c>
      <c r="R27" s="177">
        <f t="shared" si="8"/>
        <v>0.39244387303420186</v>
      </c>
      <c r="S27" s="185"/>
      <c r="T27" s="185"/>
    </row>
    <row r="28" spans="1:20" s="186" customFormat="1" ht="83.25" customHeight="1">
      <c r="A28" s="187">
        <v>3220</v>
      </c>
      <c r="B28" s="100" t="s">
        <v>256</v>
      </c>
      <c r="C28" s="122">
        <v>0</v>
      </c>
      <c r="D28" s="122">
        <v>0</v>
      </c>
      <c r="E28" s="122">
        <v>0</v>
      </c>
      <c r="F28" s="122"/>
      <c r="G28" s="177"/>
      <c r="H28" s="122"/>
      <c r="I28" s="177"/>
      <c r="J28" s="122">
        <v>48624.226</v>
      </c>
      <c r="K28" s="122">
        <v>31284.90897</v>
      </c>
      <c r="L28" s="122">
        <f>K28-J28</f>
        <v>-17339.317030000002</v>
      </c>
      <c r="M28" s="177">
        <f>_xlfn.IFERROR(K28/J28,"")</f>
        <v>0.6434016856124353</v>
      </c>
      <c r="N28" s="122"/>
      <c r="O28" s="122">
        <f>C28+J28</f>
        <v>48624.226</v>
      </c>
      <c r="P28" s="122">
        <f>E28+K28</f>
        <v>31284.90897</v>
      </c>
      <c r="Q28" s="122">
        <f>P28-O28</f>
        <v>-17339.317030000002</v>
      </c>
      <c r="R28" s="177">
        <f t="shared" si="8"/>
        <v>0.6434016856124353</v>
      </c>
      <c r="S28" s="185"/>
      <c r="T28" s="185"/>
    </row>
    <row r="29" spans="1:20" s="186" customFormat="1" ht="84.75" customHeight="1">
      <c r="A29" s="187">
        <v>3230</v>
      </c>
      <c r="B29" s="100" t="s">
        <v>238</v>
      </c>
      <c r="C29" s="122">
        <v>12592.866119999999</v>
      </c>
      <c r="D29" s="122">
        <v>9420.80212</v>
      </c>
      <c r="E29" s="122">
        <v>4383.9491</v>
      </c>
      <c r="F29" s="122">
        <f>E29-D29</f>
        <v>-5036.8530200000005</v>
      </c>
      <c r="G29" s="177">
        <f>_xlfn.IFERROR(E29/D29,"")</f>
        <v>0.46534775321233474</v>
      </c>
      <c r="H29" s="122">
        <f>E29-C29</f>
        <v>-8208.917019999999</v>
      </c>
      <c r="I29" s="177">
        <f t="shared" si="5"/>
        <v>0.3481295725869275</v>
      </c>
      <c r="J29" s="122">
        <v>44198.399659999995</v>
      </c>
      <c r="K29" s="122">
        <v>27239.37176</v>
      </c>
      <c r="L29" s="122">
        <f>K29-J29</f>
        <v>-16959.027899999994</v>
      </c>
      <c r="M29" s="177">
        <f>_xlfn.IFERROR(K29/J29,"")</f>
        <v>0.6162976933450356</v>
      </c>
      <c r="N29" s="122"/>
      <c r="O29" s="122">
        <f>C29+J29</f>
        <v>56791.265779999994</v>
      </c>
      <c r="P29" s="122">
        <f>E29+K29</f>
        <v>31623.32086</v>
      </c>
      <c r="Q29" s="122">
        <f>P29-O29</f>
        <v>-25167.944919999994</v>
      </c>
      <c r="R29" s="177">
        <f>_xlfn.IFERROR(P29/O29,"")</f>
        <v>0.5568342319134695</v>
      </c>
      <c r="S29" s="185"/>
      <c r="T29" s="185"/>
    </row>
    <row r="30" spans="1:20" s="186" customFormat="1" ht="21" customHeight="1">
      <c r="A30" s="187" t="s">
        <v>126</v>
      </c>
      <c r="B30" s="100" t="s">
        <v>157</v>
      </c>
      <c r="C30" s="122">
        <v>120961.52535</v>
      </c>
      <c r="D30" s="122">
        <v>98347.34549</v>
      </c>
      <c r="E30" s="122">
        <v>73065.51986</v>
      </c>
      <c r="F30" s="122">
        <f t="shared" si="9"/>
        <v>-25281.825630000007</v>
      </c>
      <c r="G30" s="177">
        <f t="shared" si="4"/>
        <v>0.7429333196128748</v>
      </c>
      <c r="H30" s="122">
        <f t="shared" si="16"/>
        <v>-47896.005489999996</v>
      </c>
      <c r="I30" s="177">
        <f t="shared" si="5"/>
        <v>0.6040393393567602</v>
      </c>
      <c r="J30" s="122">
        <v>13668.70298</v>
      </c>
      <c r="K30" s="122">
        <v>7760.0729</v>
      </c>
      <c r="L30" s="122">
        <f t="shared" si="15"/>
        <v>-5908.63008</v>
      </c>
      <c r="M30" s="177">
        <f t="shared" si="6"/>
        <v>0.5677256219082756</v>
      </c>
      <c r="N30" s="122"/>
      <c r="O30" s="122">
        <f aca="true" t="shared" si="17" ref="O30:O48">C30+J30</f>
        <v>134630.22832999998</v>
      </c>
      <c r="P30" s="122">
        <f aca="true" t="shared" si="18" ref="P30:P48">E30+K30</f>
        <v>80825.59276</v>
      </c>
      <c r="Q30" s="122">
        <f>P30-O30</f>
        <v>-53804.635569999984</v>
      </c>
      <c r="R30" s="177">
        <f t="shared" si="8"/>
        <v>0.6003524896495287</v>
      </c>
      <c r="S30" s="185"/>
      <c r="T30" s="185"/>
    </row>
    <row r="31" spans="1:20" s="47" customFormat="1" ht="27" customHeight="1">
      <c r="A31" s="57" t="s">
        <v>127</v>
      </c>
      <c r="B31" s="103" t="s">
        <v>64</v>
      </c>
      <c r="C31" s="120">
        <v>301328.42230000003</v>
      </c>
      <c r="D31" s="120">
        <v>234160.38019</v>
      </c>
      <c r="E31" s="121">
        <v>191604</v>
      </c>
      <c r="F31" s="121">
        <f t="shared" si="9"/>
        <v>-42556.380189999996</v>
      </c>
      <c r="G31" s="141">
        <f t="shared" si="4"/>
        <v>0.8182596895535046</v>
      </c>
      <c r="H31" s="121">
        <f t="shared" si="16"/>
        <v>-109724.42230000003</v>
      </c>
      <c r="I31" s="141">
        <f t="shared" si="5"/>
        <v>0.6358643454125966</v>
      </c>
      <c r="J31" s="121">
        <v>32397.87456</v>
      </c>
      <c r="K31" s="121">
        <v>21953.079899999997</v>
      </c>
      <c r="L31" s="121">
        <f aca="true" t="shared" si="19" ref="L31:L42">K31-J31</f>
        <v>-10444.794660000003</v>
      </c>
      <c r="M31" s="141">
        <f t="shared" si="6"/>
        <v>0.6776086455715938</v>
      </c>
      <c r="N31" s="121" t="e">
        <f>#REF!+#REF!</f>
        <v>#REF!</v>
      </c>
      <c r="O31" s="121">
        <f t="shared" si="17"/>
        <v>333726.29686000006</v>
      </c>
      <c r="P31" s="121">
        <f t="shared" si="18"/>
        <v>213557.0799</v>
      </c>
      <c r="Q31" s="121">
        <f t="shared" si="7"/>
        <v>-120169.21696000005</v>
      </c>
      <c r="R31" s="141">
        <f t="shared" si="8"/>
        <v>0.6399168477561968</v>
      </c>
      <c r="S31" s="46"/>
      <c r="T31" s="46"/>
    </row>
    <row r="32" spans="1:20" s="47" customFormat="1" ht="32.25" customHeight="1">
      <c r="A32" s="58" t="s">
        <v>128</v>
      </c>
      <c r="B32" s="103" t="s">
        <v>66</v>
      </c>
      <c r="C32" s="121">
        <v>146944.72900000002</v>
      </c>
      <c r="D32" s="120">
        <v>113980.62700000002</v>
      </c>
      <c r="E32" s="121">
        <v>96913.7</v>
      </c>
      <c r="F32" s="121">
        <f t="shared" si="9"/>
        <v>-17066.927000000025</v>
      </c>
      <c r="G32" s="141">
        <f t="shared" si="4"/>
        <v>0.8502646682229602</v>
      </c>
      <c r="H32" s="121">
        <f t="shared" si="16"/>
        <v>-50031.029000000024</v>
      </c>
      <c r="I32" s="141">
        <f t="shared" si="5"/>
        <v>0.6595248476044349</v>
      </c>
      <c r="J32" s="121">
        <v>26066.06956</v>
      </c>
      <c r="K32" s="121">
        <v>3033.7714</v>
      </c>
      <c r="L32" s="121">
        <f t="shared" si="19"/>
        <v>-23032.29816</v>
      </c>
      <c r="M32" s="141">
        <f t="shared" si="6"/>
        <v>0.11638775815497364</v>
      </c>
      <c r="N32" s="121" t="e">
        <f>#REF!+#REF!</f>
        <v>#REF!</v>
      </c>
      <c r="O32" s="121">
        <f t="shared" si="17"/>
        <v>173010.79856000002</v>
      </c>
      <c r="P32" s="121">
        <f t="shared" si="18"/>
        <v>99947.4714</v>
      </c>
      <c r="Q32" s="121">
        <f t="shared" si="7"/>
        <v>-73063.32716000003</v>
      </c>
      <c r="R32" s="141">
        <f t="shared" si="8"/>
        <v>0.5776949891676171</v>
      </c>
      <c r="S32" s="46"/>
      <c r="T32" s="46"/>
    </row>
    <row r="33" spans="1:20" s="47" customFormat="1" ht="34.5" customHeight="1">
      <c r="A33" s="58" t="s">
        <v>129</v>
      </c>
      <c r="B33" s="103" t="s">
        <v>63</v>
      </c>
      <c r="C33" s="120">
        <v>814957.9362</v>
      </c>
      <c r="D33" s="120">
        <v>635366.0671900001</v>
      </c>
      <c r="E33" s="121">
        <v>524075.6</v>
      </c>
      <c r="F33" s="121">
        <f t="shared" si="9"/>
        <v>-111290.46719000011</v>
      </c>
      <c r="G33" s="141">
        <f t="shared" si="4"/>
        <v>0.8248403984144155</v>
      </c>
      <c r="H33" s="121">
        <f t="shared" si="16"/>
        <v>-290882.3362</v>
      </c>
      <c r="I33" s="141">
        <f t="shared" si="5"/>
        <v>0.6430707361948873</v>
      </c>
      <c r="J33" s="121">
        <v>427647.6788</v>
      </c>
      <c r="K33" s="121">
        <v>180063.85813</v>
      </c>
      <c r="L33" s="121">
        <f t="shared" si="19"/>
        <v>-247583.82067</v>
      </c>
      <c r="M33" s="141">
        <f t="shared" si="6"/>
        <v>0.4210565543937193</v>
      </c>
      <c r="N33" s="121" t="e">
        <f>#REF!+#REF!</f>
        <v>#REF!</v>
      </c>
      <c r="O33" s="121">
        <f t="shared" si="17"/>
        <v>1242605.615</v>
      </c>
      <c r="P33" s="121">
        <f t="shared" si="18"/>
        <v>704139.4581299999</v>
      </c>
      <c r="Q33" s="121">
        <f t="shared" si="7"/>
        <v>-538466.1568700001</v>
      </c>
      <c r="R33" s="141">
        <f t="shared" si="8"/>
        <v>0.5666636699770586</v>
      </c>
      <c r="S33" s="46"/>
      <c r="T33" s="46"/>
    </row>
    <row r="34" spans="1:20" s="71" customFormat="1" ht="25.5" customHeight="1">
      <c r="A34" s="68" t="s">
        <v>130</v>
      </c>
      <c r="B34" s="104" t="s">
        <v>143</v>
      </c>
      <c r="C34" s="120">
        <f>SUM(C35:C41)</f>
        <v>248200.72794000004</v>
      </c>
      <c r="D34" s="120">
        <f>SUM(D35:D41)</f>
        <v>215663.69994000002</v>
      </c>
      <c r="E34" s="120">
        <f>SUM(E35:E41)</f>
        <v>160277.19097999996</v>
      </c>
      <c r="F34" s="120">
        <f t="shared" si="9"/>
        <v>-55386.508960000065</v>
      </c>
      <c r="G34" s="141">
        <f t="shared" si="4"/>
        <v>0.7431811242438612</v>
      </c>
      <c r="H34" s="120">
        <f t="shared" si="16"/>
        <v>-87923.53696000008</v>
      </c>
      <c r="I34" s="141">
        <f t="shared" si="5"/>
        <v>0.6457563292028108</v>
      </c>
      <c r="J34" s="121">
        <f>SUM(J35:J41)</f>
        <v>1380158.41839</v>
      </c>
      <c r="K34" s="121">
        <f>SUM(K35:K41)</f>
        <v>475143.09269</v>
      </c>
      <c r="L34" s="121">
        <f t="shared" si="19"/>
        <v>-905015.3256999999</v>
      </c>
      <c r="M34" s="141">
        <f t="shared" si="6"/>
        <v>0.34426706844586</v>
      </c>
      <c r="N34" s="120" t="e">
        <f>#REF!+#REF!</f>
        <v>#REF!</v>
      </c>
      <c r="O34" s="120">
        <f t="shared" si="17"/>
        <v>1628359.1463300001</v>
      </c>
      <c r="P34" s="120">
        <f t="shared" si="18"/>
        <v>635420.28367</v>
      </c>
      <c r="Q34" s="120">
        <f t="shared" si="7"/>
        <v>-992938.8626600001</v>
      </c>
      <c r="R34" s="141">
        <f t="shared" si="8"/>
        <v>0.3902212144674053</v>
      </c>
      <c r="S34" s="69"/>
      <c r="T34" s="70"/>
    </row>
    <row r="35" spans="1:20" s="47" customFormat="1" ht="48" customHeight="1">
      <c r="A35" s="146" t="s">
        <v>155</v>
      </c>
      <c r="B35" s="105" t="s">
        <v>156</v>
      </c>
      <c r="C35" s="122">
        <v>20046.290579999997</v>
      </c>
      <c r="D35" s="122">
        <v>17579.29058</v>
      </c>
      <c r="E35" s="122">
        <v>9207.744579999999</v>
      </c>
      <c r="F35" s="122">
        <f t="shared" si="9"/>
        <v>-8371.546000000002</v>
      </c>
      <c r="G35" s="177">
        <f t="shared" si="4"/>
        <v>0.523783626995487</v>
      </c>
      <c r="H35" s="122">
        <f aca="true" t="shared" si="20" ref="H35:H45">E35-C35</f>
        <v>-10838.545999999998</v>
      </c>
      <c r="I35" s="177">
        <f t="shared" si="5"/>
        <v>0.45932411002694346</v>
      </c>
      <c r="J35" s="122">
        <v>3601.30908</v>
      </c>
      <c r="K35" s="122">
        <v>1434.05511</v>
      </c>
      <c r="L35" s="122">
        <f t="shared" si="19"/>
        <v>-2167.2539699999998</v>
      </c>
      <c r="M35" s="142">
        <f t="shared" si="6"/>
        <v>0.39820384147644444</v>
      </c>
      <c r="N35" s="122"/>
      <c r="O35" s="122">
        <f t="shared" si="17"/>
        <v>23647.599659999996</v>
      </c>
      <c r="P35" s="122">
        <f t="shared" si="18"/>
        <v>10641.799689999998</v>
      </c>
      <c r="Q35" s="122">
        <f>P35-O35</f>
        <v>-13005.799969999998</v>
      </c>
      <c r="R35" s="177">
        <f t="shared" si="8"/>
        <v>0.45001606264506594</v>
      </c>
      <c r="S35" s="48"/>
      <c r="T35" s="46"/>
    </row>
    <row r="36" spans="1:20" s="47" customFormat="1" ht="29.25" customHeight="1" hidden="1">
      <c r="A36" s="146" t="s">
        <v>224</v>
      </c>
      <c r="B36" s="105" t="s">
        <v>225</v>
      </c>
      <c r="C36" s="122">
        <v>0</v>
      </c>
      <c r="D36" s="122">
        <v>0</v>
      </c>
      <c r="E36" s="122">
        <v>0</v>
      </c>
      <c r="F36" s="122">
        <f t="shared" si="9"/>
        <v>0</v>
      </c>
      <c r="G36" s="177">
        <f t="shared" si="4"/>
      </c>
      <c r="H36" s="122">
        <f t="shared" si="20"/>
        <v>0</v>
      </c>
      <c r="I36" s="177">
        <f t="shared" si="5"/>
      </c>
      <c r="J36" s="122">
        <v>0</v>
      </c>
      <c r="K36" s="122">
        <v>0</v>
      </c>
      <c r="L36" s="122">
        <f t="shared" si="19"/>
        <v>0</v>
      </c>
      <c r="M36" s="142">
        <f t="shared" si="6"/>
      </c>
      <c r="N36" s="122"/>
      <c r="O36" s="122">
        <f t="shared" si="17"/>
        <v>0</v>
      </c>
      <c r="P36" s="122">
        <f t="shared" si="18"/>
        <v>0</v>
      </c>
      <c r="Q36" s="122">
        <f>P36-O36</f>
        <v>0</v>
      </c>
      <c r="R36" s="177">
        <f t="shared" si="8"/>
      </c>
      <c r="S36" s="48"/>
      <c r="T36" s="46"/>
    </row>
    <row r="37" spans="1:20" s="47" customFormat="1" ht="24" customHeight="1">
      <c r="A37" s="146" t="s">
        <v>134</v>
      </c>
      <c r="B37" s="105" t="s">
        <v>144</v>
      </c>
      <c r="C37" s="122">
        <v>15544.405299999999</v>
      </c>
      <c r="D37" s="122">
        <v>10865.205300000001</v>
      </c>
      <c r="E37" s="122">
        <v>5429.72676</v>
      </c>
      <c r="F37" s="122">
        <f t="shared" si="9"/>
        <v>-5435.478540000002</v>
      </c>
      <c r="G37" s="177">
        <f t="shared" si="4"/>
        <v>0.49973531195034104</v>
      </c>
      <c r="H37" s="122">
        <f t="shared" si="20"/>
        <v>-10114.678539999999</v>
      </c>
      <c r="I37" s="177">
        <f t="shared" si="5"/>
        <v>0.3493042451743072</v>
      </c>
      <c r="J37" s="122">
        <v>261856.87975999998</v>
      </c>
      <c r="K37" s="122">
        <v>18524.79144</v>
      </c>
      <c r="L37" s="122">
        <f t="shared" si="19"/>
        <v>-243332.08831999998</v>
      </c>
      <c r="M37" s="142">
        <f t="shared" si="6"/>
        <v>0.0707439554652089</v>
      </c>
      <c r="N37" s="122"/>
      <c r="O37" s="122">
        <f t="shared" si="17"/>
        <v>277401.28505999997</v>
      </c>
      <c r="P37" s="122">
        <f t="shared" si="18"/>
        <v>23954.5182</v>
      </c>
      <c r="Q37" s="122">
        <f t="shared" si="7"/>
        <v>-253446.76685999997</v>
      </c>
      <c r="R37" s="177">
        <f t="shared" si="8"/>
        <v>0.08635330652782955</v>
      </c>
      <c r="S37" s="48"/>
      <c r="T37" s="46"/>
    </row>
    <row r="38" spans="1:20" s="47" customFormat="1" ht="50.25" customHeight="1">
      <c r="A38" s="146" t="s">
        <v>135</v>
      </c>
      <c r="B38" s="105" t="s">
        <v>145</v>
      </c>
      <c r="C38" s="122">
        <v>195488.54856000002</v>
      </c>
      <c r="D38" s="122">
        <v>173746.12056</v>
      </c>
      <c r="E38" s="122">
        <v>140917.78783999998</v>
      </c>
      <c r="F38" s="122">
        <f t="shared" si="9"/>
        <v>-32828.332720000035</v>
      </c>
      <c r="G38" s="177">
        <f t="shared" si="4"/>
        <v>0.8110557368752105</v>
      </c>
      <c r="H38" s="122">
        <f t="shared" si="20"/>
        <v>-54570.76072000005</v>
      </c>
      <c r="I38" s="177">
        <f t="shared" si="5"/>
        <v>0.7208493227763109</v>
      </c>
      <c r="J38" s="122">
        <v>392009.94241</v>
      </c>
      <c r="K38" s="122">
        <v>177589.15202</v>
      </c>
      <c r="L38" s="122">
        <f t="shared" si="19"/>
        <v>-214420.79039</v>
      </c>
      <c r="M38" s="142">
        <f t="shared" si="6"/>
        <v>0.4530220609411507</v>
      </c>
      <c r="N38" s="122"/>
      <c r="O38" s="122">
        <f t="shared" si="17"/>
        <v>587498.49097</v>
      </c>
      <c r="P38" s="122">
        <f t="shared" si="18"/>
        <v>318506.93986</v>
      </c>
      <c r="Q38" s="122">
        <f t="shared" si="7"/>
        <v>-268991.55111000006</v>
      </c>
      <c r="R38" s="177">
        <f t="shared" si="8"/>
        <v>0.5421408646243896</v>
      </c>
      <c r="S38" s="48"/>
      <c r="T38" s="46"/>
    </row>
    <row r="39" spans="1:20" s="47" customFormat="1" ht="34.5" customHeight="1">
      <c r="A39" s="146" t="s">
        <v>213</v>
      </c>
      <c r="B39" s="105" t="s">
        <v>212</v>
      </c>
      <c r="C39" s="122">
        <v>1009.07</v>
      </c>
      <c r="D39" s="122">
        <v>942.57</v>
      </c>
      <c r="E39" s="122">
        <v>244.22116</v>
      </c>
      <c r="F39" s="122">
        <f t="shared" si="9"/>
        <v>-698.3488400000001</v>
      </c>
      <c r="G39" s="177">
        <f t="shared" si="4"/>
        <v>0.2591013505628229</v>
      </c>
      <c r="H39" s="122">
        <f t="shared" si="20"/>
        <v>-764.8488400000001</v>
      </c>
      <c r="I39" s="177">
        <f t="shared" si="5"/>
        <v>0.24202598432219766</v>
      </c>
      <c r="J39" s="122">
        <v>20</v>
      </c>
      <c r="K39" s="122">
        <v>19.75</v>
      </c>
      <c r="L39" s="122">
        <f t="shared" si="19"/>
        <v>-0.25</v>
      </c>
      <c r="M39" s="142">
        <f t="shared" si="6"/>
        <v>0.9875</v>
      </c>
      <c r="N39" s="122"/>
      <c r="O39" s="122">
        <f>C39+J39</f>
        <v>1029.0700000000002</v>
      </c>
      <c r="P39" s="122">
        <f>E39+K39</f>
        <v>263.97116</v>
      </c>
      <c r="Q39" s="122">
        <f>P39-O39</f>
        <v>-765.0988400000001</v>
      </c>
      <c r="R39" s="177">
        <f t="shared" si="8"/>
        <v>0.25651428960129047</v>
      </c>
      <c r="S39" s="48"/>
      <c r="T39" s="46"/>
    </row>
    <row r="40" spans="1:20" s="47" customFormat="1" ht="50.25" customHeight="1">
      <c r="A40" s="146" t="s">
        <v>133</v>
      </c>
      <c r="B40" s="105" t="s">
        <v>146</v>
      </c>
      <c r="C40" s="122">
        <v>15962.413499999999</v>
      </c>
      <c r="D40" s="122">
        <v>12380.513500000001</v>
      </c>
      <c r="E40" s="122">
        <v>4477.710639999999</v>
      </c>
      <c r="F40" s="122">
        <f t="shared" si="9"/>
        <v>-7902.802860000002</v>
      </c>
      <c r="G40" s="177">
        <f t="shared" si="4"/>
        <v>0.36167406465006474</v>
      </c>
      <c r="H40" s="122">
        <f t="shared" si="20"/>
        <v>-11484.70286</v>
      </c>
      <c r="I40" s="177">
        <f t="shared" si="5"/>
        <v>0.280515890657763</v>
      </c>
      <c r="J40" s="122">
        <v>338747.78968</v>
      </c>
      <c r="K40" s="122">
        <v>164321.81877</v>
      </c>
      <c r="L40" s="122">
        <f t="shared" si="19"/>
        <v>-174425.97090999997</v>
      </c>
      <c r="M40" s="142">
        <f t="shared" si="6"/>
        <v>0.48508602498994174</v>
      </c>
      <c r="N40" s="122"/>
      <c r="O40" s="122">
        <f>C40+J40</f>
        <v>354710.20318</v>
      </c>
      <c r="P40" s="122">
        <f>E40+K40</f>
        <v>168799.52941000002</v>
      </c>
      <c r="Q40" s="122">
        <f>P40-O40</f>
        <v>-185910.67377</v>
      </c>
      <c r="R40" s="177">
        <f t="shared" si="8"/>
        <v>0.4758801069061484</v>
      </c>
      <c r="S40" s="48"/>
      <c r="T40" s="46"/>
    </row>
    <row r="41" spans="1:20" s="47" customFormat="1" ht="78" customHeight="1">
      <c r="A41" s="146" t="s">
        <v>186</v>
      </c>
      <c r="B41" s="105" t="s">
        <v>187</v>
      </c>
      <c r="C41" s="122">
        <v>150</v>
      </c>
      <c r="D41" s="122">
        <v>150</v>
      </c>
      <c r="E41" s="122">
        <v>0</v>
      </c>
      <c r="F41" s="122">
        <f t="shared" si="9"/>
        <v>-150</v>
      </c>
      <c r="G41" s="177">
        <f t="shared" si="4"/>
        <v>0</v>
      </c>
      <c r="H41" s="122">
        <f t="shared" si="20"/>
        <v>-150</v>
      </c>
      <c r="I41" s="177">
        <f t="shared" si="5"/>
        <v>0</v>
      </c>
      <c r="J41" s="122">
        <v>383922.49746</v>
      </c>
      <c r="K41" s="122">
        <v>113253.52535</v>
      </c>
      <c r="L41" s="122">
        <f t="shared" si="19"/>
        <v>-270668.97211</v>
      </c>
      <c r="M41" s="142">
        <f t="shared" si="6"/>
        <v>0.2949905934121499</v>
      </c>
      <c r="N41" s="122"/>
      <c r="O41" s="122">
        <f>C41+J41</f>
        <v>384072.49746</v>
      </c>
      <c r="P41" s="122">
        <f>E41+K41</f>
        <v>113253.52535</v>
      </c>
      <c r="Q41" s="122">
        <f>P41-O41</f>
        <v>-270818.97211</v>
      </c>
      <c r="R41" s="177">
        <f t="shared" si="8"/>
        <v>0.29487538446252587</v>
      </c>
      <c r="S41" s="48"/>
      <c r="T41" s="46"/>
    </row>
    <row r="42" spans="1:20" s="71" customFormat="1" ht="30.75" customHeight="1">
      <c r="A42" s="68" t="s">
        <v>131</v>
      </c>
      <c r="B42" s="104" t="s">
        <v>147</v>
      </c>
      <c r="C42" s="120">
        <f>C43+C44+C45+C46+C47+C48</f>
        <v>160549.68933</v>
      </c>
      <c r="D42" s="120">
        <f>D43+D44+D45+D46+D47+D48</f>
        <v>131931.19118999998</v>
      </c>
      <c r="E42" s="120">
        <f>E43+E44+E45+E46+E47+E48</f>
        <v>57550.10915000002</v>
      </c>
      <c r="F42" s="120">
        <f t="shared" si="9"/>
        <v>-74381.08203999996</v>
      </c>
      <c r="G42" s="141">
        <f t="shared" si="4"/>
        <v>0.4362130640291085</v>
      </c>
      <c r="H42" s="120">
        <f t="shared" si="20"/>
        <v>-102999.58017999998</v>
      </c>
      <c r="I42" s="141">
        <f t="shared" si="5"/>
        <v>0.3584566833493481</v>
      </c>
      <c r="J42" s="121">
        <f>J43+J44+J45+J46+J47+J48</f>
        <v>94073.21826000001</v>
      </c>
      <c r="K42" s="121">
        <f>K43+K44+K45+K46+K47+K48</f>
        <v>61660.462869999996</v>
      </c>
      <c r="L42" s="121">
        <f t="shared" si="19"/>
        <v>-32412.755390000013</v>
      </c>
      <c r="M42" s="141">
        <f t="shared" si="6"/>
        <v>0.6554518279536532</v>
      </c>
      <c r="N42" s="120"/>
      <c r="O42" s="120">
        <f t="shared" si="17"/>
        <v>254622.90759000002</v>
      </c>
      <c r="P42" s="120">
        <f t="shared" si="18"/>
        <v>119210.57202000002</v>
      </c>
      <c r="Q42" s="120">
        <f t="shared" si="7"/>
        <v>-135412.33557</v>
      </c>
      <c r="R42" s="141">
        <f t="shared" si="8"/>
        <v>0.4681847880394005</v>
      </c>
      <c r="S42" s="69"/>
      <c r="T42" s="70"/>
    </row>
    <row r="43" spans="1:20" s="47" customFormat="1" ht="40.5" customHeight="1">
      <c r="A43" s="146" t="s">
        <v>132</v>
      </c>
      <c r="B43" s="105" t="s">
        <v>148</v>
      </c>
      <c r="C43" s="122">
        <v>53433.159999999996</v>
      </c>
      <c r="D43" s="122">
        <v>42367.546</v>
      </c>
      <c r="E43" s="122">
        <v>34603.41092000002</v>
      </c>
      <c r="F43" s="138">
        <f t="shared" si="9"/>
        <v>-7764.1350799999855</v>
      </c>
      <c r="G43" s="177">
        <f t="shared" si="4"/>
        <v>0.8167433374592905</v>
      </c>
      <c r="H43" s="138">
        <f t="shared" si="20"/>
        <v>-18829.74907999998</v>
      </c>
      <c r="I43" s="177">
        <f t="shared" si="5"/>
        <v>0.6476018060694898</v>
      </c>
      <c r="J43" s="122">
        <v>38609.35534</v>
      </c>
      <c r="K43" s="122">
        <v>35907.1853</v>
      </c>
      <c r="L43" s="122">
        <f aca="true" t="shared" si="21" ref="L43:L48">K43-J43</f>
        <v>-2702.1700400000045</v>
      </c>
      <c r="M43" s="177">
        <f t="shared" si="6"/>
        <v>0.9300125574176447</v>
      </c>
      <c r="N43" s="138"/>
      <c r="O43" s="138">
        <f t="shared" si="17"/>
        <v>92042.51534</v>
      </c>
      <c r="P43" s="138">
        <f t="shared" si="18"/>
        <v>70510.59622</v>
      </c>
      <c r="Q43" s="138">
        <f t="shared" si="7"/>
        <v>-21531.91911999999</v>
      </c>
      <c r="R43" s="177">
        <f t="shared" si="8"/>
        <v>0.7660655074400969</v>
      </c>
      <c r="S43" s="48"/>
      <c r="T43" s="46"/>
    </row>
    <row r="44" spans="1:20" s="47" customFormat="1" ht="33" customHeight="1">
      <c r="A44" s="146" t="s">
        <v>149</v>
      </c>
      <c r="B44" s="105" t="s">
        <v>153</v>
      </c>
      <c r="C44" s="122">
        <v>21747.39116</v>
      </c>
      <c r="D44" s="122">
        <v>21603.49116</v>
      </c>
      <c r="E44" s="122">
        <v>15577.480190000002</v>
      </c>
      <c r="F44" s="138">
        <f t="shared" si="9"/>
        <v>-6026.010969999999</v>
      </c>
      <c r="G44" s="177">
        <f t="shared" si="4"/>
        <v>0.7210630946003082</v>
      </c>
      <c r="H44" s="138">
        <f t="shared" si="20"/>
        <v>-6169.910969999997</v>
      </c>
      <c r="I44" s="177">
        <f t="shared" si="5"/>
        <v>0.7162919025732005</v>
      </c>
      <c r="J44" s="122">
        <v>43186.14532</v>
      </c>
      <c r="K44" s="122">
        <v>23498.98102</v>
      </c>
      <c r="L44" s="122">
        <f t="shared" si="21"/>
        <v>-19687.164300000004</v>
      </c>
      <c r="M44" s="177">
        <f t="shared" si="6"/>
        <v>0.5441324027851439</v>
      </c>
      <c r="N44" s="138"/>
      <c r="O44" s="138">
        <f t="shared" si="17"/>
        <v>64933.53648</v>
      </c>
      <c r="P44" s="138">
        <f t="shared" si="18"/>
        <v>39076.46121</v>
      </c>
      <c r="Q44" s="138">
        <f>P44-O44</f>
        <v>-25857.07527</v>
      </c>
      <c r="R44" s="177">
        <f t="shared" si="8"/>
        <v>0.6017916677314478</v>
      </c>
      <c r="S44" s="48"/>
      <c r="T44" s="46"/>
    </row>
    <row r="45" spans="1:20" s="47" customFormat="1" ht="44.25" customHeight="1">
      <c r="A45" s="146" t="s">
        <v>150</v>
      </c>
      <c r="B45" s="105" t="s">
        <v>154</v>
      </c>
      <c r="C45" s="122">
        <v>1896.5</v>
      </c>
      <c r="D45" s="122">
        <v>1866.5</v>
      </c>
      <c r="E45" s="122">
        <v>1056.16991</v>
      </c>
      <c r="F45" s="138">
        <f t="shared" si="9"/>
        <v>-810.3300899999999</v>
      </c>
      <c r="G45" s="177">
        <f t="shared" si="4"/>
        <v>0.5658558317706939</v>
      </c>
      <c r="H45" s="138">
        <f t="shared" si="20"/>
        <v>-840.3300899999999</v>
      </c>
      <c r="I45" s="177">
        <f t="shared" si="5"/>
        <v>0.556904777221197</v>
      </c>
      <c r="J45" s="122">
        <v>12277.7176</v>
      </c>
      <c r="K45" s="122">
        <v>2254.29655</v>
      </c>
      <c r="L45" s="122">
        <f t="shared" si="21"/>
        <v>-10023.42105</v>
      </c>
      <c r="M45" s="177">
        <f t="shared" si="6"/>
        <v>0.18360876373308993</v>
      </c>
      <c r="N45" s="138"/>
      <c r="O45" s="138">
        <f t="shared" si="17"/>
        <v>14174.2176</v>
      </c>
      <c r="P45" s="138">
        <f t="shared" si="18"/>
        <v>3310.46646</v>
      </c>
      <c r="Q45" s="138">
        <f>P45-O45</f>
        <v>-10863.75114</v>
      </c>
      <c r="R45" s="177">
        <f t="shared" si="8"/>
        <v>0.23355549868234</v>
      </c>
      <c r="S45" s="48"/>
      <c r="T45" s="46"/>
    </row>
    <row r="46" spans="1:20" s="47" customFormat="1" ht="24.75" customHeight="1">
      <c r="A46" s="146" t="s">
        <v>151</v>
      </c>
      <c r="B46" s="105" t="s">
        <v>65</v>
      </c>
      <c r="C46" s="122">
        <v>3227.58037</v>
      </c>
      <c r="D46" s="122">
        <v>2721.58037</v>
      </c>
      <c r="E46" s="122">
        <v>1785.9217700000002</v>
      </c>
      <c r="F46" s="138">
        <f t="shared" si="9"/>
        <v>-935.6586</v>
      </c>
      <c r="G46" s="177">
        <f t="shared" si="4"/>
        <v>0.6562076173410966</v>
      </c>
      <c r="H46" s="138">
        <f aca="true" t="shared" si="22" ref="H46:H86">E46-C46</f>
        <v>-1441.6586</v>
      </c>
      <c r="I46" s="177">
        <f t="shared" si="5"/>
        <v>0.553331463594197</v>
      </c>
      <c r="J46" s="122"/>
      <c r="K46" s="122"/>
      <c r="L46" s="122">
        <f t="shared" si="21"/>
        <v>0</v>
      </c>
      <c r="M46" s="177">
        <f t="shared" si="6"/>
      </c>
      <c r="N46" s="138"/>
      <c r="O46" s="138">
        <f t="shared" si="17"/>
        <v>3227.58037</v>
      </c>
      <c r="P46" s="138">
        <f t="shared" si="18"/>
        <v>1785.9217700000002</v>
      </c>
      <c r="Q46" s="138">
        <f>P46-O46</f>
        <v>-1441.6586</v>
      </c>
      <c r="R46" s="177">
        <f t="shared" si="8"/>
        <v>0.553331463594197</v>
      </c>
      <c r="S46" s="48"/>
      <c r="T46" s="46"/>
    </row>
    <row r="47" spans="1:20" s="47" customFormat="1" ht="25.5" customHeight="1">
      <c r="A47" s="146" t="s">
        <v>188</v>
      </c>
      <c r="B47" s="105" t="s">
        <v>189</v>
      </c>
      <c r="C47" s="122">
        <v>9014</v>
      </c>
      <c r="D47" s="122">
        <v>5123</v>
      </c>
      <c r="E47" s="122">
        <v>4527.12636</v>
      </c>
      <c r="F47" s="138">
        <f>E47-D47</f>
        <v>-595.8736399999998</v>
      </c>
      <c r="G47" s="177">
        <f t="shared" si="4"/>
        <v>0.8836865820808121</v>
      </c>
      <c r="H47" s="138">
        <f t="shared" si="22"/>
        <v>-4486.87364</v>
      </c>
      <c r="I47" s="177">
        <f t="shared" si="5"/>
        <v>0.5022327889948969</v>
      </c>
      <c r="J47" s="122">
        <v>0</v>
      </c>
      <c r="K47" s="122">
        <v>0</v>
      </c>
      <c r="L47" s="122">
        <f t="shared" si="21"/>
        <v>0</v>
      </c>
      <c r="M47" s="177">
        <f t="shared" si="6"/>
      </c>
      <c r="N47" s="138"/>
      <c r="O47" s="138">
        <f t="shared" si="17"/>
        <v>9014</v>
      </c>
      <c r="P47" s="138">
        <f t="shared" si="18"/>
        <v>4527.12636</v>
      </c>
      <c r="Q47" s="138">
        <f>P47-O47</f>
        <v>-4486.87364</v>
      </c>
      <c r="R47" s="177">
        <f t="shared" si="8"/>
        <v>0.5022327889948969</v>
      </c>
      <c r="S47" s="48"/>
      <c r="T47" s="46"/>
    </row>
    <row r="48" spans="1:20" s="47" customFormat="1" ht="24.75" customHeight="1">
      <c r="A48" s="146" t="s">
        <v>152</v>
      </c>
      <c r="B48" s="105" t="s">
        <v>77</v>
      </c>
      <c r="C48" s="122">
        <v>71231.0578</v>
      </c>
      <c r="D48" s="122">
        <v>58249.073659999995</v>
      </c>
      <c r="E48" s="122">
        <v>0</v>
      </c>
      <c r="F48" s="138">
        <f>E48-D48</f>
        <v>-58249.073659999995</v>
      </c>
      <c r="G48" s="177">
        <f t="shared" si="4"/>
        <v>0</v>
      </c>
      <c r="H48" s="138">
        <f t="shared" si="22"/>
        <v>-71231.0578</v>
      </c>
      <c r="I48" s="177">
        <f t="shared" si="5"/>
        <v>0</v>
      </c>
      <c r="J48" s="122">
        <v>0</v>
      </c>
      <c r="K48" s="122">
        <v>0</v>
      </c>
      <c r="L48" s="122">
        <f t="shared" si="21"/>
        <v>0</v>
      </c>
      <c r="M48" s="177">
        <f t="shared" si="6"/>
      </c>
      <c r="N48" s="138"/>
      <c r="O48" s="138">
        <f t="shared" si="17"/>
        <v>71231.0578</v>
      </c>
      <c r="P48" s="138">
        <f t="shared" si="18"/>
        <v>0</v>
      </c>
      <c r="Q48" s="138">
        <f>P48-O48</f>
        <v>-71231.0578</v>
      </c>
      <c r="R48" s="177">
        <f t="shared" si="8"/>
        <v>0</v>
      </c>
      <c r="S48" s="46"/>
      <c r="T48" s="46"/>
    </row>
    <row r="49" spans="1:23" s="12" customFormat="1" ht="20.25" customHeight="1">
      <c r="A49" s="59" t="s">
        <v>26</v>
      </c>
      <c r="B49" s="106" t="s">
        <v>27</v>
      </c>
      <c r="C49" s="123">
        <f>C6+C10+C11+C12+C31+C32+C33+C34+C42</f>
        <v>9731245.187120002</v>
      </c>
      <c r="D49" s="123">
        <f>D6+D10+D11+D12+D31+D32+D33+D34+D42</f>
        <v>7550575.53672</v>
      </c>
      <c r="E49" s="123">
        <f>E6+E10+E11+E12+E31+E32+E33+E34+E42</f>
        <v>6495676.0855</v>
      </c>
      <c r="F49" s="123">
        <f t="shared" si="9"/>
        <v>-1054899.4512200002</v>
      </c>
      <c r="G49" s="144">
        <f>_xlfn.IFERROR(E49/D49,"")</f>
        <v>0.8602888685650772</v>
      </c>
      <c r="H49" s="123">
        <f t="shared" si="22"/>
        <v>-3235569.1016200017</v>
      </c>
      <c r="I49" s="144">
        <f>_xlfn.IFERROR(E49/C49,"")</f>
        <v>0.6675071854213982</v>
      </c>
      <c r="J49" s="123">
        <f>J6+J10+J11+J12+J31+J32+J33+J34+J42</f>
        <v>3021511.2489499995</v>
      </c>
      <c r="K49" s="123">
        <f>K6+K10+K11+K12+K31+K32+K33+K34+K42</f>
        <v>1341353.54214</v>
      </c>
      <c r="L49" s="123">
        <f>L6+L10+L11+L12+L31+L32+L33+L34+L42</f>
        <v>-1680157.7068100001</v>
      </c>
      <c r="M49" s="144">
        <f>_xlfn.IFERROR(K49/J49,"")</f>
        <v>0.4439346511141177</v>
      </c>
      <c r="N49" s="123" t="e">
        <f>#REF!+#REF!</f>
        <v>#REF!</v>
      </c>
      <c r="O49" s="123">
        <f aca="true" t="shared" si="23" ref="O49:O96">C49+J49</f>
        <v>12752756.43607</v>
      </c>
      <c r="P49" s="123">
        <f aca="true" t="shared" si="24" ref="P49:P66">E49+K49</f>
        <v>7837029.62764</v>
      </c>
      <c r="Q49" s="123">
        <f t="shared" si="7"/>
        <v>-4915726.808430001</v>
      </c>
      <c r="R49" s="144">
        <f>_xlfn.IFERROR(P49/O49,"")</f>
        <v>0.6145361331824453</v>
      </c>
      <c r="S49" s="26"/>
      <c r="T49" s="265"/>
      <c r="U49" s="265"/>
      <c r="V49" s="304">
        <f>T49-J49</f>
        <v>-3021511.2489499995</v>
      </c>
      <c r="W49" s="305">
        <f>K49-U49</f>
        <v>1341353.54214</v>
      </c>
    </row>
    <row r="50" spans="1:20" s="47" customFormat="1" ht="24" customHeight="1">
      <c r="A50" s="60" t="s">
        <v>168</v>
      </c>
      <c r="B50" s="100" t="s">
        <v>136</v>
      </c>
      <c r="C50" s="122">
        <v>88437</v>
      </c>
      <c r="D50" s="122">
        <v>66328.2</v>
      </c>
      <c r="E50" s="122">
        <v>66328.2</v>
      </c>
      <c r="F50" s="122">
        <f t="shared" si="9"/>
        <v>0</v>
      </c>
      <c r="G50" s="178">
        <f>_xlfn.IFERROR(E50/D50,"")</f>
        <v>1</v>
      </c>
      <c r="H50" s="122">
        <f t="shared" si="22"/>
        <v>-22108.800000000003</v>
      </c>
      <c r="I50" s="178">
        <f>_xlfn.IFERROR(E50/C50,"")</f>
        <v>0.7500050883679907</v>
      </c>
      <c r="J50" s="122">
        <v>0</v>
      </c>
      <c r="K50" s="122">
        <v>0</v>
      </c>
      <c r="L50" s="122">
        <f>K50-J50</f>
        <v>0</v>
      </c>
      <c r="M50" s="230">
        <f>_xlfn.IFERROR(K50/J50,"")</f>
      </c>
      <c r="N50" s="122" t="e">
        <f>#REF!+#REF!</f>
        <v>#REF!</v>
      </c>
      <c r="O50" s="122">
        <f>C50+J50</f>
        <v>88437</v>
      </c>
      <c r="P50" s="122">
        <f>E50+K50</f>
        <v>66328.2</v>
      </c>
      <c r="Q50" s="122">
        <f t="shared" si="7"/>
        <v>-22108.800000000003</v>
      </c>
      <c r="R50" s="178">
        <f>_xlfn.IFERROR(P50/O50,"")</f>
        <v>0.7500050883679907</v>
      </c>
      <c r="S50" s="46"/>
      <c r="T50" s="46"/>
    </row>
    <row r="51" spans="1:20" s="186" customFormat="1" ht="90.75" customHeight="1">
      <c r="A51" s="189" t="s">
        <v>169</v>
      </c>
      <c r="B51" s="100" t="s">
        <v>170</v>
      </c>
      <c r="C51" s="122">
        <v>378235.565</v>
      </c>
      <c r="D51" s="122">
        <v>376950.565</v>
      </c>
      <c r="E51" s="122">
        <v>331212.999</v>
      </c>
      <c r="F51" s="122">
        <f t="shared" si="9"/>
        <v>-45737.56599999999</v>
      </c>
      <c r="G51" s="179">
        <f>_xlfn.IFERROR(E51/D51,"")</f>
        <v>0.8786642858593408</v>
      </c>
      <c r="H51" s="122">
        <f t="shared" si="22"/>
        <v>-47022.56599999999</v>
      </c>
      <c r="I51" s="179">
        <f>_xlfn.IFERROR(E51/C51,"")</f>
        <v>0.8756791524879476</v>
      </c>
      <c r="J51" s="122">
        <v>5414</v>
      </c>
      <c r="K51" s="122">
        <v>3230</v>
      </c>
      <c r="L51" s="122">
        <f>K51-J51</f>
        <v>-2184</v>
      </c>
      <c r="M51" s="179">
        <f>_xlfn.IFERROR(K51/J51,"")</f>
        <v>0.5966014037680089</v>
      </c>
      <c r="N51" s="122"/>
      <c r="O51" s="122">
        <f>C51+J51</f>
        <v>383649.565</v>
      </c>
      <c r="P51" s="122">
        <f>E51+K51</f>
        <v>334442.999</v>
      </c>
      <c r="Q51" s="122">
        <f t="shared" si="7"/>
        <v>-49206.56599999999</v>
      </c>
      <c r="R51" s="179">
        <f>_xlfn.IFERROR(P51/O51,"")</f>
        <v>0.8717408528796325</v>
      </c>
      <c r="S51" s="185"/>
      <c r="T51" s="185"/>
    </row>
    <row r="52" spans="1:21" s="26" customFormat="1" ht="21" customHeight="1">
      <c r="A52" s="61" t="s">
        <v>28</v>
      </c>
      <c r="B52" s="107" t="s">
        <v>137</v>
      </c>
      <c r="C52" s="124">
        <f>C49+C50+C51</f>
        <v>10197917.752120001</v>
      </c>
      <c r="D52" s="124">
        <f>D49+D50+D51</f>
        <v>7993854.301720001</v>
      </c>
      <c r="E52" s="124">
        <f>E49+E50+E51</f>
        <v>6893217.2845</v>
      </c>
      <c r="F52" s="124">
        <f t="shared" si="9"/>
        <v>-1100637.0172200007</v>
      </c>
      <c r="G52" s="145">
        <f>_xlfn.IFERROR(E52/D52,"")</f>
        <v>0.8623146012327018</v>
      </c>
      <c r="H52" s="124">
        <f t="shared" si="22"/>
        <v>-3304700.467620001</v>
      </c>
      <c r="I52" s="145">
        <f>_xlfn.IFERROR(E52/C52,"")</f>
        <v>0.6759436045723156</v>
      </c>
      <c r="J52" s="124">
        <f>J49+J50+J51</f>
        <v>3026925.2489499995</v>
      </c>
      <c r="K52" s="124">
        <f>K49+K50+K51</f>
        <v>1344583.54214</v>
      </c>
      <c r="L52" s="124">
        <f>L49+L50+L51</f>
        <v>-1682341.7068100001</v>
      </c>
      <c r="M52" s="145">
        <f>_xlfn.IFERROR(K52/J52,"")</f>
        <v>0.44420771296100503</v>
      </c>
      <c r="N52" s="124" t="e">
        <f>#REF!+#REF!</f>
        <v>#REF!</v>
      </c>
      <c r="O52" s="124">
        <f t="shared" si="23"/>
        <v>13224843.00107</v>
      </c>
      <c r="P52" s="124">
        <f t="shared" si="24"/>
        <v>8237800.826640001</v>
      </c>
      <c r="Q52" s="124">
        <f t="shared" si="7"/>
        <v>-4987042.17443</v>
      </c>
      <c r="R52" s="145">
        <f>_xlfn.IFERROR(P52/O52,"")</f>
        <v>0.6229034874722894</v>
      </c>
      <c r="S52" s="12"/>
      <c r="T52" s="12"/>
      <c r="U52" s="12"/>
    </row>
    <row r="53" spans="1:21" s="26" customFormat="1" ht="37.5" customHeight="1" hidden="1">
      <c r="A53" s="62" t="s">
        <v>29</v>
      </c>
      <c r="B53" s="108" t="s">
        <v>30</v>
      </c>
      <c r="C53" s="166"/>
      <c r="D53" s="279"/>
      <c r="E53" s="285"/>
      <c r="F53" s="125">
        <f t="shared" si="9"/>
        <v>0</v>
      </c>
      <c r="G53" s="145">
        <f aca="true" t="shared" si="25" ref="G53:G96">_xlfn.IFERROR(E53/D53,"")</f>
      </c>
      <c r="H53" s="125">
        <f t="shared" si="22"/>
        <v>0</v>
      </c>
      <c r="I53" s="145">
        <f aca="true" t="shared" si="26" ref="I53:I96">_xlfn.IFERROR(E53/C53,"")</f>
      </c>
      <c r="J53" s="307"/>
      <c r="K53" s="122"/>
      <c r="L53" s="218" t="e">
        <f>K53-#REF!</f>
        <v>#REF!</v>
      </c>
      <c r="M53" s="217">
        <f aca="true" t="shared" si="27" ref="M53:M96">_xlfn.IFERROR(K53/J53,"")</f>
      </c>
      <c r="N53" s="126"/>
      <c r="O53" s="125">
        <f t="shared" si="23"/>
        <v>0</v>
      </c>
      <c r="P53" s="125">
        <f t="shared" si="24"/>
        <v>0</v>
      </c>
      <c r="Q53" s="125">
        <f t="shared" si="7"/>
        <v>0</v>
      </c>
      <c r="R53" s="145">
        <f aca="true" t="shared" si="28" ref="R53:R96">_xlfn.IFERROR(P53/O53,"")</f>
      </c>
      <c r="S53" s="12"/>
      <c r="T53" s="12"/>
      <c r="U53" s="12"/>
    </row>
    <row r="54" spans="1:20" ht="20.25" customHeight="1" hidden="1">
      <c r="A54" s="63"/>
      <c r="B54" s="109" t="s">
        <v>31</v>
      </c>
      <c r="C54" s="286"/>
      <c r="D54" s="287"/>
      <c r="E54" s="286"/>
      <c r="F54" s="127">
        <f t="shared" si="9"/>
        <v>0</v>
      </c>
      <c r="G54" s="145">
        <f t="shared" si="25"/>
      </c>
      <c r="H54" s="127">
        <f t="shared" si="22"/>
        <v>0</v>
      </c>
      <c r="I54" s="145">
        <f t="shared" si="26"/>
      </c>
      <c r="J54" s="287"/>
      <c r="K54" s="122"/>
      <c r="L54" s="219" t="e">
        <f>K54-#REF!</f>
        <v>#REF!</v>
      </c>
      <c r="M54" s="217">
        <f t="shared" si="27"/>
      </c>
      <c r="N54" s="128"/>
      <c r="O54" s="127">
        <f t="shared" si="23"/>
        <v>0</v>
      </c>
      <c r="P54" s="127">
        <f t="shared" si="24"/>
        <v>0</v>
      </c>
      <c r="Q54" s="127">
        <f t="shared" si="7"/>
        <v>0</v>
      </c>
      <c r="R54" s="145">
        <f t="shared" si="28"/>
      </c>
      <c r="S54" s="5"/>
      <c r="T54" s="5"/>
    </row>
    <row r="55" spans="1:20" ht="60.75" customHeight="1" hidden="1">
      <c r="A55" s="64">
        <v>406</v>
      </c>
      <c r="B55" s="110" t="s">
        <v>32</v>
      </c>
      <c r="C55" s="286"/>
      <c r="D55" s="287"/>
      <c r="E55" s="286"/>
      <c r="F55" s="127">
        <f t="shared" si="9"/>
        <v>0</v>
      </c>
      <c r="G55" s="145">
        <f t="shared" si="25"/>
      </c>
      <c r="H55" s="127">
        <f t="shared" si="22"/>
        <v>0</v>
      </c>
      <c r="I55" s="145">
        <f t="shared" si="26"/>
      </c>
      <c r="J55" s="287"/>
      <c r="K55" s="287"/>
      <c r="L55" s="219" t="e">
        <f>K55-#REF!</f>
        <v>#REF!</v>
      </c>
      <c r="M55" s="217">
        <f t="shared" si="27"/>
      </c>
      <c r="N55" s="128"/>
      <c r="O55" s="127">
        <f t="shared" si="23"/>
        <v>0</v>
      </c>
      <c r="P55" s="127">
        <f t="shared" si="24"/>
        <v>0</v>
      </c>
      <c r="Q55" s="127">
        <f t="shared" si="7"/>
        <v>0</v>
      </c>
      <c r="R55" s="145">
        <f t="shared" si="28"/>
      </c>
      <c r="S55" s="5"/>
      <c r="T55" s="5"/>
    </row>
    <row r="56" spans="1:20" ht="20.25" customHeight="1" hidden="1">
      <c r="A56" s="64">
        <v>406.1</v>
      </c>
      <c r="B56" s="111" t="s">
        <v>33</v>
      </c>
      <c r="C56" s="288"/>
      <c r="D56" s="289"/>
      <c r="E56" s="288"/>
      <c r="F56" s="129">
        <f t="shared" si="9"/>
        <v>0</v>
      </c>
      <c r="G56" s="145">
        <f t="shared" si="25"/>
      </c>
      <c r="H56" s="129">
        <f t="shared" si="22"/>
        <v>0</v>
      </c>
      <c r="I56" s="145">
        <f t="shared" si="26"/>
      </c>
      <c r="J56" s="289"/>
      <c r="K56" s="289"/>
      <c r="L56" s="220" t="e">
        <f>K56-#REF!</f>
        <v>#REF!</v>
      </c>
      <c r="M56" s="217">
        <f t="shared" si="27"/>
      </c>
      <c r="N56" s="128"/>
      <c r="O56" s="129">
        <f t="shared" si="23"/>
        <v>0</v>
      </c>
      <c r="P56" s="129">
        <f t="shared" si="24"/>
        <v>0</v>
      </c>
      <c r="Q56" s="129">
        <f t="shared" si="7"/>
        <v>0</v>
      </c>
      <c r="R56" s="145">
        <f t="shared" si="28"/>
      </c>
      <c r="S56" s="5"/>
      <c r="T56" s="5"/>
    </row>
    <row r="57" spans="1:20" ht="20.25" customHeight="1" hidden="1">
      <c r="A57" s="64">
        <v>406.2</v>
      </c>
      <c r="B57" s="111" t="s">
        <v>34</v>
      </c>
      <c r="C57" s="288"/>
      <c r="D57" s="289"/>
      <c r="E57" s="288"/>
      <c r="F57" s="129">
        <f t="shared" si="9"/>
        <v>0</v>
      </c>
      <c r="G57" s="145">
        <f t="shared" si="25"/>
      </c>
      <c r="H57" s="129">
        <f t="shared" si="22"/>
        <v>0</v>
      </c>
      <c r="I57" s="145">
        <f t="shared" si="26"/>
      </c>
      <c r="J57" s="289"/>
      <c r="K57" s="289"/>
      <c r="L57" s="220" t="e">
        <f>K57-#REF!</f>
        <v>#REF!</v>
      </c>
      <c r="M57" s="217">
        <f t="shared" si="27"/>
      </c>
      <c r="N57" s="128"/>
      <c r="O57" s="129">
        <f t="shared" si="23"/>
        <v>0</v>
      </c>
      <c r="P57" s="129">
        <f t="shared" si="24"/>
        <v>0</v>
      </c>
      <c r="Q57" s="129">
        <f t="shared" si="7"/>
        <v>0</v>
      </c>
      <c r="R57" s="145">
        <f t="shared" si="28"/>
      </c>
      <c r="S57" s="5"/>
      <c r="T57" s="5"/>
    </row>
    <row r="58" spans="1:20" ht="60.75" customHeight="1" hidden="1">
      <c r="A58" s="64">
        <v>201</v>
      </c>
      <c r="B58" s="110" t="s">
        <v>35</v>
      </c>
      <c r="C58" s="286"/>
      <c r="D58" s="287"/>
      <c r="E58" s="286"/>
      <c r="F58" s="127">
        <f t="shared" si="9"/>
        <v>0</v>
      </c>
      <c r="G58" s="145">
        <f t="shared" si="25"/>
      </c>
      <c r="H58" s="127">
        <f t="shared" si="22"/>
        <v>0</v>
      </c>
      <c r="I58" s="145">
        <f t="shared" si="26"/>
      </c>
      <c r="J58" s="287"/>
      <c r="K58" s="287"/>
      <c r="L58" s="219" t="e">
        <f>K58-#REF!</f>
        <v>#REF!</v>
      </c>
      <c r="M58" s="217">
        <f t="shared" si="27"/>
      </c>
      <c r="N58" s="128"/>
      <c r="O58" s="127">
        <f t="shared" si="23"/>
        <v>0</v>
      </c>
      <c r="P58" s="127">
        <f t="shared" si="24"/>
        <v>0</v>
      </c>
      <c r="Q58" s="127">
        <f t="shared" si="7"/>
        <v>0</v>
      </c>
      <c r="R58" s="145">
        <f t="shared" si="28"/>
      </c>
      <c r="S58" s="5"/>
      <c r="T58" s="5"/>
    </row>
    <row r="59" spans="1:20" ht="20.25" customHeight="1" hidden="1">
      <c r="A59" s="63">
        <v>201.01</v>
      </c>
      <c r="B59" s="112" t="s">
        <v>36</v>
      </c>
      <c r="C59" s="286"/>
      <c r="D59" s="287"/>
      <c r="E59" s="286"/>
      <c r="F59" s="127">
        <f t="shared" si="9"/>
        <v>0</v>
      </c>
      <c r="G59" s="145">
        <f t="shared" si="25"/>
      </c>
      <c r="H59" s="127">
        <f t="shared" si="22"/>
        <v>0</v>
      </c>
      <c r="I59" s="145">
        <f t="shared" si="26"/>
      </c>
      <c r="J59" s="287"/>
      <c r="K59" s="287"/>
      <c r="L59" s="219" t="e">
        <f>K59-#REF!</f>
        <v>#REF!</v>
      </c>
      <c r="M59" s="217">
        <f t="shared" si="27"/>
      </c>
      <c r="N59" s="128"/>
      <c r="O59" s="127">
        <f t="shared" si="23"/>
        <v>0</v>
      </c>
      <c r="P59" s="127">
        <f t="shared" si="24"/>
        <v>0</v>
      </c>
      <c r="Q59" s="127">
        <f t="shared" si="7"/>
        <v>0</v>
      </c>
      <c r="R59" s="145">
        <f t="shared" si="28"/>
      </c>
      <c r="S59" s="5"/>
      <c r="T59" s="5"/>
    </row>
    <row r="60" spans="1:20" ht="15" customHeight="1" hidden="1">
      <c r="A60" s="63">
        <v>201.011</v>
      </c>
      <c r="B60" s="113" t="s">
        <v>37</v>
      </c>
      <c r="C60" s="288"/>
      <c r="D60" s="289"/>
      <c r="E60" s="288"/>
      <c r="F60" s="129">
        <f t="shared" si="9"/>
        <v>0</v>
      </c>
      <c r="G60" s="145">
        <f t="shared" si="25"/>
      </c>
      <c r="H60" s="129">
        <f t="shared" si="22"/>
        <v>0</v>
      </c>
      <c r="I60" s="145">
        <f t="shared" si="26"/>
      </c>
      <c r="J60" s="289"/>
      <c r="K60" s="289"/>
      <c r="L60" s="220" t="e">
        <f>K60-#REF!</f>
        <v>#REF!</v>
      </c>
      <c r="M60" s="217">
        <f t="shared" si="27"/>
      </c>
      <c r="N60" s="128"/>
      <c r="O60" s="129">
        <f t="shared" si="23"/>
        <v>0</v>
      </c>
      <c r="P60" s="129">
        <f t="shared" si="24"/>
        <v>0</v>
      </c>
      <c r="Q60" s="129">
        <f t="shared" si="7"/>
        <v>0</v>
      </c>
      <c r="R60" s="145">
        <f t="shared" si="28"/>
      </c>
      <c r="S60" s="5"/>
      <c r="T60" s="5"/>
    </row>
    <row r="61" spans="1:20" ht="20.25" customHeight="1" hidden="1">
      <c r="A61" s="63">
        <v>201.012</v>
      </c>
      <c r="B61" s="113" t="s">
        <v>38</v>
      </c>
      <c r="C61" s="288"/>
      <c r="D61" s="289"/>
      <c r="E61" s="288"/>
      <c r="F61" s="129">
        <f t="shared" si="9"/>
        <v>0</v>
      </c>
      <c r="G61" s="145">
        <f t="shared" si="25"/>
      </c>
      <c r="H61" s="129">
        <f t="shared" si="22"/>
        <v>0</v>
      </c>
      <c r="I61" s="145">
        <f t="shared" si="26"/>
      </c>
      <c r="J61" s="289"/>
      <c r="K61" s="289"/>
      <c r="L61" s="220" t="e">
        <f>K61-#REF!</f>
        <v>#REF!</v>
      </c>
      <c r="M61" s="217">
        <f t="shared" si="27"/>
      </c>
      <c r="N61" s="128"/>
      <c r="O61" s="129">
        <f t="shared" si="23"/>
        <v>0</v>
      </c>
      <c r="P61" s="129">
        <f t="shared" si="24"/>
        <v>0</v>
      </c>
      <c r="Q61" s="129">
        <f t="shared" si="7"/>
        <v>0</v>
      </c>
      <c r="R61" s="145">
        <f t="shared" si="28"/>
      </c>
      <c r="S61" s="5"/>
      <c r="T61" s="5"/>
    </row>
    <row r="62" spans="1:20" ht="20.25" customHeight="1" hidden="1">
      <c r="A62" s="63">
        <v>201.02</v>
      </c>
      <c r="B62" s="114" t="s">
        <v>39</v>
      </c>
      <c r="C62" s="286"/>
      <c r="D62" s="287"/>
      <c r="E62" s="286"/>
      <c r="F62" s="127">
        <f t="shared" si="9"/>
        <v>0</v>
      </c>
      <c r="G62" s="145">
        <f t="shared" si="25"/>
      </c>
      <c r="H62" s="127">
        <f t="shared" si="22"/>
        <v>0</v>
      </c>
      <c r="I62" s="145">
        <f t="shared" si="26"/>
      </c>
      <c r="J62" s="287"/>
      <c r="K62" s="287"/>
      <c r="L62" s="219" t="e">
        <f>K62-#REF!</f>
        <v>#REF!</v>
      </c>
      <c r="M62" s="217">
        <f t="shared" si="27"/>
      </c>
      <c r="N62" s="128"/>
      <c r="O62" s="127">
        <f t="shared" si="23"/>
        <v>0</v>
      </c>
      <c r="P62" s="127">
        <f t="shared" si="24"/>
        <v>0</v>
      </c>
      <c r="Q62" s="127">
        <f t="shared" si="7"/>
        <v>0</v>
      </c>
      <c r="R62" s="145">
        <f t="shared" si="28"/>
      </c>
      <c r="S62" s="5"/>
      <c r="T62" s="5"/>
    </row>
    <row r="63" spans="1:20" ht="20.25" customHeight="1" hidden="1">
      <c r="A63" s="63">
        <v>201.021</v>
      </c>
      <c r="B63" s="113" t="s">
        <v>37</v>
      </c>
      <c r="C63" s="288"/>
      <c r="D63" s="289"/>
      <c r="E63" s="288"/>
      <c r="F63" s="129">
        <f t="shared" si="9"/>
        <v>0</v>
      </c>
      <c r="G63" s="145">
        <f t="shared" si="25"/>
      </c>
      <c r="H63" s="129">
        <f t="shared" si="22"/>
        <v>0</v>
      </c>
      <c r="I63" s="145">
        <f t="shared" si="26"/>
      </c>
      <c r="J63" s="289"/>
      <c r="K63" s="289"/>
      <c r="L63" s="220" t="e">
        <f>K63-#REF!</f>
        <v>#REF!</v>
      </c>
      <c r="M63" s="217">
        <f t="shared" si="27"/>
      </c>
      <c r="N63" s="128"/>
      <c r="O63" s="129">
        <f t="shared" si="23"/>
        <v>0</v>
      </c>
      <c r="P63" s="129">
        <f t="shared" si="24"/>
        <v>0</v>
      </c>
      <c r="Q63" s="129">
        <f t="shared" si="7"/>
        <v>0</v>
      </c>
      <c r="R63" s="145">
        <f t="shared" si="28"/>
      </c>
      <c r="S63" s="5"/>
      <c r="T63" s="5"/>
    </row>
    <row r="64" spans="1:20" ht="20.25" customHeight="1" hidden="1">
      <c r="A64" s="63">
        <v>201.022</v>
      </c>
      <c r="B64" s="113" t="s">
        <v>38</v>
      </c>
      <c r="C64" s="288"/>
      <c r="D64" s="289"/>
      <c r="E64" s="288"/>
      <c r="F64" s="129">
        <f t="shared" si="9"/>
        <v>0</v>
      </c>
      <c r="G64" s="145">
        <f t="shared" si="25"/>
      </c>
      <c r="H64" s="129">
        <f t="shared" si="22"/>
        <v>0</v>
      </c>
      <c r="I64" s="145">
        <f t="shared" si="26"/>
      </c>
      <c r="J64" s="289"/>
      <c r="K64" s="289"/>
      <c r="L64" s="220" t="e">
        <f>K64-#REF!</f>
        <v>#REF!</v>
      </c>
      <c r="M64" s="217">
        <f t="shared" si="27"/>
      </c>
      <c r="N64" s="128"/>
      <c r="O64" s="129">
        <f t="shared" si="23"/>
        <v>0</v>
      </c>
      <c r="P64" s="129">
        <f t="shared" si="24"/>
        <v>0</v>
      </c>
      <c r="Q64" s="129">
        <f t="shared" si="7"/>
        <v>0</v>
      </c>
      <c r="R64" s="145">
        <f t="shared" si="28"/>
      </c>
      <c r="S64" s="5"/>
      <c r="T64" s="5"/>
    </row>
    <row r="65" spans="1:20" ht="40.5" customHeight="1" hidden="1">
      <c r="A65" s="63">
        <v>201.03</v>
      </c>
      <c r="B65" s="114" t="s">
        <v>40</v>
      </c>
      <c r="C65" s="286"/>
      <c r="D65" s="287"/>
      <c r="E65" s="286"/>
      <c r="F65" s="127">
        <f t="shared" si="9"/>
        <v>0</v>
      </c>
      <c r="G65" s="145">
        <f t="shared" si="25"/>
      </c>
      <c r="H65" s="127">
        <f t="shared" si="22"/>
        <v>0</v>
      </c>
      <c r="I65" s="145">
        <f t="shared" si="26"/>
      </c>
      <c r="J65" s="287"/>
      <c r="K65" s="287"/>
      <c r="L65" s="219" t="e">
        <f>K65-#REF!</f>
        <v>#REF!</v>
      </c>
      <c r="M65" s="217">
        <f t="shared" si="27"/>
      </c>
      <c r="N65" s="128"/>
      <c r="O65" s="127">
        <f t="shared" si="23"/>
        <v>0</v>
      </c>
      <c r="P65" s="127">
        <f t="shared" si="24"/>
        <v>0</v>
      </c>
      <c r="Q65" s="127">
        <f t="shared" si="7"/>
        <v>0</v>
      </c>
      <c r="R65" s="145">
        <f t="shared" si="28"/>
      </c>
      <c r="S65" s="5"/>
      <c r="T65" s="5"/>
    </row>
    <row r="66" spans="1:20" ht="20.25" customHeight="1" hidden="1">
      <c r="A66" s="63">
        <v>201.031</v>
      </c>
      <c r="B66" s="113" t="s">
        <v>37</v>
      </c>
      <c r="C66" s="288"/>
      <c r="D66" s="289"/>
      <c r="E66" s="288"/>
      <c r="F66" s="129">
        <f t="shared" si="9"/>
        <v>0</v>
      </c>
      <c r="G66" s="145">
        <f t="shared" si="25"/>
      </c>
      <c r="H66" s="129">
        <f t="shared" si="22"/>
        <v>0</v>
      </c>
      <c r="I66" s="145">
        <f t="shared" si="26"/>
      </c>
      <c r="J66" s="289"/>
      <c r="K66" s="289"/>
      <c r="L66" s="220" t="e">
        <f>K66-#REF!</f>
        <v>#REF!</v>
      </c>
      <c r="M66" s="217">
        <f t="shared" si="27"/>
      </c>
      <c r="N66" s="128"/>
      <c r="O66" s="129">
        <f t="shared" si="23"/>
        <v>0</v>
      </c>
      <c r="P66" s="129">
        <f t="shared" si="24"/>
        <v>0</v>
      </c>
      <c r="Q66" s="129">
        <f t="shared" si="7"/>
        <v>0</v>
      </c>
      <c r="R66" s="145">
        <f t="shared" si="28"/>
      </c>
      <c r="S66" s="5"/>
      <c r="T66" s="5"/>
    </row>
    <row r="67" spans="1:20" ht="20.25" customHeight="1" hidden="1">
      <c r="A67" s="63">
        <v>201.032</v>
      </c>
      <c r="B67" s="113" t="s">
        <v>38</v>
      </c>
      <c r="C67" s="288"/>
      <c r="D67" s="289"/>
      <c r="E67" s="288"/>
      <c r="F67" s="129">
        <f t="shared" si="9"/>
        <v>0</v>
      </c>
      <c r="G67" s="145">
        <f t="shared" si="25"/>
      </c>
      <c r="H67" s="129">
        <f t="shared" si="22"/>
        <v>0</v>
      </c>
      <c r="I67" s="145">
        <f t="shared" si="26"/>
      </c>
      <c r="J67" s="289"/>
      <c r="K67" s="289"/>
      <c r="L67" s="220" t="e">
        <f>K67-#REF!</f>
        <v>#REF!</v>
      </c>
      <c r="M67" s="217">
        <f t="shared" si="27"/>
      </c>
      <c r="N67" s="128"/>
      <c r="O67" s="129">
        <f t="shared" si="23"/>
        <v>0</v>
      </c>
      <c r="P67" s="129">
        <f aca="true" t="shared" si="29" ref="P67:P96">E67+K67</f>
        <v>0</v>
      </c>
      <c r="Q67" s="129">
        <f aca="true" t="shared" si="30" ref="Q67:Q96">P67-O67</f>
        <v>0</v>
      </c>
      <c r="R67" s="145">
        <f t="shared" si="28"/>
      </c>
      <c r="S67" s="5"/>
      <c r="T67" s="5"/>
    </row>
    <row r="68" spans="1:20" ht="40.5" customHeight="1" hidden="1">
      <c r="A68" s="64">
        <v>202</v>
      </c>
      <c r="B68" s="110" t="s">
        <v>41</v>
      </c>
      <c r="C68" s="286"/>
      <c r="D68" s="287"/>
      <c r="E68" s="286"/>
      <c r="F68" s="127">
        <f t="shared" si="9"/>
        <v>0</v>
      </c>
      <c r="G68" s="145">
        <f t="shared" si="25"/>
      </c>
      <c r="H68" s="127">
        <f t="shared" si="22"/>
        <v>0</v>
      </c>
      <c r="I68" s="145">
        <f t="shared" si="26"/>
      </c>
      <c r="J68" s="287"/>
      <c r="K68" s="287"/>
      <c r="L68" s="219" t="e">
        <f>K68-#REF!</f>
        <v>#REF!</v>
      </c>
      <c r="M68" s="217">
        <f t="shared" si="27"/>
      </c>
      <c r="N68" s="128"/>
      <c r="O68" s="127">
        <f t="shared" si="23"/>
        <v>0</v>
      </c>
      <c r="P68" s="127">
        <f t="shared" si="29"/>
        <v>0</v>
      </c>
      <c r="Q68" s="127">
        <f t="shared" si="30"/>
        <v>0</v>
      </c>
      <c r="R68" s="145">
        <f t="shared" si="28"/>
      </c>
      <c r="S68" s="5"/>
      <c r="T68" s="5"/>
    </row>
    <row r="69" spans="1:20" ht="40.5" customHeight="1" hidden="1">
      <c r="A69" s="63">
        <v>202.01</v>
      </c>
      <c r="B69" s="114" t="s">
        <v>42</v>
      </c>
      <c r="C69" s="286"/>
      <c r="D69" s="287"/>
      <c r="E69" s="286"/>
      <c r="F69" s="127">
        <f t="shared" si="9"/>
        <v>0</v>
      </c>
      <c r="G69" s="145">
        <f t="shared" si="25"/>
      </c>
      <c r="H69" s="127">
        <f t="shared" si="22"/>
        <v>0</v>
      </c>
      <c r="I69" s="145">
        <f t="shared" si="26"/>
      </c>
      <c r="J69" s="287"/>
      <c r="K69" s="287"/>
      <c r="L69" s="219" t="e">
        <f>K69-#REF!</f>
        <v>#REF!</v>
      </c>
      <c r="M69" s="217">
        <f t="shared" si="27"/>
      </c>
      <c r="N69" s="128"/>
      <c r="O69" s="127">
        <f t="shared" si="23"/>
        <v>0</v>
      </c>
      <c r="P69" s="127">
        <f t="shared" si="29"/>
        <v>0</v>
      </c>
      <c r="Q69" s="127">
        <f t="shared" si="30"/>
        <v>0</v>
      </c>
      <c r="R69" s="145">
        <f t="shared" si="28"/>
      </c>
      <c r="S69" s="5"/>
      <c r="T69" s="5"/>
    </row>
    <row r="70" spans="1:20" ht="20.25" hidden="1">
      <c r="A70" s="63">
        <v>202.011</v>
      </c>
      <c r="B70" s="113" t="s">
        <v>37</v>
      </c>
      <c r="C70" s="288"/>
      <c r="D70" s="289"/>
      <c r="E70" s="288"/>
      <c r="F70" s="129">
        <f t="shared" si="9"/>
        <v>0</v>
      </c>
      <c r="G70" s="145">
        <f t="shared" si="25"/>
      </c>
      <c r="H70" s="129">
        <f t="shared" si="22"/>
        <v>0</v>
      </c>
      <c r="I70" s="145">
        <f t="shared" si="26"/>
      </c>
      <c r="J70" s="289"/>
      <c r="K70" s="289"/>
      <c r="L70" s="220" t="e">
        <f>K70-#REF!</f>
        <v>#REF!</v>
      </c>
      <c r="M70" s="217">
        <f t="shared" si="27"/>
      </c>
      <c r="N70" s="128"/>
      <c r="O70" s="129">
        <f t="shared" si="23"/>
        <v>0</v>
      </c>
      <c r="P70" s="129">
        <f t="shared" si="29"/>
        <v>0</v>
      </c>
      <c r="Q70" s="129">
        <f t="shared" si="30"/>
        <v>0</v>
      </c>
      <c r="R70" s="145">
        <f t="shared" si="28"/>
      </c>
      <c r="S70" s="5"/>
      <c r="T70" s="5"/>
    </row>
    <row r="71" spans="1:20" ht="20.25" hidden="1">
      <c r="A71" s="63">
        <v>202.012</v>
      </c>
      <c r="B71" s="113" t="s">
        <v>38</v>
      </c>
      <c r="C71" s="288"/>
      <c r="D71" s="289"/>
      <c r="E71" s="288"/>
      <c r="F71" s="129">
        <f t="shared" si="9"/>
        <v>0</v>
      </c>
      <c r="G71" s="145">
        <f t="shared" si="25"/>
      </c>
      <c r="H71" s="129">
        <f t="shared" si="22"/>
        <v>0</v>
      </c>
      <c r="I71" s="145">
        <f t="shared" si="26"/>
      </c>
      <c r="J71" s="289"/>
      <c r="K71" s="289"/>
      <c r="L71" s="220" t="e">
        <f>K71-#REF!</f>
        <v>#REF!</v>
      </c>
      <c r="M71" s="217">
        <f t="shared" si="27"/>
      </c>
      <c r="N71" s="128"/>
      <c r="O71" s="129">
        <f t="shared" si="23"/>
        <v>0</v>
      </c>
      <c r="P71" s="129">
        <f t="shared" si="29"/>
        <v>0</v>
      </c>
      <c r="Q71" s="129">
        <f t="shared" si="30"/>
        <v>0</v>
      </c>
      <c r="R71" s="145">
        <f t="shared" si="28"/>
      </c>
      <c r="S71" s="5"/>
      <c r="T71" s="5"/>
    </row>
    <row r="72" spans="1:20" ht="19.5" customHeight="1" hidden="1">
      <c r="A72" s="63">
        <v>202.013</v>
      </c>
      <c r="B72" s="113" t="s">
        <v>43</v>
      </c>
      <c r="C72" s="288"/>
      <c r="D72" s="289"/>
      <c r="E72" s="288"/>
      <c r="F72" s="129">
        <f t="shared" si="9"/>
        <v>0</v>
      </c>
      <c r="G72" s="145">
        <f t="shared" si="25"/>
      </c>
      <c r="H72" s="129">
        <f t="shared" si="22"/>
        <v>0</v>
      </c>
      <c r="I72" s="145">
        <f t="shared" si="26"/>
      </c>
      <c r="J72" s="289"/>
      <c r="K72" s="289"/>
      <c r="L72" s="220" t="e">
        <f>K72-#REF!</f>
        <v>#REF!</v>
      </c>
      <c r="M72" s="217">
        <f t="shared" si="27"/>
      </c>
      <c r="N72" s="128"/>
      <c r="O72" s="129">
        <f t="shared" si="23"/>
        <v>0</v>
      </c>
      <c r="P72" s="129">
        <f t="shared" si="29"/>
        <v>0</v>
      </c>
      <c r="Q72" s="129">
        <f t="shared" si="30"/>
        <v>0</v>
      </c>
      <c r="R72" s="145">
        <f t="shared" si="28"/>
      </c>
      <c r="S72" s="5"/>
      <c r="T72" s="5"/>
    </row>
    <row r="73" spans="1:20" ht="20.25" hidden="1">
      <c r="A73" s="63">
        <v>202.014</v>
      </c>
      <c r="B73" s="113" t="s">
        <v>44</v>
      </c>
      <c r="C73" s="288"/>
      <c r="D73" s="289"/>
      <c r="E73" s="288"/>
      <c r="F73" s="129">
        <f t="shared" si="9"/>
        <v>0</v>
      </c>
      <c r="G73" s="145">
        <f t="shared" si="25"/>
      </c>
      <c r="H73" s="129">
        <f t="shared" si="22"/>
        <v>0</v>
      </c>
      <c r="I73" s="145">
        <f t="shared" si="26"/>
      </c>
      <c r="J73" s="289"/>
      <c r="K73" s="289"/>
      <c r="L73" s="220" t="e">
        <f>K73-#REF!</f>
        <v>#REF!</v>
      </c>
      <c r="M73" s="217">
        <f t="shared" si="27"/>
      </c>
      <c r="N73" s="128"/>
      <c r="O73" s="129">
        <f t="shared" si="23"/>
        <v>0</v>
      </c>
      <c r="P73" s="129">
        <f t="shared" si="29"/>
        <v>0</v>
      </c>
      <c r="Q73" s="129">
        <f t="shared" si="30"/>
        <v>0</v>
      </c>
      <c r="R73" s="145">
        <f t="shared" si="28"/>
      </c>
      <c r="S73" s="5"/>
      <c r="T73" s="5"/>
    </row>
    <row r="74" spans="1:20" ht="40.5" hidden="1">
      <c r="A74" s="64">
        <v>203</v>
      </c>
      <c r="B74" s="110" t="s">
        <v>45</v>
      </c>
      <c r="C74" s="286"/>
      <c r="D74" s="287"/>
      <c r="E74" s="286"/>
      <c r="F74" s="127">
        <f t="shared" si="9"/>
        <v>0</v>
      </c>
      <c r="G74" s="145">
        <f t="shared" si="25"/>
      </c>
      <c r="H74" s="127">
        <f t="shared" si="22"/>
        <v>0</v>
      </c>
      <c r="I74" s="145">
        <f t="shared" si="26"/>
      </c>
      <c r="J74" s="287"/>
      <c r="K74" s="287"/>
      <c r="L74" s="219" t="e">
        <f>K74-#REF!</f>
        <v>#REF!</v>
      </c>
      <c r="M74" s="217">
        <f t="shared" si="27"/>
      </c>
      <c r="N74" s="128"/>
      <c r="O74" s="127">
        <f t="shared" si="23"/>
        <v>0</v>
      </c>
      <c r="P74" s="127">
        <f t="shared" si="29"/>
        <v>0</v>
      </c>
      <c r="Q74" s="127">
        <f t="shared" si="30"/>
        <v>0</v>
      </c>
      <c r="R74" s="145">
        <f t="shared" si="28"/>
      </c>
      <c r="S74" s="5"/>
      <c r="T74" s="5"/>
    </row>
    <row r="75" spans="1:20" ht="15.75" customHeight="1" hidden="1">
      <c r="A75" s="63">
        <v>203.01</v>
      </c>
      <c r="B75" s="114" t="s">
        <v>46</v>
      </c>
      <c r="C75" s="286"/>
      <c r="D75" s="287"/>
      <c r="E75" s="286"/>
      <c r="F75" s="127">
        <f t="shared" si="9"/>
        <v>0</v>
      </c>
      <c r="G75" s="145">
        <f t="shared" si="25"/>
      </c>
      <c r="H75" s="127">
        <f t="shared" si="22"/>
        <v>0</v>
      </c>
      <c r="I75" s="145">
        <f t="shared" si="26"/>
      </c>
      <c r="J75" s="287"/>
      <c r="K75" s="287"/>
      <c r="L75" s="219" t="e">
        <f>K75-#REF!</f>
        <v>#REF!</v>
      </c>
      <c r="M75" s="217">
        <f t="shared" si="27"/>
      </c>
      <c r="N75" s="128"/>
      <c r="O75" s="127">
        <f t="shared" si="23"/>
        <v>0</v>
      </c>
      <c r="P75" s="127">
        <f t="shared" si="29"/>
        <v>0</v>
      </c>
      <c r="Q75" s="127">
        <f t="shared" si="30"/>
        <v>0</v>
      </c>
      <c r="R75" s="145">
        <f t="shared" si="28"/>
      </c>
      <c r="S75" s="5"/>
      <c r="T75" s="5"/>
    </row>
    <row r="76" spans="1:20" ht="20.25" hidden="1">
      <c r="A76" s="63">
        <v>203.011</v>
      </c>
      <c r="B76" s="113" t="s">
        <v>47</v>
      </c>
      <c r="C76" s="288"/>
      <c r="D76" s="289"/>
      <c r="E76" s="288"/>
      <c r="F76" s="129">
        <f t="shared" si="9"/>
        <v>0</v>
      </c>
      <c r="G76" s="145">
        <f t="shared" si="25"/>
      </c>
      <c r="H76" s="129">
        <f t="shared" si="22"/>
        <v>0</v>
      </c>
      <c r="I76" s="145">
        <f t="shared" si="26"/>
      </c>
      <c r="J76" s="289"/>
      <c r="K76" s="289"/>
      <c r="L76" s="220" t="e">
        <f>K76-#REF!</f>
        <v>#REF!</v>
      </c>
      <c r="M76" s="217">
        <f t="shared" si="27"/>
      </c>
      <c r="N76" s="128"/>
      <c r="O76" s="129">
        <f t="shared" si="23"/>
        <v>0</v>
      </c>
      <c r="P76" s="129">
        <f t="shared" si="29"/>
        <v>0</v>
      </c>
      <c r="Q76" s="129">
        <f t="shared" si="30"/>
        <v>0</v>
      </c>
      <c r="R76" s="145">
        <f t="shared" si="28"/>
      </c>
      <c r="S76" s="5"/>
      <c r="T76" s="5"/>
    </row>
    <row r="77" spans="1:20" ht="20.25" hidden="1">
      <c r="A77" s="63">
        <v>203.012</v>
      </c>
      <c r="B77" s="113" t="s">
        <v>48</v>
      </c>
      <c r="C77" s="288"/>
      <c r="D77" s="289"/>
      <c r="E77" s="288"/>
      <c r="F77" s="129">
        <f t="shared" si="9"/>
        <v>0</v>
      </c>
      <c r="G77" s="145">
        <f t="shared" si="25"/>
      </c>
      <c r="H77" s="129">
        <f t="shared" si="22"/>
        <v>0</v>
      </c>
      <c r="I77" s="145">
        <f t="shared" si="26"/>
      </c>
      <c r="J77" s="289"/>
      <c r="K77" s="289"/>
      <c r="L77" s="220" t="e">
        <f>K77-#REF!</f>
        <v>#REF!</v>
      </c>
      <c r="M77" s="217">
        <f t="shared" si="27"/>
      </c>
      <c r="N77" s="128"/>
      <c r="O77" s="129">
        <f t="shared" si="23"/>
        <v>0</v>
      </c>
      <c r="P77" s="129">
        <f t="shared" si="29"/>
        <v>0</v>
      </c>
      <c r="Q77" s="129">
        <f t="shared" si="30"/>
        <v>0</v>
      </c>
      <c r="R77" s="145">
        <f t="shared" si="28"/>
      </c>
      <c r="S77" s="5"/>
      <c r="T77" s="5"/>
    </row>
    <row r="78" spans="1:20" ht="15.75" customHeight="1" hidden="1">
      <c r="A78" s="63">
        <v>203.013</v>
      </c>
      <c r="B78" s="113" t="s">
        <v>43</v>
      </c>
      <c r="C78" s="288"/>
      <c r="D78" s="289"/>
      <c r="E78" s="288"/>
      <c r="F78" s="129">
        <f t="shared" si="9"/>
        <v>0</v>
      </c>
      <c r="G78" s="145">
        <f t="shared" si="25"/>
      </c>
      <c r="H78" s="129">
        <f t="shared" si="22"/>
        <v>0</v>
      </c>
      <c r="I78" s="145">
        <f t="shared" si="26"/>
      </c>
      <c r="J78" s="289"/>
      <c r="K78" s="289"/>
      <c r="L78" s="220" t="e">
        <f>K78-#REF!</f>
        <v>#REF!</v>
      </c>
      <c r="M78" s="217">
        <f t="shared" si="27"/>
      </c>
      <c r="N78" s="128"/>
      <c r="O78" s="129">
        <f t="shared" si="23"/>
        <v>0</v>
      </c>
      <c r="P78" s="129">
        <f t="shared" si="29"/>
        <v>0</v>
      </c>
      <c r="Q78" s="129">
        <f t="shared" si="30"/>
        <v>0</v>
      </c>
      <c r="R78" s="145">
        <f t="shared" si="28"/>
      </c>
      <c r="S78" s="5"/>
      <c r="T78" s="5"/>
    </row>
    <row r="79" spans="1:20" ht="14.25" customHeight="1" hidden="1">
      <c r="A79" s="64">
        <v>204</v>
      </c>
      <c r="B79" s="110" t="s">
        <v>49</v>
      </c>
      <c r="C79" s="288"/>
      <c r="D79" s="289"/>
      <c r="E79" s="288"/>
      <c r="F79" s="129">
        <f t="shared" si="9"/>
        <v>0</v>
      </c>
      <c r="G79" s="145">
        <f t="shared" si="25"/>
      </c>
      <c r="H79" s="129">
        <f t="shared" si="22"/>
        <v>0</v>
      </c>
      <c r="I79" s="145">
        <f t="shared" si="26"/>
      </c>
      <c r="J79" s="289"/>
      <c r="K79" s="289"/>
      <c r="L79" s="220" t="e">
        <f>K79-#REF!</f>
        <v>#REF!</v>
      </c>
      <c r="M79" s="217">
        <f t="shared" si="27"/>
      </c>
      <c r="N79" s="128"/>
      <c r="O79" s="129">
        <f t="shared" si="23"/>
        <v>0</v>
      </c>
      <c r="P79" s="129">
        <f t="shared" si="29"/>
        <v>0</v>
      </c>
      <c r="Q79" s="129">
        <f t="shared" si="30"/>
        <v>0</v>
      </c>
      <c r="R79" s="145">
        <f t="shared" si="28"/>
      </c>
      <c r="S79" s="5"/>
      <c r="T79" s="5"/>
    </row>
    <row r="80" spans="1:20" ht="18.75" customHeight="1" hidden="1">
      <c r="A80" s="64">
        <v>205</v>
      </c>
      <c r="B80" s="110" t="s">
        <v>50</v>
      </c>
      <c r="C80" s="288"/>
      <c r="D80" s="289"/>
      <c r="E80" s="288"/>
      <c r="F80" s="129">
        <f aca="true" t="shared" si="31" ref="F80:F96">E80-D80</f>
        <v>0</v>
      </c>
      <c r="G80" s="145">
        <f t="shared" si="25"/>
      </c>
      <c r="H80" s="129">
        <f t="shared" si="22"/>
        <v>0</v>
      </c>
      <c r="I80" s="145">
        <f t="shared" si="26"/>
      </c>
      <c r="J80" s="289"/>
      <c r="K80" s="289"/>
      <c r="L80" s="220" t="e">
        <f>K80-#REF!</f>
        <v>#REF!</v>
      </c>
      <c r="M80" s="217">
        <f t="shared" si="27"/>
      </c>
      <c r="N80" s="128"/>
      <c r="O80" s="129">
        <f t="shared" si="23"/>
        <v>0</v>
      </c>
      <c r="P80" s="129">
        <f t="shared" si="29"/>
        <v>0</v>
      </c>
      <c r="Q80" s="129">
        <f t="shared" si="30"/>
        <v>0</v>
      </c>
      <c r="R80" s="145">
        <f t="shared" si="28"/>
      </c>
      <c r="S80" s="5"/>
      <c r="T80" s="5"/>
    </row>
    <row r="81" spans="1:20" ht="15" customHeight="1" hidden="1">
      <c r="A81" s="64">
        <v>900.4</v>
      </c>
      <c r="B81" s="115" t="s">
        <v>51</v>
      </c>
      <c r="C81" s="286"/>
      <c r="D81" s="287"/>
      <c r="E81" s="286"/>
      <c r="F81" s="127">
        <f t="shared" si="31"/>
        <v>0</v>
      </c>
      <c r="G81" s="145">
        <f t="shared" si="25"/>
      </c>
      <c r="H81" s="127">
        <f t="shared" si="22"/>
        <v>0</v>
      </c>
      <c r="I81" s="145">
        <f t="shared" si="26"/>
      </c>
      <c r="J81" s="287"/>
      <c r="K81" s="287"/>
      <c r="L81" s="219" t="e">
        <f>K81-#REF!</f>
        <v>#REF!</v>
      </c>
      <c r="M81" s="217">
        <f t="shared" si="27"/>
      </c>
      <c r="N81" s="128"/>
      <c r="O81" s="127">
        <f t="shared" si="23"/>
        <v>0</v>
      </c>
      <c r="P81" s="127">
        <f t="shared" si="29"/>
        <v>0</v>
      </c>
      <c r="Q81" s="127">
        <f t="shared" si="30"/>
        <v>0</v>
      </c>
      <c r="R81" s="145">
        <f t="shared" si="28"/>
      </c>
      <c r="S81" s="5"/>
      <c r="T81" s="5"/>
    </row>
    <row r="82" spans="1:20" ht="40.5" customHeight="1" hidden="1">
      <c r="A82" s="63">
        <v>9100</v>
      </c>
      <c r="B82" s="196" t="s">
        <v>243</v>
      </c>
      <c r="C82" s="138">
        <v>64236.4</v>
      </c>
      <c r="D82" s="122">
        <v>50890.4</v>
      </c>
      <c r="E82" s="138">
        <v>0</v>
      </c>
      <c r="F82" s="128">
        <f t="shared" si="31"/>
        <v>-50890.4</v>
      </c>
      <c r="G82" s="198">
        <f>_xlfn.IFERROR(E82/D82,"")</f>
        <v>0</v>
      </c>
      <c r="H82" s="128">
        <f t="shared" si="22"/>
        <v>-64236.4</v>
      </c>
      <c r="I82" s="198">
        <f t="shared" si="26"/>
        <v>0</v>
      </c>
      <c r="J82" s="122"/>
      <c r="K82" s="122"/>
      <c r="L82" s="216">
        <f>K82-J82</f>
        <v>0</v>
      </c>
      <c r="M82" s="221">
        <f t="shared" si="27"/>
      </c>
      <c r="N82" s="128"/>
      <c r="O82" s="128">
        <f>C82+J82</f>
        <v>64236.4</v>
      </c>
      <c r="P82" s="128">
        <f>E82+K82</f>
        <v>0</v>
      </c>
      <c r="Q82" s="128">
        <f t="shared" si="30"/>
        <v>-64236.4</v>
      </c>
      <c r="R82" s="198">
        <f>_xlfn.IFERROR(P82/O82,"")</f>
        <v>0</v>
      </c>
      <c r="S82" s="5"/>
      <c r="T82" s="5"/>
    </row>
    <row r="83" spans="1:20" ht="79.5" customHeight="1" hidden="1">
      <c r="A83" s="63">
        <v>9200</v>
      </c>
      <c r="B83" s="196" t="s">
        <v>244</v>
      </c>
      <c r="C83" s="138">
        <v>7221.8</v>
      </c>
      <c r="D83" s="122">
        <v>902.5</v>
      </c>
      <c r="E83" s="138">
        <v>0</v>
      </c>
      <c r="F83" s="128">
        <f t="shared" si="31"/>
        <v>-902.5</v>
      </c>
      <c r="G83" s="198">
        <f>_xlfn.IFERROR(E83/D83,"")</f>
        <v>0</v>
      </c>
      <c r="H83" s="128">
        <f t="shared" si="22"/>
        <v>-7221.8</v>
      </c>
      <c r="I83" s="198">
        <f t="shared" si="26"/>
        <v>0</v>
      </c>
      <c r="J83" s="122"/>
      <c r="K83" s="122"/>
      <c r="L83" s="216">
        <f>K83-J83</f>
        <v>0</v>
      </c>
      <c r="M83" s="221">
        <f t="shared" si="27"/>
      </c>
      <c r="N83" s="128"/>
      <c r="O83" s="128">
        <f>C83+J83</f>
        <v>7221.8</v>
      </c>
      <c r="P83" s="128">
        <f>E83+K83</f>
        <v>0</v>
      </c>
      <c r="Q83" s="128">
        <f t="shared" si="30"/>
        <v>-7221.8</v>
      </c>
      <c r="R83" s="198">
        <f>_xlfn.IFERROR(P83/O83,"")</f>
        <v>0</v>
      </c>
      <c r="S83" s="5"/>
      <c r="T83" s="5"/>
    </row>
    <row r="84" spans="1:20" ht="89.25" customHeight="1" hidden="1">
      <c r="A84" s="63">
        <v>9300</v>
      </c>
      <c r="B84" s="196" t="s">
        <v>245</v>
      </c>
      <c r="C84" s="138">
        <v>48176.8</v>
      </c>
      <c r="D84" s="122">
        <v>14559.3</v>
      </c>
      <c r="E84" s="138">
        <v>14559.3</v>
      </c>
      <c r="F84" s="128">
        <f t="shared" si="31"/>
        <v>0</v>
      </c>
      <c r="G84" s="198">
        <f>_xlfn.IFERROR(E84/D84,"")</f>
        <v>1</v>
      </c>
      <c r="H84" s="128">
        <f t="shared" si="22"/>
        <v>-33617.5</v>
      </c>
      <c r="I84" s="198">
        <f t="shared" si="26"/>
        <v>0.30220562594443795</v>
      </c>
      <c r="J84" s="122"/>
      <c r="K84" s="122"/>
      <c r="L84" s="216">
        <f>K84-J84</f>
        <v>0</v>
      </c>
      <c r="M84" s="221">
        <f t="shared" si="27"/>
      </c>
      <c r="N84" s="128"/>
      <c r="O84" s="128">
        <f>C84+J84</f>
        <v>48176.8</v>
      </c>
      <c r="P84" s="128">
        <f>E84+K84</f>
        <v>14559.3</v>
      </c>
      <c r="Q84" s="128">
        <f t="shared" si="30"/>
        <v>-33617.5</v>
      </c>
      <c r="R84" s="198">
        <f>_xlfn.IFERROR(P84/O84,"")</f>
        <v>0.30220562594443795</v>
      </c>
      <c r="S84" s="5"/>
      <c r="T84" s="5"/>
    </row>
    <row r="85" spans="1:20" ht="85.5" customHeight="1" hidden="1">
      <c r="A85" s="63">
        <v>9700</v>
      </c>
      <c r="B85" s="196" t="s">
        <v>246</v>
      </c>
      <c r="C85" s="138">
        <v>62587.71557</v>
      </c>
      <c r="D85" s="122">
        <v>36970.78</v>
      </c>
      <c r="E85" s="138">
        <v>25904.17675</v>
      </c>
      <c r="F85" s="128">
        <f t="shared" si="31"/>
        <v>-11066.60325</v>
      </c>
      <c r="G85" s="198">
        <f>_xlfn.IFERROR(E85/D85,"")</f>
        <v>0.7006662220813301</v>
      </c>
      <c r="H85" s="128">
        <f t="shared" si="22"/>
        <v>-36683.53882</v>
      </c>
      <c r="I85" s="198">
        <f t="shared" si="26"/>
        <v>0.4138859601134983</v>
      </c>
      <c r="J85" s="122">
        <v>6965.0738</v>
      </c>
      <c r="K85" s="122">
        <v>6965.0738</v>
      </c>
      <c r="L85" s="216">
        <f>K85-J85</f>
        <v>0</v>
      </c>
      <c r="M85" s="221">
        <f t="shared" si="27"/>
        <v>1</v>
      </c>
      <c r="N85" s="128"/>
      <c r="O85" s="128">
        <f>C85+J85</f>
        <v>69552.78937</v>
      </c>
      <c r="P85" s="128">
        <f>E85+K85</f>
        <v>32869.25055</v>
      </c>
      <c r="Q85" s="128">
        <f t="shared" si="30"/>
        <v>-36683.53882</v>
      </c>
      <c r="R85" s="198">
        <f>_xlfn.IFERROR(P85/O85,"")</f>
        <v>0.4725799043823452</v>
      </c>
      <c r="S85" s="5"/>
      <c r="T85" s="5"/>
    </row>
    <row r="86" spans="1:20" ht="19.5" customHeight="1" hidden="1">
      <c r="A86" s="107">
        <v>900203</v>
      </c>
      <c r="B86" s="107" t="s">
        <v>247</v>
      </c>
      <c r="C86" s="197">
        <f>C52+C82+C83+C84+C85</f>
        <v>10380140.467690002</v>
      </c>
      <c r="D86" s="197">
        <f>D52+D82+D83+D84+D85</f>
        <v>8097177.281720001</v>
      </c>
      <c r="E86" s="197">
        <f>E52+E82+E83+E84+E85</f>
        <v>6933680.7612499995</v>
      </c>
      <c r="F86" s="197">
        <f t="shared" si="31"/>
        <v>-1163496.5204700017</v>
      </c>
      <c r="G86" s="197">
        <f>_xlfn.IFERROR(E86/D86,"")</f>
        <v>0.8563083800700912</v>
      </c>
      <c r="H86" s="197">
        <f t="shared" si="22"/>
        <v>-3446459.7064400027</v>
      </c>
      <c r="I86" s="197"/>
      <c r="J86" s="197">
        <f>J52+J82+J83+J84+J85</f>
        <v>3033890.3227499994</v>
      </c>
      <c r="K86" s="197">
        <f>K52+K82+K83+K84+K85</f>
        <v>1351548.61594</v>
      </c>
      <c r="L86" s="222">
        <f>K86-J86</f>
        <v>-1682341.7068099994</v>
      </c>
      <c r="M86" s="222">
        <f t="shared" si="27"/>
        <v>0.4454836767846374</v>
      </c>
      <c r="N86" s="197"/>
      <c r="O86" s="197">
        <f>C86+J86</f>
        <v>13414030.79044</v>
      </c>
      <c r="P86" s="197">
        <f>E86+K86</f>
        <v>8285229.377189999</v>
      </c>
      <c r="Q86" s="197">
        <f t="shared" si="30"/>
        <v>-5128801.413250001</v>
      </c>
      <c r="R86" s="197">
        <f>_xlfn.IFERROR(P86/O86,"")</f>
        <v>0.6176539704303327</v>
      </c>
      <c r="S86" s="5"/>
      <c r="T86" s="5"/>
    </row>
    <row r="87" spans="1:21" s="161" customFormat="1" ht="21" customHeight="1">
      <c r="A87" s="167"/>
      <c r="B87" s="168" t="s">
        <v>0</v>
      </c>
      <c r="C87" s="166">
        <f>SUM(C88:C90)</f>
        <v>1110</v>
      </c>
      <c r="D87" s="279">
        <f>SUM(D88:D94)+D95</f>
        <v>1110</v>
      </c>
      <c r="E87" s="166">
        <f>SUM(E88:E94)+E95</f>
        <v>979.818</v>
      </c>
      <c r="F87" s="166"/>
      <c r="G87" s="180"/>
      <c r="H87" s="166"/>
      <c r="I87" s="180"/>
      <c r="J87" s="279">
        <f>SUM(J88:J94)+J95</f>
        <v>31562.9</v>
      </c>
      <c r="K87" s="279">
        <f>SUM(K88:K94)+K95</f>
        <v>-1103.38</v>
      </c>
      <c r="L87" s="121"/>
      <c r="M87" s="180"/>
      <c r="N87" s="166"/>
      <c r="O87" s="166">
        <f t="shared" si="23"/>
        <v>32672.9</v>
      </c>
      <c r="P87" s="166">
        <f t="shared" si="29"/>
        <v>-123.56200000000013</v>
      </c>
      <c r="Q87" s="166"/>
      <c r="R87" s="180"/>
      <c r="S87" s="212"/>
      <c r="T87" s="212"/>
      <c r="U87" s="212"/>
    </row>
    <row r="88" spans="1:21" s="191" customFormat="1" ht="44.25" customHeight="1">
      <c r="A88" s="190">
        <v>1140</v>
      </c>
      <c r="B88" s="169" t="s">
        <v>171</v>
      </c>
      <c r="C88" s="130">
        <v>0</v>
      </c>
      <c r="D88" s="131">
        <v>0</v>
      </c>
      <c r="E88" s="131">
        <v>-55.182</v>
      </c>
      <c r="F88" s="130"/>
      <c r="G88" s="182"/>
      <c r="H88" s="130"/>
      <c r="I88" s="182"/>
      <c r="J88" s="131">
        <v>0</v>
      </c>
      <c r="K88" s="131">
        <v>0</v>
      </c>
      <c r="L88" s="131"/>
      <c r="M88" s="182"/>
      <c r="N88" s="130"/>
      <c r="O88" s="181">
        <f t="shared" si="23"/>
        <v>0</v>
      </c>
      <c r="P88" s="181">
        <f t="shared" si="29"/>
        <v>-55.182</v>
      </c>
      <c r="Q88" s="181"/>
      <c r="R88" s="182"/>
      <c r="S88" s="213"/>
      <c r="T88" s="213"/>
      <c r="U88" s="213"/>
    </row>
    <row r="89" spans="1:21" s="191" customFormat="1" ht="87" customHeight="1">
      <c r="A89" s="190">
        <v>8820</v>
      </c>
      <c r="B89" s="169" t="s">
        <v>175</v>
      </c>
      <c r="C89" s="130">
        <v>1000</v>
      </c>
      <c r="D89" s="131">
        <v>1000</v>
      </c>
      <c r="E89" s="131">
        <v>1000</v>
      </c>
      <c r="F89" s="130"/>
      <c r="G89" s="182"/>
      <c r="H89" s="130"/>
      <c r="I89" s="182"/>
      <c r="J89" s="122">
        <v>918.1</v>
      </c>
      <c r="K89" s="122">
        <v>-3.7</v>
      </c>
      <c r="L89" s="122"/>
      <c r="M89" s="182"/>
      <c r="N89" s="130"/>
      <c r="O89" s="181">
        <f t="shared" si="23"/>
        <v>1918.1</v>
      </c>
      <c r="P89" s="181">
        <f t="shared" si="29"/>
        <v>996.3</v>
      </c>
      <c r="Q89" s="181"/>
      <c r="R89" s="182"/>
      <c r="S89" s="213"/>
      <c r="T89" s="213"/>
      <c r="U89" s="213"/>
    </row>
    <row r="90" spans="1:21" s="191" customFormat="1" ht="60.75">
      <c r="A90" s="190" t="s">
        <v>172</v>
      </c>
      <c r="B90" s="169" t="s">
        <v>173</v>
      </c>
      <c r="C90" s="130">
        <v>110</v>
      </c>
      <c r="D90" s="131">
        <v>110</v>
      </c>
      <c r="E90" s="131">
        <v>35</v>
      </c>
      <c r="F90" s="130"/>
      <c r="G90" s="182"/>
      <c r="H90" s="130"/>
      <c r="I90" s="182"/>
      <c r="J90" s="122">
        <v>1374.8</v>
      </c>
      <c r="K90" s="122">
        <v>-1099.68</v>
      </c>
      <c r="L90" s="122"/>
      <c r="M90" s="182"/>
      <c r="N90" s="130"/>
      <c r="O90" s="181">
        <f t="shared" si="23"/>
        <v>1484.8</v>
      </c>
      <c r="P90" s="181">
        <f t="shared" si="29"/>
        <v>-1064.68</v>
      </c>
      <c r="Q90" s="181"/>
      <c r="R90" s="182"/>
      <c r="S90" s="213"/>
      <c r="T90" s="213"/>
      <c r="U90" s="213"/>
    </row>
    <row r="91" spans="1:21" s="191" customFormat="1" ht="131.25" customHeight="1">
      <c r="A91" s="190">
        <v>8880</v>
      </c>
      <c r="B91" s="169" t="s">
        <v>174</v>
      </c>
      <c r="C91" s="130">
        <v>0</v>
      </c>
      <c r="D91" s="131">
        <v>0</v>
      </c>
      <c r="E91" s="130">
        <v>0</v>
      </c>
      <c r="F91" s="130"/>
      <c r="G91" s="182"/>
      <c r="H91" s="130"/>
      <c r="I91" s="182"/>
      <c r="J91" s="122">
        <v>29270</v>
      </c>
      <c r="K91" s="122">
        <v>0</v>
      </c>
      <c r="L91" s="122"/>
      <c r="M91" s="182"/>
      <c r="N91" s="130"/>
      <c r="O91" s="181">
        <f>C91+J91</f>
        <v>29270</v>
      </c>
      <c r="P91" s="181">
        <f t="shared" si="29"/>
        <v>0</v>
      </c>
      <c r="Q91" s="181"/>
      <c r="R91" s="182"/>
      <c r="S91" s="213"/>
      <c r="T91" s="213"/>
      <c r="U91" s="213"/>
    </row>
    <row r="92" spans="1:18" s="1" customFormat="1" ht="60.75" hidden="1">
      <c r="A92" s="65">
        <v>8103</v>
      </c>
      <c r="B92" s="116" t="s">
        <v>1</v>
      </c>
      <c r="C92" s="130"/>
      <c r="D92" s="131"/>
      <c r="E92" s="130"/>
      <c r="F92" s="131">
        <f t="shared" si="31"/>
        <v>0</v>
      </c>
      <c r="G92" s="145">
        <f t="shared" si="25"/>
      </c>
      <c r="H92" s="131">
        <f>E92-C92</f>
        <v>0</v>
      </c>
      <c r="I92" s="145">
        <f t="shared" si="26"/>
      </c>
      <c r="J92" s="131"/>
      <c r="K92" s="131"/>
      <c r="L92" s="122">
        <f>K92-J92</f>
        <v>0</v>
      </c>
      <c r="M92" s="145">
        <f t="shared" si="27"/>
      </c>
      <c r="N92" s="131"/>
      <c r="O92" s="131">
        <f t="shared" si="23"/>
        <v>0</v>
      </c>
      <c r="P92" s="131">
        <f t="shared" si="29"/>
        <v>0</v>
      </c>
      <c r="Q92" s="131">
        <f t="shared" si="30"/>
        <v>0</v>
      </c>
      <c r="R92" s="145">
        <f t="shared" si="28"/>
      </c>
    </row>
    <row r="93" spans="1:18" s="1" customFormat="1" ht="60.75" hidden="1">
      <c r="A93" s="65">
        <v>8104</v>
      </c>
      <c r="B93" s="116" t="s">
        <v>2</v>
      </c>
      <c r="C93" s="130"/>
      <c r="D93" s="131"/>
      <c r="E93" s="130"/>
      <c r="F93" s="131">
        <f t="shared" si="31"/>
        <v>0</v>
      </c>
      <c r="G93" s="145">
        <f t="shared" si="25"/>
      </c>
      <c r="H93" s="131">
        <f>E93-C93</f>
        <v>0</v>
      </c>
      <c r="I93" s="145">
        <f t="shared" si="26"/>
      </c>
      <c r="J93" s="131"/>
      <c r="K93" s="131"/>
      <c r="L93" s="122">
        <f>K93-J93</f>
        <v>0</v>
      </c>
      <c r="M93" s="145">
        <f t="shared" si="27"/>
      </c>
      <c r="N93" s="131"/>
      <c r="O93" s="131">
        <f t="shared" si="23"/>
        <v>0</v>
      </c>
      <c r="P93" s="131">
        <f t="shared" si="29"/>
        <v>0</v>
      </c>
      <c r="Q93" s="131">
        <f t="shared" si="30"/>
        <v>0</v>
      </c>
      <c r="R93" s="145">
        <f t="shared" si="28"/>
      </c>
    </row>
    <row r="94" spans="1:18" s="1" customFormat="1" ht="40.5" hidden="1">
      <c r="A94" s="65">
        <v>8106</v>
      </c>
      <c r="B94" s="116" t="s">
        <v>3</v>
      </c>
      <c r="C94" s="130"/>
      <c r="D94" s="131"/>
      <c r="E94" s="130"/>
      <c r="F94" s="131">
        <f t="shared" si="31"/>
        <v>0</v>
      </c>
      <c r="G94" s="145">
        <f t="shared" si="25"/>
      </c>
      <c r="H94" s="131">
        <f>E94-C94</f>
        <v>0</v>
      </c>
      <c r="I94" s="145">
        <f t="shared" si="26"/>
      </c>
      <c r="J94" s="131"/>
      <c r="K94" s="131"/>
      <c r="L94" s="122">
        <f>K94-J94</f>
        <v>0</v>
      </c>
      <c r="M94" s="145">
        <f t="shared" si="27"/>
      </c>
      <c r="N94" s="131"/>
      <c r="O94" s="131">
        <f t="shared" si="23"/>
        <v>0</v>
      </c>
      <c r="P94" s="131">
        <f t="shared" si="29"/>
        <v>0</v>
      </c>
      <c r="Q94" s="131">
        <f t="shared" si="30"/>
        <v>0</v>
      </c>
      <c r="R94" s="145">
        <f t="shared" si="28"/>
      </c>
    </row>
    <row r="95" spans="1:18" s="1" customFormat="1" ht="60.75" hidden="1">
      <c r="A95" s="65">
        <v>8107</v>
      </c>
      <c r="B95" s="116" t="s">
        <v>115</v>
      </c>
      <c r="C95" s="130"/>
      <c r="D95" s="131"/>
      <c r="E95" s="130"/>
      <c r="F95" s="131">
        <f t="shared" si="31"/>
        <v>0</v>
      </c>
      <c r="G95" s="145">
        <f t="shared" si="25"/>
      </c>
      <c r="H95" s="131">
        <f>E95-C95</f>
        <v>0</v>
      </c>
      <c r="I95" s="145">
        <f t="shared" si="26"/>
      </c>
      <c r="J95" s="131"/>
      <c r="K95" s="131"/>
      <c r="L95" s="122">
        <f>K95-J95</f>
        <v>0</v>
      </c>
      <c r="M95" s="145">
        <f t="shared" si="27"/>
      </c>
      <c r="N95" s="131"/>
      <c r="O95" s="131">
        <f t="shared" si="23"/>
        <v>0</v>
      </c>
      <c r="P95" s="131">
        <f t="shared" si="29"/>
        <v>0</v>
      </c>
      <c r="Q95" s="131">
        <f t="shared" si="30"/>
        <v>0</v>
      </c>
      <c r="R95" s="145">
        <f t="shared" si="28"/>
      </c>
    </row>
    <row r="96" spans="1:20" ht="25.5" customHeight="1">
      <c r="A96" s="66"/>
      <c r="B96" s="117" t="s">
        <v>4</v>
      </c>
      <c r="C96" s="280">
        <f>C87+C52</f>
        <v>10199027.752120001</v>
      </c>
      <c r="D96" s="280">
        <f>D87+D52</f>
        <v>7994964.301720001</v>
      </c>
      <c r="E96" s="280">
        <f>E87+E52</f>
        <v>6894197.1025</v>
      </c>
      <c r="F96" s="124">
        <f t="shared" si="31"/>
        <v>-1100767.1992200008</v>
      </c>
      <c r="G96" s="145">
        <f t="shared" si="25"/>
        <v>0.8623174341149733</v>
      </c>
      <c r="H96" s="124">
        <f>E96-C96</f>
        <v>-3304830.649620001</v>
      </c>
      <c r="I96" s="145">
        <f t="shared" si="26"/>
        <v>0.6759661087368795</v>
      </c>
      <c r="J96" s="124">
        <f>J52+J87</f>
        <v>3058488.1489499994</v>
      </c>
      <c r="K96" s="124">
        <f>K52+K87</f>
        <v>1343480.1621400001</v>
      </c>
      <c r="L96" s="124">
        <f>L52+L87</f>
        <v>-1682341.7068100001</v>
      </c>
      <c r="M96" s="145">
        <f t="shared" si="27"/>
        <v>0.43926283075552425</v>
      </c>
      <c r="N96" s="159"/>
      <c r="O96" s="159">
        <f t="shared" si="23"/>
        <v>13257515.90107</v>
      </c>
      <c r="P96" s="159">
        <f t="shared" si="29"/>
        <v>8237677.26464</v>
      </c>
      <c r="Q96" s="159">
        <f t="shared" si="30"/>
        <v>-5019838.636430001</v>
      </c>
      <c r="R96" s="145">
        <f t="shared" si="28"/>
        <v>0.6213590333295504</v>
      </c>
      <c r="S96" s="5"/>
      <c r="T96" s="5"/>
    </row>
    <row r="97" spans="1:20" ht="15.75">
      <c r="A97" s="41"/>
      <c r="B97" s="42"/>
      <c r="C97" s="290"/>
      <c r="D97" s="291"/>
      <c r="E97" s="290"/>
      <c r="F97" s="214"/>
      <c r="G97" s="214"/>
      <c r="H97" s="215"/>
      <c r="I97" s="215"/>
      <c r="J97" s="173"/>
      <c r="K97" s="173"/>
      <c r="L97" s="200"/>
      <c r="M97" s="201"/>
      <c r="N97" s="119"/>
      <c r="O97" s="119"/>
      <c r="P97" s="119"/>
      <c r="Q97" s="119"/>
      <c r="R97" s="119"/>
      <c r="S97" s="5"/>
      <c r="T97" s="5"/>
    </row>
    <row r="98" spans="1:18" ht="15.75">
      <c r="A98" s="38"/>
      <c r="B98" s="49"/>
      <c r="C98" s="292"/>
      <c r="D98" s="293"/>
      <c r="E98" s="292"/>
      <c r="F98" s="215"/>
      <c r="G98" s="215"/>
      <c r="H98" s="215"/>
      <c r="I98" s="215"/>
      <c r="J98" s="173"/>
      <c r="K98" s="173"/>
      <c r="L98" s="200"/>
      <c r="M98" s="201"/>
      <c r="N98" s="119"/>
      <c r="O98" s="119"/>
      <c r="P98" s="119"/>
      <c r="Q98" s="119"/>
      <c r="R98" s="119"/>
    </row>
    <row r="99" spans="1:13" ht="15.75">
      <c r="A99" s="36"/>
      <c r="B99" s="37"/>
      <c r="C99" s="294"/>
      <c r="D99" s="295"/>
      <c r="E99" s="296"/>
      <c r="F99" s="38"/>
      <c r="G99" s="38"/>
      <c r="H99" s="227"/>
      <c r="I99" s="228"/>
      <c r="J99" s="174"/>
      <c r="K99" s="175"/>
      <c r="M99" s="202"/>
    </row>
    <row r="100" spans="1:13" ht="18.75">
      <c r="A100" s="36"/>
      <c r="B100" s="78"/>
      <c r="C100" s="297"/>
      <c r="D100" s="298"/>
      <c r="E100" s="299"/>
      <c r="F100" s="227"/>
      <c r="G100" s="227"/>
      <c r="H100" s="227"/>
      <c r="I100" s="228"/>
      <c r="J100" s="176"/>
      <c r="K100" s="175"/>
      <c r="M100" s="202"/>
    </row>
    <row r="101" spans="1:13" ht="15.75">
      <c r="A101" s="36"/>
      <c r="B101" s="37"/>
      <c r="C101" s="297"/>
      <c r="D101" s="298"/>
      <c r="E101" s="299"/>
      <c r="F101" s="227"/>
      <c r="G101" s="227"/>
      <c r="H101" s="227"/>
      <c r="I101" s="228"/>
      <c r="J101" s="175"/>
      <c r="K101" s="176"/>
      <c r="M101" s="202"/>
    </row>
    <row r="102" spans="1:13" ht="15.75">
      <c r="A102" s="36"/>
      <c r="B102" s="37"/>
      <c r="C102" s="297"/>
      <c r="D102" s="298"/>
      <c r="E102" s="299"/>
      <c r="F102" s="227"/>
      <c r="G102" s="227"/>
      <c r="H102" s="227"/>
      <c r="I102" s="228"/>
      <c r="J102" s="175"/>
      <c r="K102" s="175"/>
      <c r="M102" s="202"/>
    </row>
    <row r="103" spans="1:13" ht="15.75">
      <c r="A103" s="36"/>
      <c r="B103" s="37"/>
      <c r="C103" s="297"/>
      <c r="D103" s="298"/>
      <c r="E103" s="299"/>
      <c r="F103" s="227"/>
      <c r="G103" s="227"/>
      <c r="H103" s="227"/>
      <c r="I103" s="228"/>
      <c r="J103" s="175"/>
      <c r="K103" s="175"/>
      <c r="M103" s="202"/>
    </row>
    <row r="104" spans="1:13" ht="15.75">
      <c r="A104" s="36"/>
      <c r="B104" s="37"/>
      <c r="C104" s="297"/>
      <c r="D104" s="298"/>
      <c r="E104" s="299"/>
      <c r="F104" s="227"/>
      <c r="G104" s="227"/>
      <c r="H104" s="227"/>
      <c r="I104" s="228"/>
      <c r="J104" s="175"/>
      <c r="K104" s="175"/>
      <c r="M104" s="202"/>
    </row>
    <row r="105" spans="1:13" ht="15.75">
      <c r="A105" s="39"/>
      <c r="B105" s="40"/>
      <c r="C105" s="300"/>
      <c r="D105" s="301"/>
      <c r="E105" s="232"/>
      <c r="F105" s="224"/>
      <c r="G105" s="224"/>
      <c r="H105" s="224"/>
      <c r="M105" s="202"/>
    </row>
    <row r="106" spans="1:13" ht="15.75">
      <c r="A106" s="39"/>
      <c r="B106" s="40"/>
      <c r="C106" s="300"/>
      <c r="D106" s="301"/>
      <c r="E106" s="232"/>
      <c r="F106" s="224"/>
      <c r="G106" s="224"/>
      <c r="H106" s="224"/>
      <c r="M106" s="202"/>
    </row>
    <row r="107" spans="1:13" ht="15.75">
      <c r="A107" s="39"/>
      <c r="B107" s="40"/>
      <c r="C107" s="300"/>
      <c r="D107" s="301"/>
      <c r="E107" s="232"/>
      <c r="F107" s="224"/>
      <c r="G107" s="224"/>
      <c r="H107" s="224"/>
      <c r="M107" s="202"/>
    </row>
    <row r="108" ht="15.75">
      <c r="M108" s="202"/>
    </row>
    <row r="109" ht="15.75">
      <c r="M109" s="202"/>
    </row>
    <row r="110" ht="15.75">
      <c r="M110" s="202"/>
    </row>
    <row r="111" ht="15.75">
      <c r="M111" s="202"/>
    </row>
    <row r="112" ht="15.75">
      <c r="M112" s="202"/>
    </row>
    <row r="113" ht="15.75">
      <c r="M113" s="202"/>
    </row>
    <row r="114" ht="15.75">
      <c r="M114" s="202"/>
    </row>
    <row r="115" ht="15.75">
      <c r="M115" s="202"/>
    </row>
    <row r="116" ht="15.75">
      <c r="M116" s="202"/>
    </row>
    <row r="117" ht="15.75">
      <c r="M117" s="202"/>
    </row>
    <row r="118" ht="15.75">
      <c r="M118" s="202"/>
    </row>
    <row r="119" ht="15.75">
      <c r="M119" s="202"/>
    </row>
    <row r="120" ht="15.75">
      <c r="M120" s="202"/>
    </row>
    <row r="121" ht="15.75">
      <c r="M121" s="202"/>
    </row>
    <row r="122" ht="15.75">
      <c r="M122" s="202"/>
    </row>
    <row r="123" ht="15.75">
      <c r="M123" s="202"/>
    </row>
    <row r="124" ht="15.75">
      <c r="M124" s="202"/>
    </row>
    <row r="125" ht="15.75">
      <c r="M125" s="202"/>
    </row>
    <row r="126" ht="15.75">
      <c r="M126" s="202"/>
    </row>
    <row r="127" ht="15.75">
      <c r="M127" s="202"/>
    </row>
    <row r="128" ht="15.75">
      <c r="M128" s="202"/>
    </row>
    <row r="129" ht="15.75">
      <c r="M129" s="202"/>
    </row>
    <row r="130" ht="15.75">
      <c r="M130" s="202"/>
    </row>
    <row r="131" ht="15.75">
      <c r="M131" s="202"/>
    </row>
    <row r="132" ht="15.75">
      <c r="M132" s="202"/>
    </row>
    <row r="133" ht="15.75">
      <c r="M133" s="202"/>
    </row>
    <row r="134" ht="15.75">
      <c r="M134" s="202"/>
    </row>
    <row r="135" ht="15.75">
      <c r="M135" s="202"/>
    </row>
    <row r="136" ht="15.75">
      <c r="M136" s="202"/>
    </row>
    <row r="137" ht="15.75">
      <c r="M137" s="202"/>
    </row>
    <row r="138" ht="15.75">
      <c r="M138" s="202"/>
    </row>
    <row r="139" ht="15.75">
      <c r="M139" s="202"/>
    </row>
    <row r="140" ht="15.75">
      <c r="M140" s="202"/>
    </row>
    <row r="141" ht="15.75">
      <c r="M141" s="202"/>
    </row>
    <row r="142" ht="15.75">
      <c r="M142" s="202"/>
    </row>
    <row r="143" ht="15.75">
      <c r="M143" s="202"/>
    </row>
    <row r="144" ht="15.75">
      <c r="M144" s="202"/>
    </row>
    <row r="145" ht="15.75">
      <c r="M145" s="202"/>
    </row>
    <row r="146" ht="15.75">
      <c r="M146" s="202"/>
    </row>
    <row r="147" ht="15.75">
      <c r="M147" s="202"/>
    </row>
    <row r="148" ht="15.75">
      <c r="M148" s="202"/>
    </row>
    <row r="149" ht="15.75">
      <c r="M149" s="202"/>
    </row>
    <row r="150" ht="15.75">
      <c r="M150" s="202"/>
    </row>
    <row r="151" ht="15.75">
      <c r="M151" s="202"/>
    </row>
    <row r="152" ht="15.75">
      <c r="M152" s="202"/>
    </row>
    <row r="153" ht="15.75">
      <c r="M153" s="202"/>
    </row>
    <row r="154" ht="15.75">
      <c r="M154" s="202"/>
    </row>
    <row r="155" ht="15.75">
      <c r="M155" s="202"/>
    </row>
    <row r="156" ht="15.75">
      <c r="M156" s="202"/>
    </row>
    <row r="157" ht="15.75">
      <c r="M157" s="202"/>
    </row>
    <row r="158" ht="15.75">
      <c r="M158" s="202"/>
    </row>
    <row r="159" ht="15.75">
      <c r="M159" s="202"/>
    </row>
    <row r="160" ht="15.75">
      <c r="M160" s="202"/>
    </row>
    <row r="161" ht="15.75">
      <c r="M161" s="202"/>
    </row>
    <row r="162" ht="15.75">
      <c r="M162" s="202"/>
    </row>
    <row r="163" ht="15.75">
      <c r="M163" s="202"/>
    </row>
    <row r="164" ht="15.75">
      <c r="M164" s="202"/>
    </row>
    <row r="165" ht="15.75">
      <c r="M165" s="202"/>
    </row>
    <row r="166" ht="15.75">
      <c r="M166" s="202"/>
    </row>
    <row r="167" ht="15.75">
      <c r="M167" s="202"/>
    </row>
    <row r="168" ht="15.75">
      <c r="M168" s="202"/>
    </row>
    <row r="169" ht="15.75">
      <c r="M169" s="202"/>
    </row>
    <row r="170" ht="15.75">
      <c r="M170" s="202"/>
    </row>
    <row r="171" ht="15.75">
      <c r="M171" s="202"/>
    </row>
    <row r="172" ht="15.75">
      <c r="M172" s="202"/>
    </row>
    <row r="173" ht="15.75">
      <c r="M173" s="202"/>
    </row>
    <row r="174" ht="15.75">
      <c r="M174" s="202"/>
    </row>
    <row r="175" ht="15.75">
      <c r="M175" s="202"/>
    </row>
    <row r="176" ht="15.75">
      <c r="M176" s="202"/>
    </row>
    <row r="177" ht="15.75">
      <c r="M177" s="202"/>
    </row>
    <row r="178" ht="15.75">
      <c r="M178" s="202"/>
    </row>
    <row r="179" ht="15.75">
      <c r="M179" s="202"/>
    </row>
    <row r="180" ht="15.75">
      <c r="M180" s="202"/>
    </row>
    <row r="181" ht="15.75">
      <c r="M181" s="202"/>
    </row>
    <row r="182" ht="15.75">
      <c r="M182" s="202"/>
    </row>
    <row r="183" ht="15.75">
      <c r="M183" s="202"/>
    </row>
    <row r="184" ht="15.75">
      <c r="M184" s="202"/>
    </row>
    <row r="185" ht="15.75">
      <c r="M185" s="202"/>
    </row>
    <row r="186" ht="15.75">
      <c r="M186" s="202"/>
    </row>
    <row r="187" ht="15.75">
      <c r="M187" s="202"/>
    </row>
    <row r="188" ht="15.75">
      <c r="M188" s="202"/>
    </row>
    <row r="189" ht="15.75">
      <c r="M189" s="202"/>
    </row>
    <row r="190" ht="15.75">
      <c r="M190" s="202"/>
    </row>
    <row r="191" ht="15.75">
      <c r="M191" s="202"/>
    </row>
    <row r="192" ht="15.75">
      <c r="M192" s="202"/>
    </row>
    <row r="193" ht="15.75">
      <c r="M193" s="202"/>
    </row>
    <row r="194" ht="15.75">
      <c r="M194" s="202"/>
    </row>
    <row r="195" ht="15.75">
      <c r="M195" s="202"/>
    </row>
    <row r="196" ht="15.75">
      <c r="M196" s="202"/>
    </row>
    <row r="197" ht="15.75">
      <c r="M197" s="202"/>
    </row>
    <row r="198" ht="15.75">
      <c r="M198" s="202"/>
    </row>
    <row r="199" ht="15.75">
      <c r="M199" s="202"/>
    </row>
    <row r="200" ht="15.75">
      <c r="M200" s="202"/>
    </row>
    <row r="201" ht="15.75">
      <c r="M201" s="202"/>
    </row>
    <row r="202" ht="15.75">
      <c r="M202" s="202"/>
    </row>
    <row r="203" ht="15.75">
      <c r="M203" s="202"/>
    </row>
    <row r="204" ht="15.75">
      <c r="M204" s="202"/>
    </row>
    <row r="205" ht="15.75">
      <c r="M205" s="202"/>
    </row>
    <row r="206" ht="15.75">
      <c r="M206" s="202"/>
    </row>
    <row r="207" ht="15.75">
      <c r="M207" s="202"/>
    </row>
    <row r="208" ht="15.75">
      <c r="M208" s="202"/>
    </row>
    <row r="209" ht="15.75">
      <c r="M209" s="202"/>
    </row>
    <row r="210" ht="15.75">
      <c r="M210" s="202"/>
    </row>
    <row r="211" ht="15.75">
      <c r="M211" s="202"/>
    </row>
    <row r="212" ht="15.75">
      <c r="M212" s="202"/>
    </row>
    <row r="213" ht="15.75">
      <c r="M213" s="202"/>
    </row>
    <row r="214" ht="15.75">
      <c r="M214" s="202"/>
    </row>
    <row r="215" ht="15.75">
      <c r="M215" s="202"/>
    </row>
    <row r="216" ht="15.75">
      <c r="M216" s="202"/>
    </row>
    <row r="217" ht="15.75">
      <c r="M217" s="202"/>
    </row>
    <row r="218" ht="15.75">
      <c r="M218" s="202"/>
    </row>
    <row r="219" ht="15.75">
      <c r="M219" s="202"/>
    </row>
    <row r="220" ht="15.75">
      <c r="M220" s="202"/>
    </row>
    <row r="221" ht="15.75">
      <c r="M221" s="202"/>
    </row>
    <row r="222" ht="15.75">
      <c r="M222" s="202"/>
    </row>
    <row r="223" ht="15.75">
      <c r="M223" s="202"/>
    </row>
    <row r="224" ht="15.75">
      <c r="M224" s="202"/>
    </row>
    <row r="225" ht="15.75">
      <c r="M225" s="202"/>
    </row>
    <row r="226" ht="15.75">
      <c r="M226" s="202"/>
    </row>
    <row r="227" ht="15.75">
      <c r="M227" s="202"/>
    </row>
    <row r="228" ht="15.75">
      <c r="M228" s="202"/>
    </row>
    <row r="229" ht="15.75">
      <c r="M229" s="202"/>
    </row>
    <row r="230" ht="15.75">
      <c r="M230" s="202"/>
    </row>
    <row r="231" ht="15.75">
      <c r="M231" s="202"/>
    </row>
    <row r="232" ht="15.75">
      <c r="M232" s="202"/>
    </row>
    <row r="233" ht="15.75">
      <c r="M233" s="202"/>
    </row>
    <row r="234" ht="15.75">
      <c r="M234" s="202"/>
    </row>
    <row r="235" ht="15.75">
      <c r="M235" s="202"/>
    </row>
    <row r="236" ht="15.75">
      <c r="M236" s="202"/>
    </row>
    <row r="237" ht="15.75">
      <c r="M237" s="202"/>
    </row>
    <row r="238" ht="15.75">
      <c r="M238" s="202"/>
    </row>
    <row r="239" ht="15.75">
      <c r="M239" s="202"/>
    </row>
    <row r="240" ht="15.75">
      <c r="M240" s="202"/>
    </row>
    <row r="241" ht="15.75">
      <c r="M241" s="202"/>
    </row>
    <row r="242" ht="15.75">
      <c r="M242" s="202"/>
    </row>
    <row r="243" ht="15.75">
      <c r="M243" s="202"/>
    </row>
    <row r="244" ht="15.75">
      <c r="M244" s="202"/>
    </row>
    <row r="245" ht="15.75">
      <c r="M245" s="202"/>
    </row>
    <row r="246" ht="15.75">
      <c r="M246" s="202"/>
    </row>
    <row r="247" ht="15.75">
      <c r="M247" s="202"/>
    </row>
    <row r="248" ht="15.75">
      <c r="M248" s="202"/>
    </row>
    <row r="249" ht="15.75">
      <c r="M249" s="202"/>
    </row>
    <row r="250" ht="15.75">
      <c r="M250" s="202"/>
    </row>
    <row r="251" ht="15.75">
      <c r="M251" s="202"/>
    </row>
    <row r="252" ht="15.75">
      <c r="M252" s="202"/>
    </row>
    <row r="253" ht="15.75">
      <c r="M253" s="202"/>
    </row>
    <row r="254" ht="15.75">
      <c r="M254" s="202"/>
    </row>
    <row r="255" ht="15.75">
      <c r="M255" s="202"/>
    </row>
    <row r="256" ht="15.75">
      <c r="M256" s="202"/>
    </row>
    <row r="257" ht="15.75">
      <c r="M257" s="202"/>
    </row>
    <row r="258" ht="15.75">
      <c r="M258" s="202"/>
    </row>
    <row r="259" ht="15.75">
      <c r="M259" s="202"/>
    </row>
    <row r="260" ht="15.75">
      <c r="M260" s="202"/>
    </row>
    <row r="261" ht="15.75">
      <c r="M261" s="202"/>
    </row>
    <row r="262" ht="15.75">
      <c r="M262" s="202"/>
    </row>
    <row r="263" ht="15.75">
      <c r="M263" s="202"/>
    </row>
    <row r="264" ht="15.75">
      <c r="M264" s="202"/>
    </row>
    <row r="265" ht="15.75">
      <c r="M265" s="202"/>
    </row>
    <row r="266" ht="15.75">
      <c r="M266" s="202"/>
    </row>
    <row r="267" ht="15.75">
      <c r="M267" s="202"/>
    </row>
    <row r="268" ht="15.75">
      <c r="M268" s="202"/>
    </row>
    <row r="269" ht="15.75">
      <c r="M269" s="202"/>
    </row>
    <row r="270" ht="15.75">
      <c r="M270" s="202"/>
    </row>
    <row r="271" ht="15.75">
      <c r="M271" s="202"/>
    </row>
    <row r="272" ht="15.75">
      <c r="M272" s="202"/>
    </row>
    <row r="273" ht="15.75">
      <c r="M273" s="202"/>
    </row>
    <row r="274" ht="15.75">
      <c r="M274" s="202"/>
    </row>
    <row r="275" ht="15.75">
      <c r="M275" s="202"/>
    </row>
    <row r="276" ht="15.75">
      <c r="M276" s="202"/>
    </row>
    <row r="277" ht="15.75">
      <c r="M277" s="202"/>
    </row>
    <row r="278" ht="15.75">
      <c r="M278" s="202"/>
    </row>
    <row r="279" ht="15.75">
      <c r="M279" s="202"/>
    </row>
    <row r="280" ht="15.75">
      <c r="M280" s="202"/>
    </row>
    <row r="281" ht="15.75">
      <c r="M281" s="202"/>
    </row>
    <row r="282" ht="15.75">
      <c r="M282" s="202"/>
    </row>
    <row r="283" ht="15.75">
      <c r="M283" s="202"/>
    </row>
    <row r="284" ht="15.75">
      <c r="M284" s="202"/>
    </row>
    <row r="285" ht="15.75">
      <c r="M285" s="202"/>
    </row>
    <row r="286" ht="15.75">
      <c r="M286" s="202"/>
    </row>
    <row r="287" ht="15.75">
      <c r="M287" s="202"/>
    </row>
    <row r="288" ht="15.75">
      <c r="M288" s="202"/>
    </row>
    <row r="289" ht="15.75">
      <c r="M289" s="202"/>
    </row>
    <row r="290" ht="15.75">
      <c r="M290" s="202"/>
    </row>
    <row r="291" ht="15.75">
      <c r="M291" s="202"/>
    </row>
    <row r="292" ht="15.75">
      <c r="M292" s="202"/>
    </row>
    <row r="293" ht="15.75">
      <c r="M293" s="202"/>
    </row>
    <row r="294" ht="15.75">
      <c r="M294" s="202"/>
    </row>
    <row r="295" ht="15.75">
      <c r="M295" s="202"/>
    </row>
    <row r="296" ht="15.75">
      <c r="M296" s="202"/>
    </row>
    <row r="297" ht="15.75">
      <c r="M297" s="202"/>
    </row>
    <row r="298" ht="15.75">
      <c r="M298" s="202"/>
    </row>
    <row r="299" ht="15.75">
      <c r="M299" s="202"/>
    </row>
    <row r="300" ht="15.75">
      <c r="M300" s="202"/>
    </row>
    <row r="301" ht="15.75">
      <c r="M301" s="202"/>
    </row>
    <row r="302" ht="15.75">
      <c r="M302" s="202"/>
    </row>
    <row r="303" ht="15.75">
      <c r="M303" s="202"/>
    </row>
    <row r="304" ht="15.75">
      <c r="M304" s="202"/>
    </row>
    <row r="305" ht="15.75">
      <c r="M305" s="202"/>
    </row>
    <row r="306" ht="15.75">
      <c r="M306" s="202"/>
    </row>
    <row r="307" ht="15.75">
      <c r="M307" s="202"/>
    </row>
    <row r="308" ht="15.75">
      <c r="M308" s="202"/>
    </row>
    <row r="309" ht="15.75">
      <c r="M309" s="202"/>
    </row>
    <row r="310" ht="15.75">
      <c r="M310" s="202"/>
    </row>
    <row r="311" ht="15.75">
      <c r="M311" s="202"/>
    </row>
    <row r="312" ht="15.75">
      <c r="M312" s="202"/>
    </row>
    <row r="313" ht="15.75">
      <c r="M313" s="202"/>
    </row>
    <row r="314" ht="15.75">
      <c r="M314" s="202"/>
    </row>
    <row r="315" ht="15.75">
      <c r="M315" s="202"/>
    </row>
    <row r="316" ht="15.75">
      <c r="M316" s="202"/>
    </row>
    <row r="317" ht="15.75">
      <c r="M317" s="202"/>
    </row>
    <row r="318" ht="15.75">
      <c r="M318" s="202"/>
    </row>
    <row r="319" ht="15.75">
      <c r="M319" s="202"/>
    </row>
    <row r="320" ht="15.75">
      <c r="M320" s="202"/>
    </row>
    <row r="321" ht="15.75">
      <c r="M321" s="202"/>
    </row>
    <row r="322" ht="15.75">
      <c r="M322" s="202"/>
    </row>
    <row r="323" ht="15.75">
      <c r="M323" s="202"/>
    </row>
    <row r="324" ht="15.75">
      <c r="M324" s="202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2023-10-11T12:00:36Z</cp:lastPrinted>
  <dcterms:created xsi:type="dcterms:W3CDTF">2001-07-11T13:17:26Z</dcterms:created>
  <dcterms:modified xsi:type="dcterms:W3CDTF">2023-10-11T12:31:57Z</dcterms:modified>
  <cp:category/>
  <cp:version/>
  <cp:contentType/>
  <cp:contentStatus/>
</cp:coreProperties>
</file>