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30" activeTab="1"/>
  </bookViews>
  <sheets>
    <sheet name="Доходи" sheetId="1" r:id="rId1"/>
    <sheet name="Видатки" sheetId="2" r:id="rId2"/>
  </sheets>
  <definedNames>
    <definedName name="_xlfn.IFERROR" hidden="1">#NAME?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1">'Видатки'!$3:$5</definedName>
    <definedName name="_xlnm.Print_Titles" localSheetId="0">'Доходи'!$7:$9</definedName>
    <definedName name="_xlnm.Print_Area" localSheetId="1">'Видатки'!$A$1:$R$93</definedName>
    <definedName name="_xlnm.Print_Area" localSheetId="0">'Доходи'!$A$1:$R$87</definedName>
  </definedNames>
  <calcPr fullCalcOnLoad="1"/>
</workbook>
</file>

<file path=xl/sharedStrings.xml><?xml version="1.0" encoding="utf-8"?>
<sst xmlns="http://schemas.openxmlformats.org/spreadsheetml/2006/main" count="299" uniqueCount="260">
  <si>
    <t>Кредитування</t>
  </si>
  <si>
    <t xml:space="preserve">Надання пільгового довгострокового кредиту громадянам на будівництво (реконструкцію) та придбання житла </t>
  </si>
  <si>
    <t>Повернення кредитів, наданих для кредитування громадян на будівництво (реконструкцію) та придбання житла</t>
  </si>
  <si>
    <t>Надання державного пільгового кредиту індивідуальним сільським забудовникам</t>
  </si>
  <si>
    <t>Всьго видатків</t>
  </si>
  <si>
    <t>Дані</t>
  </si>
  <si>
    <t>Чернівецької області</t>
  </si>
  <si>
    <t>Код бюджетної класифікації</t>
  </si>
  <si>
    <t>Найменування доходів</t>
  </si>
  <si>
    <t>Надійшло з початку року</t>
  </si>
  <si>
    <t>Процент виконання</t>
  </si>
  <si>
    <t>5</t>
  </si>
  <si>
    <t>9</t>
  </si>
  <si>
    <t>10</t>
  </si>
  <si>
    <t>11</t>
  </si>
  <si>
    <t>12</t>
  </si>
  <si>
    <t>14</t>
  </si>
  <si>
    <t>Податкові надходження</t>
  </si>
  <si>
    <t>Місцеві податки і збори</t>
  </si>
  <si>
    <t>Неподаткові надходження</t>
  </si>
  <si>
    <t>Інші надходження</t>
  </si>
  <si>
    <t>Цільові фонди</t>
  </si>
  <si>
    <t>Разом доходів</t>
  </si>
  <si>
    <t>Всього доходів</t>
  </si>
  <si>
    <t xml:space="preserve">  </t>
  </si>
  <si>
    <t>Найменування видатків</t>
  </si>
  <si>
    <t>900201</t>
  </si>
  <si>
    <t xml:space="preserve">Разом видатків </t>
  </si>
  <si>
    <t>900202</t>
  </si>
  <si>
    <t>900300</t>
  </si>
  <si>
    <t>Перевищення доходів над видатками (дефіцит бюджету)</t>
  </si>
  <si>
    <t xml:space="preserve">III. Джерела фінансування дефіциту : </t>
  </si>
  <si>
    <t xml:space="preserve">Зміна залишків коштів місцевих бюджетів та бюджетних установ, що утримуються з  місцевих бюджетів </t>
  </si>
  <si>
    <t xml:space="preserve">Залишки на початок року </t>
  </si>
  <si>
    <t xml:space="preserve">Залишки на кінець звітного періоду </t>
  </si>
  <si>
    <t>Фінансування за рахунок коштів бюджетів різних рівнів та державних фондів</t>
  </si>
  <si>
    <t>Позики, одержані з державних фондів</t>
  </si>
  <si>
    <t xml:space="preserve">         одержано позик</t>
  </si>
  <si>
    <t xml:space="preserve">         погашено  позик</t>
  </si>
  <si>
    <t>Позики, одержані з бюджетів вищих рівнів</t>
  </si>
  <si>
    <t>Позики, одержані з бюджетів нижчих рівнів</t>
  </si>
  <si>
    <t xml:space="preserve">Фінансування за рахунок  позик Національного банку України </t>
  </si>
  <si>
    <t>Позики Національного банку України для фінансування дефіциту бюджету</t>
  </si>
  <si>
    <t xml:space="preserve">          зміна залишків коштів на рахунках бюджетних установ</t>
  </si>
  <si>
    <t xml:space="preserve">          зміна готівкових залишків коштів</t>
  </si>
  <si>
    <t>Фінансування за рахунок комерційних банків</t>
  </si>
  <si>
    <t>Позики комерційних банків для фінансування  дефіциту бюджету</t>
  </si>
  <si>
    <t xml:space="preserve">          одержано позик</t>
  </si>
  <si>
    <t xml:space="preserve">          погашено позик</t>
  </si>
  <si>
    <t>Інше внутрішнє фінансування</t>
  </si>
  <si>
    <t>Коригування</t>
  </si>
  <si>
    <t>Разом коштів, отриманих з усіх джерел фінансування дефіциту бюджету</t>
  </si>
  <si>
    <t>Державне мито</t>
  </si>
  <si>
    <t xml:space="preserve">Власні надходження бюджетних установ </t>
  </si>
  <si>
    <t>Офіційні трансферти</t>
  </si>
  <si>
    <t>Від органів державного управління</t>
  </si>
  <si>
    <t>Кошти, одержані із загального фонду до бюджету розвитку</t>
  </si>
  <si>
    <t>Податки на доходи, податки на прибуток, податки на збільшення ринкової вартості</t>
  </si>
  <si>
    <t>Внутрішні податки на товари та послуги</t>
  </si>
  <si>
    <t>Інші неподаткові надходження</t>
  </si>
  <si>
    <t>Державне управління</t>
  </si>
  <si>
    <t>Освіта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</si>
  <si>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</si>
  <si>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</si>
  <si>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</si>
  <si>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Засоби масової інформації</t>
  </si>
  <si>
    <t>Фізична культура і спорт</t>
  </si>
  <si>
    <t>Дотації</t>
  </si>
  <si>
    <t>Субвенції</t>
  </si>
  <si>
    <t>Доходи від операцій з капіталом</t>
  </si>
  <si>
    <t xml:space="preserve">про виконання місцевих бюджетів  </t>
  </si>
  <si>
    <t>Податок на прибуток підприємств</t>
  </si>
  <si>
    <t>Доходи від власності та підприємницької діяльності</t>
  </si>
  <si>
    <t>15</t>
  </si>
  <si>
    <t>3</t>
  </si>
  <si>
    <t>8</t>
  </si>
  <si>
    <t>13</t>
  </si>
  <si>
    <t>Резервний фонд</t>
  </si>
  <si>
    <t>Загальний фонд</t>
  </si>
  <si>
    <t>Спеціальний фонд</t>
  </si>
  <si>
    <t>Разом</t>
  </si>
  <si>
    <t>Офіційні трансферти з іншої                                                                                              частини бюджету</t>
  </si>
  <si>
    <t xml:space="preserve">Застверджено місцевими радами на 2005 рік </t>
  </si>
  <si>
    <t>Доходи від операцій  з кредитування та надання гарантій</t>
  </si>
  <si>
    <t>Затверджено обласною радою  на 2010 рік із урахуванням змін</t>
  </si>
  <si>
    <t>Виконано з початку року</t>
  </si>
  <si>
    <t>Збір за місця для паркування транспортних засобів </t>
  </si>
  <si>
    <t>Туристичний збір </t>
  </si>
  <si>
    <t>Єдиний податок  </t>
  </si>
  <si>
    <t>Інші податки та збори</t>
  </si>
  <si>
    <t>Екологічний податок</t>
  </si>
  <si>
    <t>24170000</t>
  </si>
  <si>
    <t>Надходження коштів пайової участі у розвитку інфраструктури населеного пункту</t>
  </si>
  <si>
    <t>Плата за використання інших природних ресурсів  </t>
  </si>
  <si>
    <t>41030300</t>
  </si>
  <si>
    <t>41035000</t>
  </si>
  <si>
    <t>Кошти, що передаються до районних та мiських  бюджетiв з міських (міст районного значення), селищних, сільських та районних у містах бюджетів</t>
  </si>
  <si>
    <t>Дотації вирівнювання, що передаються з районних та міських (обласного значення) бюджетів</t>
  </si>
  <si>
    <t>Інші субвенції</t>
  </si>
  <si>
    <t>41010600</t>
  </si>
  <si>
    <t>41020300</t>
  </si>
  <si>
    <t>Субвенція на утримання об"єктів спільного користування чи ліквідацію негативних наслідків діяльності об"їктів спільного користування</t>
  </si>
  <si>
    <t>Усього доходів</t>
  </si>
  <si>
    <t>16</t>
  </si>
  <si>
    <t>17</t>
  </si>
  <si>
    <t>Базова дотація</t>
  </si>
  <si>
    <t>Організація та проведення громадських робіт</t>
  </si>
  <si>
    <t>6</t>
  </si>
  <si>
    <t>7</t>
  </si>
  <si>
    <t>2000</t>
  </si>
  <si>
    <t>3000</t>
  </si>
  <si>
    <t>3100</t>
  </si>
  <si>
    <t>3110</t>
  </si>
  <si>
    <t>3130</t>
  </si>
  <si>
    <t>3140</t>
  </si>
  <si>
    <t>Повернення коштів, наданих для кредитування індивідуальних сільських забудовників</t>
  </si>
  <si>
    <t>Відхилення (+/-) до плану на рік</t>
  </si>
  <si>
    <t>Плата за надання адміністративних послуг</t>
  </si>
  <si>
    <t>0100</t>
  </si>
  <si>
    <t>0180</t>
  </si>
  <si>
    <t>1000</t>
  </si>
  <si>
    <t>Соціальний захист ветеранів війни та праці</t>
  </si>
  <si>
    <t>3030</t>
  </si>
  <si>
    <t>3180</t>
  </si>
  <si>
    <t>3190</t>
  </si>
  <si>
    <t>Реалізація державної політики у молодіжній сфері</t>
  </si>
  <si>
    <t>3240</t>
  </si>
  <si>
    <t>4000</t>
  </si>
  <si>
    <t>5000</t>
  </si>
  <si>
    <t>6000</t>
  </si>
  <si>
    <t>7000</t>
  </si>
  <si>
    <t>8000</t>
  </si>
  <si>
    <t>8100</t>
  </si>
  <si>
    <t>7600</t>
  </si>
  <si>
    <t>7300</t>
  </si>
  <si>
    <t>7400</t>
  </si>
  <si>
    <t>Реверсна дотація </t>
  </si>
  <si>
    <t xml:space="preserve">Всього видатків </t>
  </si>
  <si>
    <t>Код типової програмної класифікації видатків та кредитування місцевих бюджетів</t>
  </si>
  <si>
    <t>Акцизний податок з вироблених в Україні підакцизних товарів (продукції)</t>
  </si>
  <si>
    <t xml:space="preserve"> I. Доходи  по області (загальний та спеціальний фонди)</t>
  </si>
  <si>
    <t>II  Видатки  по області (загальний та спеціальний фонди)</t>
  </si>
  <si>
    <t>0150</t>
  </si>
  <si>
    <t>Економічна діяльність</t>
  </si>
  <si>
    <t>Будівництво та регіональний розвиток</t>
  </si>
  <si>
    <t>Транспорт та транспортна інфраструктура</t>
  </si>
  <si>
    <t>Інші програми та заходи, пов'язані з економічною діяльністю</t>
  </si>
  <si>
    <t>Інша діяльність</t>
  </si>
  <si>
    <t>Захист населення і територій від надзвичайних ситуацій</t>
  </si>
  <si>
    <t>8200</t>
  </si>
  <si>
    <t>8300</t>
  </si>
  <si>
    <t>8400</t>
  </si>
  <si>
    <t>8700</t>
  </si>
  <si>
    <t>Громадський порядок та безпека</t>
  </si>
  <si>
    <t>Охорона навколишнього природного середовища</t>
  </si>
  <si>
    <t>7100</t>
  </si>
  <si>
    <t>Сільське, лісове, рибне господарство та мисливство</t>
  </si>
  <si>
    <t>Інші заклади та заходи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</si>
  <si>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здоров'я</t>
  </si>
  <si>
    <t>0160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</si>
  <si>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</si>
  <si>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Керівництво і управління у відповідній сфері у містах (місті Києві), селищах, селах, об’єднаних територіальних громадах</t>
  </si>
  <si>
    <t>Інша діяльність у сфері державного управління</t>
  </si>
  <si>
    <t>Пільгове медичне обслуговування осіб, які постраждали внаслідок Чорнобильської катастрофи</t>
  </si>
  <si>
    <t>Видатки на поховання учасників бойових дій та осіб з інвалідністю внаслідок війни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</si>
  <si>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</si>
  <si>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Забезпечення обробки інформації з нарахування та виплати допомог і компенсацій</t>
  </si>
  <si>
    <t>Забезпечення реалізації окремих програм для осіб з інвалідністю</t>
  </si>
  <si>
    <t>9110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</si>
  <si>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</si>
  <si>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</si>
  <si>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Інші програми, заклади та заходи у сфері освіти</t>
  </si>
  <si>
    <t>8830</t>
  </si>
  <si>
    <t>Довгострокові кредити індивідуальним забудовникам житла на селі  та їх повернення</t>
  </si>
  <si>
    <t>Виконання Автономною Республікою Крим чи територіальною громадою міста, об’єднаною територіальною громадою гарантійних зобов'язань за позичальників, що отримали кредити під місцеві гарантії</t>
  </si>
  <si>
    <t>Пільгові довгострокові кредити молодим сім’ям та одиноким молодим громадянам на будівництво/придбання житла  та їх повернення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</si>
  <si>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</si>
  <si>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</si>
  <si>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води</t>
  </si>
  <si>
    <t>Рентна плата за користування надрами</t>
  </si>
  <si>
    <t>Акцизний податок з ввезених на митну територію України підакцизних товарів (продукції) </t>
  </si>
  <si>
    <t>Акцизний податок з реалізації суб’єктами господарювання роздрібної торгівлі підакцизних товарів</t>
  </si>
  <si>
    <t>Податок на майно</t>
  </si>
  <si>
    <t>Адміністративні збори та платежі, доходи від некомерційної господарської діяльності </t>
  </si>
  <si>
    <t>Надходження від орендної плати за користування цілісним майновим комплексом та іншим державним майном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</si>
  <si>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</si>
  <si>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7700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</si>
  <si>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</si>
  <si>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8600</t>
  </si>
  <si>
    <t>Обслуговування місцевого боргу</t>
  </si>
  <si>
    <t>42000000</t>
  </si>
  <si>
    <t>Від Європейського Союзу, урядів іноземних держав, міжнародних організацій, донорських установ</t>
  </si>
  <si>
    <t>4</t>
  </si>
  <si>
    <t>Відхилення (+;-)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</si>
  <si>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</si>
  <si>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</si>
  <si>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Заклади і заходи з питань дітей та їх соціального захисту</t>
  </si>
  <si>
    <t>Здійснення соціальної роботи з вразливими категоріями населення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</si>
  <si>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</si>
  <si>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</si>
  <si>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Відхилення  (+;-)</t>
  </si>
  <si>
    <t>Податок та збір на доходи фізичних осіб</t>
  </si>
  <si>
    <t>Орендна плата за водні об'єкти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</si>
  <si>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41033900</t>
  </si>
  <si>
    <t>41034400</t>
  </si>
  <si>
    <t>41035400</t>
  </si>
  <si>
    <t>41037300</t>
  </si>
  <si>
    <t>Освітня субвенція з державного бюджету місцевим бюджетам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</si>
  <si>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</si>
  <si>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</si>
  <si>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Субвенція з державного бюджету місцевим бюджетам на надання державної підтримки особам з особливими освітніми потребами</t>
  </si>
  <si>
    <t>Відхилення від кошторисних призначень (+/-)</t>
  </si>
  <si>
    <t>Процент виконання до плану року</t>
  </si>
  <si>
    <t>Охорона здоров'я</t>
  </si>
  <si>
    <t>Зв'язок, телекомунікації та інформатика</t>
  </si>
  <si>
    <t>7500</t>
  </si>
  <si>
    <t>Податки на власність</t>
  </si>
  <si>
    <t>12000000</t>
  </si>
  <si>
    <t>Субвеція з державного бюджету місцевим бюджетам на здійснення підтримки окремих закладів та заходів у системі охорони здоров'я</t>
  </si>
  <si>
    <t>Окремі податки і збори, що зараховуються до місцевих бюджетів </t>
  </si>
  <si>
    <t>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</t>
  </si>
  <si>
    <t>Субвенція з державного бюджету місцевим бюджетам на реалізацію пректів з реконструкції, капітального ремонту приймальних відділень в опорних закладах охорони здоров"я у госпітальних округах</t>
  </si>
  <si>
    <t>0190</t>
  </si>
  <si>
    <t>Проведення місцевих виборів та референдумів, забезпечення діяльності виборчої комісії Автономної Республіки Крим</t>
  </si>
  <si>
    <t>Рентна плата за користування надрами місцевого значення</t>
  </si>
  <si>
    <t>Податки і збори, не віднесені до інших категорій, та кошти, що передаються (отримуються) відповідно до бюджетного законодавства</t>
  </si>
  <si>
    <t>(тис. грн)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</si>
  <si>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</si>
  <si>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заходи, спрямовані на боротьбу з гострою респіраторною хворобою COVID-19, спричиненою коронавірусом SARS-CoV-2, та її наслідками під час навчального процесу у закладах загальної середньої освіти</t>
  </si>
  <si>
    <t>Субвенція з державного бюджету місцевим бюджетам на розвиток мережі центрів надання адміністративних послуг</t>
  </si>
  <si>
    <t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</si>
  <si>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Субвенція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</si>
  <si>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>Субвенція з державного бюджету місцевим бюджетам на виплату грошової компенсації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</si>
  <si>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Субвенція з державного бюджету місцевим бюджетам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</si>
  <si>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Субвенція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</si>
  <si>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7200</t>
  </si>
  <si>
    <t>Газове господарство</t>
  </si>
  <si>
    <t>Субвенція з державного бюджету місцевим бюджетам на розроблення комплексних планів просторового розвитку територій територіальних громад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</si>
  <si>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</si>
  <si>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Субвенція з державного бюджету місцевим бюджетам на реалізацію проектів ремонтно-реставраційних та консерваційних робіт пам'яток культурної спадщини, що перебувають у комунальній власності</t>
  </si>
  <si>
    <t>Субвенція з державного бюджету місцевим бюджетам на забезпечення окремих видатків районних рад, спрямованих на виконання їх повноважень</t>
  </si>
  <si>
    <t>Затверджено обласною радою на 2023 рік із урахуванням змін</t>
  </si>
  <si>
    <t>Процент виконання до плану 2023 року</t>
  </si>
  <si>
    <t>Затверджено обласною радою  на 2023 рік з урахуванням змін</t>
  </si>
  <si>
    <t>Затверджено місцевими радами на 2023 рік із урахуванням змін (кошторисні призначення)</t>
  </si>
  <si>
    <t>Затверджено місцевими радами на 2023 рік з урахуванням змін (кошторисні призначення)</t>
  </si>
  <si>
    <t/>
  </si>
  <si>
    <t>Збір за забруднення навколишнього природного середовища  </t>
  </si>
  <si>
    <t>Виплата компенсації реабілітованим</t>
  </si>
  <si>
    <t>Затверджено місцевими радами на 2023 рік із урахуванням змін</t>
  </si>
  <si>
    <t>План на січень-лютий 2023 року</t>
  </si>
  <si>
    <t>за січень-березень 2023 року</t>
  </si>
  <si>
    <t>План на січень-березень 2023 року</t>
  </si>
  <si>
    <t>Відхилення на січень-березень 2023 року (+/-)</t>
  </si>
  <si>
    <t xml:space="preserve">Процент виконання до плану на січень-березень 2023 року </t>
  </si>
  <si>
    <t>Відхилення до плану на січень-березень 2023 року (+/-)</t>
  </si>
  <si>
    <t>41021400</t>
  </si>
  <si>
    <t xml:space="preserve"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зв’язку з повномасштабною збройною </t>
  </si>
  <si>
    <t>Видатки, пов'язані з наданням підтримки внутрішньо переміщеним та/або евакуйованим особам у зв'язку із введенням воєнного стану</t>
  </si>
  <si>
    <t>(по квартальному звіту)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</si>
</sst>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_-* #,##0_р_._-;\-* #,##0_р_._-;_-* &quot;-&quot;_р_._-;_-@_-"/>
    <numFmt numFmtId="183" formatCode="_-* #,##0.00_р_._-;\-* #,##0.00_р_._-;_-* &quot;-&quot;??_р_._-;_-@_-"/>
    <numFmt numFmtId="184" formatCode="000000"/>
    <numFmt numFmtId="185" formatCode="0.0"/>
    <numFmt numFmtId="186" formatCode="#,##0.0_ ;[Red]\-#,##0.0\ "/>
    <numFmt numFmtId="187" formatCode="0.0000"/>
    <numFmt numFmtId="188" formatCode="0.00000"/>
    <numFmt numFmtId="189" formatCode="0.000000"/>
    <numFmt numFmtId="190" formatCode="0.0000000"/>
    <numFmt numFmtId="191" formatCode="0.000"/>
    <numFmt numFmtId="192" formatCode="#,##0.0\ &quot;грн.&quot;"/>
    <numFmt numFmtId="193" formatCode="#,##0.0\ &quot;грн.&quot;;[Red]#,##0.0\ &quot;грн.&quot;"/>
    <numFmt numFmtId="194" formatCode="#,##0.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#,##0.00_);\-#,##0.00"/>
    <numFmt numFmtId="200" formatCode="[$-422]d\ mmmm\ yyyy&quot; р.&quot;"/>
    <numFmt numFmtId="201" formatCode="#,##0.00\ _г_р_н_."/>
    <numFmt numFmtId="202" formatCode="0.00;[Red]0.00"/>
    <numFmt numFmtId="203" formatCode="#,##0.00\ &quot;грн.&quot;"/>
    <numFmt numFmtId="204" formatCode="0.0%"/>
    <numFmt numFmtId="205" formatCode="#0.00"/>
    <numFmt numFmtId="206" formatCode="#,##0.000"/>
    <numFmt numFmtId="207" formatCode="#,##0.00;\-#,##0.00"/>
  </numFmts>
  <fonts count="91">
    <font>
      <sz val="10"/>
      <name val="Arial Cyr"/>
      <family val="0"/>
    </font>
    <font>
      <u val="single"/>
      <sz val="7.5"/>
      <color indexed="12"/>
      <name val="Arial Cyr"/>
      <family val="0"/>
    </font>
    <font>
      <sz val="12"/>
      <name val="Times New Roman Cyr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b/>
      <sz val="16"/>
      <color indexed="10"/>
      <name val="Times New Roman"/>
      <family val="1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i/>
      <sz val="10"/>
      <color indexed="10"/>
      <name val="Times New Roman Cyr"/>
      <family val="1"/>
    </font>
    <font>
      <sz val="12"/>
      <color indexed="10"/>
      <name val="Times New Roman Cyr"/>
      <family val="1"/>
    </font>
    <font>
      <b/>
      <sz val="14"/>
      <name val="Times New Roman Cyr"/>
      <family val="1"/>
    </font>
    <font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i/>
      <sz val="10"/>
      <color indexed="10"/>
      <name val="Times New Roman"/>
      <family val="1"/>
    </font>
    <font>
      <b/>
      <sz val="10"/>
      <name val="Arial Cyr"/>
      <family val="0"/>
    </font>
    <font>
      <i/>
      <sz val="12"/>
      <color indexed="10"/>
      <name val="Times New Roman"/>
      <family val="1"/>
    </font>
    <font>
      <sz val="14"/>
      <name val="Times New Roman"/>
      <family val="1"/>
    </font>
    <font>
      <sz val="14"/>
      <name val="Times New Roman Cyr"/>
      <family val="1"/>
    </font>
    <font>
      <b/>
      <i/>
      <sz val="16"/>
      <name val="Times New Roman"/>
      <family val="1"/>
    </font>
    <font>
      <i/>
      <sz val="16"/>
      <name val="Times New Roman"/>
      <family val="1"/>
    </font>
    <font>
      <sz val="16"/>
      <name val="Times New Roman"/>
      <family val="1"/>
    </font>
    <font>
      <b/>
      <sz val="16"/>
      <name val="Times New Roman Cyr"/>
      <family val="1"/>
    </font>
    <font>
      <b/>
      <i/>
      <sz val="16"/>
      <name val="Times New Roman Cyr"/>
      <family val="1"/>
    </font>
    <font>
      <i/>
      <sz val="16"/>
      <name val="Times New Roman Cyr"/>
      <family val="1"/>
    </font>
    <font>
      <i/>
      <sz val="16"/>
      <color indexed="8"/>
      <name val="Times New Roman"/>
      <family val="1"/>
    </font>
    <font>
      <sz val="16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0"/>
      <name val="Helv"/>
      <family val="0"/>
    </font>
    <font>
      <b/>
      <i/>
      <sz val="15"/>
      <name val="Times New Roman"/>
      <family val="1"/>
    </font>
    <font>
      <i/>
      <sz val="10"/>
      <name val="Times New Roman Cyr"/>
      <family val="1"/>
    </font>
    <font>
      <sz val="10"/>
      <name val="Times New Roman"/>
      <family val="1"/>
    </font>
    <font>
      <i/>
      <sz val="14"/>
      <name val="Times New Roman"/>
      <family val="1"/>
    </font>
    <font>
      <i/>
      <sz val="12"/>
      <color indexed="10"/>
      <name val="Times New Roman Cyr"/>
      <family val="1"/>
    </font>
    <font>
      <i/>
      <sz val="12"/>
      <name val="Times New Roman Cyr"/>
      <family val="1"/>
    </font>
    <font>
      <i/>
      <sz val="14"/>
      <name val="Times New Roman CYR"/>
      <family val="1"/>
    </font>
    <font>
      <sz val="10"/>
      <color indexed="8"/>
      <name val="Calibri"/>
      <family val="2"/>
    </font>
    <font>
      <b/>
      <sz val="16"/>
      <color indexed="10"/>
      <name val="Times New Roman Cyr"/>
      <family val="0"/>
    </font>
    <font>
      <sz val="16"/>
      <color indexed="10"/>
      <name val="Times New Roman"/>
      <family val="1"/>
    </font>
    <font>
      <i/>
      <sz val="16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6"/>
      <color rgb="FFFF0000"/>
      <name val="Times New Roman"/>
      <family val="1"/>
    </font>
    <font>
      <i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i/>
      <sz val="10"/>
      <color rgb="FFFF0000"/>
      <name val="Times New Roman Cyr"/>
      <family val="1"/>
    </font>
    <font>
      <b/>
      <sz val="16"/>
      <color rgb="FFFF0000"/>
      <name val="Times New Roman Cyr"/>
      <family val="0"/>
    </font>
    <font>
      <sz val="16"/>
      <color rgb="FFFF0000"/>
      <name val="Times New Roman"/>
      <family val="1"/>
    </font>
    <font>
      <i/>
      <sz val="12"/>
      <color rgb="FFFF0000"/>
      <name val="Times New Roman"/>
      <family val="1"/>
    </font>
    <font>
      <i/>
      <sz val="16"/>
      <color rgb="FFFF0000"/>
      <name val="Times New Roman Cyr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38" fillId="3" borderId="0" applyNumberFormat="0" applyBorder="0" applyAlignment="0" applyProtection="0"/>
    <xf numFmtId="0" fontId="68" fillId="4" borderId="0" applyNumberFormat="0" applyBorder="0" applyAlignment="0" applyProtection="0"/>
    <xf numFmtId="0" fontId="38" fillId="5" borderId="0" applyNumberFormat="0" applyBorder="0" applyAlignment="0" applyProtection="0"/>
    <xf numFmtId="0" fontId="68" fillId="6" borderId="0" applyNumberFormat="0" applyBorder="0" applyAlignment="0" applyProtection="0"/>
    <xf numFmtId="0" fontId="38" fillId="7" borderId="0" applyNumberFormat="0" applyBorder="0" applyAlignment="0" applyProtection="0"/>
    <xf numFmtId="0" fontId="68" fillId="8" borderId="0" applyNumberFormat="0" applyBorder="0" applyAlignment="0" applyProtection="0"/>
    <xf numFmtId="0" fontId="38" fillId="9" borderId="0" applyNumberFormat="0" applyBorder="0" applyAlignment="0" applyProtection="0"/>
    <xf numFmtId="0" fontId="68" fillId="10" borderId="0" applyNumberFormat="0" applyBorder="0" applyAlignment="0" applyProtection="0"/>
    <xf numFmtId="0" fontId="38" fillId="11" borderId="0" applyNumberFormat="0" applyBorder="0" applyAlignment="0" applyProtection="0"/>
    <xf numFmtId="0" fontId="6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3" borderId="0" applyNumberFormat="0" applyBorder="0" applyAlignment="0" applyProtection="0"/>
    <xf numFmtId="0" fontId="38" fillId="5" borderId="0" applyNumberFormat="0" applyBorder="0" applyAlignment="0" applyProtection="0"/>
    <xf numFmtId="0" fontId="38" fillId="7" borderId="0" applyNumberFormat="0" applyBorder="0" applyAlignment="0" applyProtection="0"/>
    <xf numFmtId="0" fontId="38" fillId="9" borderId="0" applyNumberFormat="0" applyBorder="0" applyAlignment="0" applyProtection="0"/>
    <xf numFmtId="0" fontId="38" fillId="11" borderId="0" applyNumberFormat="0" applyBorder="0" applyAlignment="0" applyProtection="0"/>
    <xf numFmtId="0" fontId="38" fillId="13" borderId="0" applyNumberFormat="0" applyBorder="0" applyAlignment="0" applyProtection="0"/>
    <xf numFmtId="0" fontId="68" fillId="14" borderId="0" applyNumberFormat="0" applyBorder="0" applyAlignment="0" applyProtection="0"/>
    <xf numFmtId="0" fontId="38" fillId="15" borderId="0" applyNumberFormat="0" applyBorder="0" applyAlignment="0" applyProtection="0"/>
    <xf numFmtId="0" fontId="68" fillId="16" borderId="0" applyNumberFormat="0" applyBorder="0" applyAlignment="0" applyProtection="0"/>
    <xf numFmtId="0" fontId="38" fillId="17" borderId="0" applyNumberFormat="0" applyBorder="0" applyAlignment="0" applyProtection="0"/>
    <xf numFmtId="0" fontId="68" fillId="18" borderId="0" applyNumberFormat="0" applyBorder="0" applyAlignment="0" applyProtection="0"/>
    <xf numFmtId="0" fontId="38" fillId="19" borderId="0" applyNumberFormat="0" applyBorder="0" applyAlignment="0" applyProtection="0"/>
    <xf numFmtId="0" fontId="68" fillId="20" borderId="0" applyNumberFormat="0" applyBorder="0" applyAlignment="0" applyProtection="0"/>
    <xf numFmtId="0" fontId="38" fillId="9" borderId="0" applyNumberFormat="0" applyBorder="0" applyAlignment="0" applyProtection="0"/>
    <xf numFmtId="0" fontId="68" fillId="21" borderId="0" applyNumberFormat="0" applyBorder="0" applyAlignment="0" applyProtection="0"/>
    <xf numFmtId="0" fontId="38" fillId="15" borderId="0" applyNumberFormat="0" applyBorder="0" applyAlignment="0" applyProtection="0"/>
    <xf numFmtId="0" fontId="6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15" borderId="0" applyNumberFormat="0" applyBorder="0" applyAlignment="0" applyProtection="0"/>
    <xf numFmtId="0" fontId="38" fillId="17" borderId="0" applyNumberFormat="0" applyBorder="0" applyAlignment="0" applyProtection="0"/>
    <xf numFmtId="0" fontId="38" fillId="19" borderId="0" applyNumberFormat="0" applyBorder="0" applyAlignment="0" applyProtection="0"/>
    <xf numFmtId="0" fontId="38" fillId="9" borderId="0" applyNumberFormat="0" applyBorder="0" applyAlignment="0" applyProtection="0"/>
    <xf numFmtId="0" fontId="38" fillId="15" borderId="0" applyNumberFormat="0" applyBorder="0" applyAlignment="0" applyProtection="0"/>
    <xf numFmtId="0" fontId="38" fillId="23" borderId="0" applyNumberFormat="0" applyBorder="0" applyAlignment="0" applyProtection="0"/>
    <xf numFmtId="0" fontId="69" fillId="24" borderId="0" applyNumberFormat="0" applyBorder="0" applyAlignment="0" applyProtection="0"/>
    <xf numFmtId="0" fontId="39" fillId="25" borderId="0" applyNumberFormat="0" applyBorder="0" applyAlignment="0" applyProtection="0"/>
    <xf numFmtId="0" fontId="69" fillId="26" borderId="0" applyNumberFormat="0" applyBorder="0" applyAlignment="0" applyProtection="0"/>
    <xf numFmtId="0" fontId="39" fillId="17" borderId="0" applyNumberFormat="0" applyBorder="0" applyAlignment="0" applyProtection="0"/>
    <xf numFmtId="0" fontId="69" fillId="27" borderId="0" applyNumberFormat="0" applyBorder="0" applyAlignment="0" applyProtection="0"/>
    <xf numFmtId="0" fontId="39" fillId="19" borderId="0" applyNumberFormat="0" applyBorder="0" applyAlignment="0" applyProtection="0"/>
    <xf numFmtId="0" fontId="69" fillId="28" borderId="0" applyNumberFormat="0" applyBorder="0" applyAlignment="0" applyProtection="0"/>
    <xf numFmtId="0" fontId="39" fillId="29" borderId="0" applyNumberFormat="0" applyBorder="0" applyAlignment="0" applyProtection="0"/>
    <xf numFmtId="0" fontId="69" fillId="30" borderId="0" applyNumberFormat="0" applyBorder="0" applyAlignment="0" applyProtection="0"/>
    <xf numFmtId="0" fontId="39" fillId="31" borderId="0" applyNumberFormat="0" applyBorder="0" applyAlignment="0" applyProtection="0"/>
    <xf numFmtId="0" fontId="69" fillId="32" borderId="0" applyNumberFormat="0" applyBorder="0" applyAlignment="0" applyProtection="0"/>
    <xf numFmtId="0" fontId="39" fillId="33" borderId="0" applyNumberFormat="0" applyBorder="0" applyAlignment="0" applyProtection="0"/>
    <xf numFmtId="0" fontId="39" fillId="25" borderId="0" applyNumberFormat="0" applyBorder="0" applyAlignment="0" applyProtection="0"/>
    <xf numFmtId="0" fontId="39" fillId="17" borderId="0" applyNumberFormat="0" applyBorder="0" applyAlignment="0" applyProtection="0"/>
    <xf numFmtId="0" fontId="39" fillId="19" borderId="0" applyNumberFormat="0" applyBorder="0" applyAlignment="0" applyProtection="0"/>
    <xf numFmtId="0" fontId="39" fillId="29" borderId="0" applyNumberFormat="0" applyBorder="0" applyAlignment="0" applyProtection="0"/>
    <xf numFmtId="0" fontId="39" fillId="31" borderId="0" applyNumberFormat="0" applyBorder="0" applyAlignment="0" applyProtection="0"/>
    <xf numFmtId="0" fontId="39" fillId="33" borderId="0" applyNumberFormat="0" applyBorder="0" applyAlignment="0" applyProtection="0"/>
    <xf numFmtId="0" fontId="55" fillId="0" borderId="0">
      <alignment/>
      <protection/>
    </xf>
    <xf numFmtId="0" fontId="69" fillId="34" borderId="0" applyNumberFormat="0" applyBorder="0" applyAlignment="0" applyProtection="0"/>
    <xf numFmtId="0" fontId="69" fillId="35" borderId="0" applyNumberFormat="0" applyBorder="0" applyAlignment="0" applyProtection="0"/>
    <xf numFmtId="0" fontId="69" fillId="36" borderId="0" applyNumberFormat="0" applyBorder="0" applyAlignment="0" applyProtection="0"/>
    <xf numFmtId="0" fontId="69" fillId="37" borderId="0" applyNumberFormat="0" applyBorder="0" applyAlignment="0" applyProtection="0"/>
    <xf numFmtId="0" fontId="69" fillId="38" borderId="0" applyNumberFormat="0" applyBorder="0" applyAlignment="0" applyProtection="0"/>
    <xf numFmtId="0" fontId="69" fillId="39" borderId="0" applyNumberFormat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  <xf numFmtId="0" fontId="39" fillId="42" borderId="0" applyNumberFormat="0" applyBorder="0" applyAlignment="0" applyProtection="0"/>
    <xf numFmtId="0" fontId="39" fillId="29" borderId="0" applyNumberFormat="0" applyBorder="0" applyAlignment="0" applyProtection="0"/>
    <xf numFmtId="0" fontId="39" fillId="31" borderId="0" applyNumberFormat="0" applyBorder="0" applyAlignment="0" applyProtection="0"/>
    <xf numFmtId="0" fontId="39" fillId="43" borderId="0" applyNumberFormat="0" applyBorder="0" applyAlignment="0" applyProtection="0"/>
    <xf numFmtId="0" fontId="40" fillId="13" borderId="1" applyNumberFormat="0" applyAlignment="0" applyProtection="0"/>
    <xf numFmtId="0" fontId="70" fillId="44" borderId="2" applyNumberFormat="0" applyAlignment="0" applyProtection="0"/>
    <xf numFmtId="0" fontId="41" fillId="45" borderId="3" applyNumberFormat="0" applyAlignment="0" applyProtection="0"/>
    <xf numFmtId="0" fontId="42" fillId="45" borderId="1" applyNumberFormat="0" applyAlignment="0" applyProtection="0"/>
    <xf numFmtId="0" fontId="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4" fillId="7" borderId="0" applyNumberFormat="0" applyBorder="0" applyAlignment="0" applyProtection="0"/>
    <xf numFmtId="0" fontId="71" fillId="0" borderId="4" applyNumberFormat="0" applyFill="0" applyAlignment="0" applyProtection="0"/>
    <xf numFmtId="0" fontId="43" fillId="0" borderId="5" applyNumberFormat="0" applyFill="0" applyAlignment="0" applyProtection="0"/>
    <xf numFmtId="0" fontId="72" fillId="0" borderId="6" applyNumberFormat="0" applyFill="0" applyAlignment="0" applyProtection="0"/>
    <xf numFmtId="0" fontId="44" fillId="0" borderId="7" applyNumberFormat="0" applyFill="0" applyAlignment="0" applyProtection="0"/>
    <xf numFmtId="0" fontId="73" fillId="0" borderId="8" applyNumberFormat="0" applyFill="0" applyAlignment="0" applyProtection="0"/>
    <xf numFmtId="0" fontId="45" fillId="0" borderId="9" applyNumberFormat="0" applyFill="0" applyAlignment="0" applyProtection="0"/>
    <xf numFmtId="0" fontId="7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5" fillId="0" borderId="0">
      <alignment/>
      <protection/>
    </xf>
    <xf numFmtId="0" fontId="0" fillId="0" borderId="0">
      <alignment/>
      <protection/>
    </xf>
    <xf numFmtId="0" fontId="52" fillId="0" borderId="10" applyNumberFormat="0" applyFill="0" applyAlignment="0" applyProtection="0"/>
    <xf numFmtId="0" fontId="46" fillId="0" borderId="11" applyNumberFormat="0" applyFill="0" applyAlignment="0" applyProtection="0"/>
    <xf numFmtId="0" fontId="47" fillId="46" borderId="12" applyNumberFormat="0" applyAlignment="0" applyProtection="0"/>
    <xf numFmtId="0" fontId="74" fillId="47" borderId="13" applyNumberFormat="0" applyAlignment="0" applyProtection="0"/>
    <xf numFmtId="0" fontId="48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48" borderId="0" applyNumberFormat="0" applyBorder="0" applyAlignment="0" applyProtection="0"/>
    <xf numFmtId="0" fontId="42" fillId="45" borderId="1" applyNumberFormat="0" applyAlignment="0" applyProtection="0"/>
    <xf numFmtId="0" fontId="68" fillId="0" borderId="0">
      <alignment/>
      <protection/>
    </xf>
    <xf numFmtId="0" fontId="55" fillId="0" borderId="0">
      <alignment/>
      <protection/>
    </xf>
    <xf numFmtId="0" fontId="7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6" fillId="0" borderId="11" applyNumberFormat="0" applyFill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1" fillId="0" borderId="0" applyNumberFormat="0" applyFill="0" applyBorder="0" applyAlignment="0" applyProtection="0"/>
    <xf numFmtId="0" fontId="55" fillId="49" borderId="14" applyNumberFormat="0" applyFont="0" applyAlignment="0" applyProtection="0"/>
    <xf numFmtId="0" fontId="38" fillId="49" borderId="14" applyNumberFormat="0" applyFont="0" applyAlignment="0" applyProtection="0"/>
    <xf numFmtId="0" fontId="55" fillId="49" borderId="14" applyNumberFormat="0" applyFont="0" applyAlignment="0" applyProtection="0"/>
    <xf numFmtId="9" fontId="0" fillId="0" borderId="0" applyFont="0" applyFill="0" applyBorder="0" applyAlignment="0" applyProtection="0"/>
    <xf numFmtId="0" fontId="41" fillId="45" borderId="3" applyNumberFormat="0" applyAlignment="0" applyProtection="0"/>
    <xf numFmtId="0" fontId="78" fillId="0" borderId="15" applyNumberFormat="0" applyFill="0" applyAlignment="0" applyProtection="0"/>
    <xf numFmtId="0" fontId="49" fillId="50" borderId="0" applyNumberFormat="0" applyBorder="0" applyAlignment="0" applyProtection="0"/>
    <xf numFmtId="0" fontId="56" fillId="0" borderId="0">
      <alignment/>
      <protection/>
    </xf>
    <xf numFmtId="0" fontId="53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80" fillId="51" borderId="0" applyNumberFormat="0" applyBorder="0" applyAlignment="0" applyProtection="0"/>
  </cellStyleXfs>
  <cellXfs count="311">
    <xf numFmtId="0" fontId="0" fillId="0" borderId="0" xfId="0" applyAlignment="1">
      <alignment/>
    </xf>
    <xf numFmtId="0" fontId="7" fillId="0" borderId="0" xfId="111" applyFont="1" applyFill="1" applyProtection="1">
      <alignment/>
      <protection/>
    </xf>
    <xf numFmtId="0" fontId="4" fillId="0" borderId="0" xfId="111" applyFont="1" applyFill="1" applyAlignment="1" applyProtection="1">
      <alignment horizontal="left" vertical="center"/>
      <protection/>
    </xf>
    <xf numFmtId="0" fontId="9" fillId="0" borderId="0" xfId="111" applyFont="1" applyProtection="1">
      <alignment/>
      <protection/>
    </xf>
    <xf numFmtId="0" fontId="10" fillId="0" borderId="16" xfId="111" applyFont="1" applyBorder="1" applyAlignment="1" applyProtection="1">
      <alignment horizontal="center" vertical="center"/>
      <protection/>
    </xf>
    <xf numFmtId="0" fontId="7" fillId="0" borderId="0" xfId="111" applyFont="1" applyProtection="1">
      <alignment/>
      <protection/>
    </xf>
    <xf numFmtId="0" fontId="5" fillId="0" borderId="16" xfId="111" applyFont="1" applyBorder="1" applyAlignment="1" applyProtection="1">
      <alignment horizontal="center" vertical="center" wrapText="1"/>
      <protection/>
    </xf>
    <xf numFmtId="185" fontId="8" fillId="0" borderId="16" xfId="111" applyNumberFormat="1" applyFont="1" applyBorder="1" applyProtection="1">
      <alignment/>
      <protection locked="0"/>
    </xf>
    <xf numFmtId="0" fontId="5" fillId="52" borderId="16" xfId="111" applyFont="1" applyFill="1" applyBorder="1" applyAlignment="1" applyProtection="1">
      <alignment horizontal="center" vertical="center"/>
      <protection/>
    </xf>
    <xf numFmtId="0" fontId="5" fillId="52" borderId="16" xfId="111" applyFont="1" applyFill="1" applyBorder="1" applyAlignment="1" applyProtection="1">
      <alignment horizontal="center" vertical="center" wrapText="1"/>
      <protection/>
    </xf>
    <xf numFmtId="185" fontId="5" fillId="52" borderId="16" xfId="111" applyNumberFormat="1" applyFont="1" applyFill="1" applyBorder="1" applyProtection="1">
      <alignment/>
      <protection/>
    </xf>
    <xf numFmtId="0" fontId="10" fillId="0" borderId="0" xfId="0" applyFont="1" applyAlignment="1" applyProtection="1">
      <alignment/>
      <protection/>
    </xf>
    <xf numFmtId="0" fontId="2" fillId="0" borderId="0" xfId="111" applyFont="1" applyProtection="1">
      <alignment/>
      <protection/>
    </xf>
    <xf numFmtId="0" fontId="9" fillId="0" borderId="16" xfId="111" applyFont="1" applyBorder="1" applyAlignment="1" applyProtection="1">
      <alignment horizontal="center" vertical="center"/>
      <protection/>
    </xf>
    <xf numFmtId="185" fontId="12" fillId="0" borderId="16" xfId="111" applyNumberFormat="1" applyFont="1" applyBorder="1" applyProtection="1">
      <alignment/>
      <protection locked="0"/>
    </xf>
    <xf numFmtId="49" fontId="10" fillId="0" borderId="16" xfId="111" applyNumberFormat="1" applyFont="1" applyBorder="1" applyAlignment="1" applyProtection="1">
      <alignment horizontal="center" vertical="top" wrapText="1"/>
      <protection/>
    </xf>
    <xf numFmtId="0" fontId="10" fillId="0" borderId="16" xfId="111" applyFont="1" applyBorder="1" applyAlignment="1" applyProtection="1">
      <alignment horizontal="center" vertical="top" wrapText="1"/>
      <protection/>
    </xf>
    <xf numFmtId="0" fontId="6" fillId="0" borderId="16" xfId="111" applyFont="1" applyBorder="1" applyAlignment="1" applyProtection="1">
      <alignment vertical="center" wrapText="1"/>
      <protection/>
    </xf>
    <xf numFmtId="0" fontId="16" fillId="0" borderId="0" xfId="111" applyFont="1" applyAlignment="1" applyProtection="1">
      <alignment/>
      <protection/>
    </xf>
    <xf numFmtId="0" fontId="17" fillId="0" borderId="0" xfId="111" applyFont="1" applyFill="1" applyAlignment="1" applyProtection="1">
      <alignment/>
      <protection/>
    </xf>
    <xf numFmtId="0" fontId="15" fillId="0" borderId="0" xfId="112" applyFont="1" applyAlignment="1" applyProtection="1">
      <alignment/>
      <protection/>
    </xf>
    <xf numFmtId="0" fontId="14" fillId="0" borderId="0" xfId="111" applyFont="1" applyFill="1" applyAlignment="1" applyProtection="1">
      <alignment/>
      <protection/>
    </xf>
    <xf numFmtId="0" fontId="18" fillId="0" borderId="0" xfId="111" applyFont="1" applyFill="1" applyProtection="1">
      <alignment/>
      <protection/>
    </xf>
    <xf numFmtId="0" fontId="18" fillId="0" borderId="0" xfId="111" applyFont="1" applyProtection="1">
      <alignment/>
      <protection/>
    </xf>
    <xf numFmtId="0" fontId="18" fillId="0" borderId="0" xfId="111" applyFont="1" applyBorder="1" applyProtection="1">
      <alignment/>
      <protection/>
    </xf>
    <xf numFmtId="0" fontId="19" fillId="0" borderId="0" xfId="0" applyFont="1" applyAlignment="1" applyProtection="1">
      <alignment/>
      <protection/>
    </xf>
    <xf numFmtId="0" fontId="21" fillId="0" borderId="0" xfId="111" applyFont="1" applyProtection="1">
      <alignment/>
      <protection/>
    </xf>
    <xf numFmtId="194" fontId="21" fillId="0" borderId="0" xfId="111" applyNumberFormat="1" applyFont="1" applyProtection="1">
      <alignment/>
      <protection/>
    </xf>
    <xf numFmtId="0" fontId="7" fillId="0" borderId="0" xfId="111" applyFont="1" applyAlignment="1" applyProtection="1">
      <alignment horizontal="center"/>
      <protection/>
    </xf>
    <xf numFmtId="0" fontId="23" fillId="0" borderId="0" xfId="111" applyFont="1" applyProtection="1">
      <alignment/>
      <protection/>
    </xf>
    <xf numFmtId="0" fontId="14" fillId="0" borderId="0" xfId="0" applyFont="1" applyFill="1" applyAlignment="1" applyProtection="1">
      <alignment/>
      <protection/>
    </xf>
    <xf numFmtId="0" fontId="14" fillId="0" borderId="0" xfId="0" applyFont="1" applyFill="1" applyBorder="1" applyAlignment="1" applyProtection="1">
      <alignment vertical="center"/>
      <protection/>
    </xf>
    <xf numFmtId="185" fontId="14" fillId="0" borderId="0" xfId="0" applyNumberFormat="1" applyFont="1" applyFill="1" applyBorder="1" applyAlignment="1" applyProtection="1">
      <alignment vertical="center"/>
      <protection/>
    </xf>
    <xf numFmtId="185" fontId="18" fillId="0" borderId="0" xfId="111" applyNumberFormat="1" applyFont="1" applyBorder="1" applyProtection="1">
      <alignment/>
      <protection/>
    </xf>
    <xf numFmtId="0" fontId="5" fillId="0" borderId="17" xfId="111" applyFont="1" applyFill="1" applyBorder="1" applyAlignment="1" applyProtection="1">
      <alignment horizontal="center" wrapText="1"/>
      <protection/>
    </xf>
    <xf numFmtId="0" fontId="7" fillId="0" borderId="0" xfId="111" applyFont="1" applyAlignment="1" applyProtection="1">
      <alignment wrapText="1"/>
      <protection/>
    </xf>
    <xf numFmtId="49" fontId="10" fillId="0" borderId="18" xfId="111" applyNumberFormat="1" applyFont="1" applyBorder="1" applyAlignment="1" applyProtection="1">
      <alignment horizontal="center" vertical="top" wrapText="1"/>
      <protection/>
    </xf>
    <xf numFmtId="185" fontId="7" fillId="0" borderId="0" xfId="111" applyNumberFormat="1" applyFont="1" applyBorder="1" applyAlignment="1" applyProtection="1">
      <alignment wrapText="1"/>
      <protection/>
    </xf>
    <xf numFmtId="185" fontId="7" fillId="0" borderId="0" xfId="111" applyNumberFormat="1" applyFont="1" applyBorder="1" applyAlignment="1" applyProtection="1">
      <alignment horizontal="center"/>
      <protection/>
    </xf>
    <xf numFmtId="185" fontId="7" fillId="0" borderId="0" xfId="111" applyNumberFormat="1" applyFont="1" applyBorder="1" applyAlignment="1" applyProtection="1">
      <alignment horizontal="center" vertical="center" wrapText="1"/>
      <protection/>
    </xf>
    <xf numFmtId="185" fontId="7" fillId="0" borderId="0" xfId="111" applyNumberFormat="1" applyFont="1" applyAlignment="1" applyProtection="1">
      <alignment wrapText="1"/>
      <protection/>
    </xf>
    <xf numFmtId="185" fontId="7" fillId="0" borderId="0" xfId="111" applyNumberFormat="1" applyFont="1" applyAlignment="1" applyProtection="1">
      <alignment horizontal="center"/>
      <protection/>
    </xf>
    <xf numFmtId="185" fontId="5" fillId="0" borderId="0" xfId="111" applyNumberFormat="1" applyFont="1" applyBorder="1" applyAlignment="1" applyProtection="1">
      <alignment horizontal="center" vertical="center" wrapText="1"/>
      <protection/>
    </xf>
    <xf numFmtId="185" fontId="26" fillId="0" borderId="0" xfId="0" applyNumberFormat="1" applyFont="1" applyBorder="1" applyAlignment="1">
      <alignment horizontal="center" vertical="center"/>
    </xf>
    <xf numFmtId="185" fontId="12" fillId="0" borderId="16" xfId="111" applyNumberFormat="1" applyFont="1" applyFill="1" applyBorder="1" applyProtection="1">
      <alignment/>
      <protection locked="0"/>
    </xf>
    <xf numFmtId="185" fontId="24" fillId="0" borderId="0" xfId="111" applyNumberFormat="1" applyFont="1" applyFill="1" applyBorder="1" applyProtection="1">
      <alignment/>
      <protection/>
    </xf>
    <xf numFmtId="185" fontId="25" fillId="0" borderId="0" xfId="111" applyNumberFormat="1" applyFont="1" applyFill="1" applyBorder="1" applyProtection="1">
      <alignment/>
      <protection/>
    </xf>
    <xf numFmtId="0" fontId="21" fillId="0" borderId="0" xfId="111" applyFont="1" applyFill="1" applyProtection="1">
      <alignment/>
      <protection/>
    </xf>
    <xf numFmtId="0" fontId="2" fillId="0" borderId="0" xfId="111" applyFont="1" applyFill="1" applyProtection="1">
      <alignment/>
      <protection/>
    </xf>
    <xf numFmtId="0" fontId="20" fillId="0" borderId="0" xfId="111" applyFont="1" applyFill="1" applyProtection="1">
      <alignment/>
      <protection/>
    </xf>
    <xf numFmtId="0" fontId="7" fillId="0" borderId="0" xfId="0" applyFont="1" applyFill="1" applyBorder="1" applyAlignment="1" applyProtection="1">
      <alignment vertical="center"/>
      <protection/>
    </xf>
    <xf numFmtId="0" fontId="10" fillId="0" borderId="19" xfId="111" applyFont="1" applyFill="1" applyBorder="1" applyAlignment="1" applyProtection="1">
      <alignment horizontal="centerContinuous" vertical="center" wrapText="1"/>
      <protection/>
    </xf>
    <xf numFmtId="0" fontId="10" fillId="0" borderId="16" xfId="0" applyFont="1" applyFill="1" applyBorder="1" applyAlignment="1" applyProtection="1">
      <alignment horizontal="centerContinuous" vertical="center" wrapText="1"/>
      <protection/>
    </xf>
    <xf numFmtId="0" fontId="10" fillId="0" borderId="16" xfId="111" applyFont="1" applyFill="1" applyBorder="1" applyAlignment="1" applyProtection="1">
      <alignment horizontal="centerContinuous" vertical="center" wrapText="1"/>
      <protection/>
    </xf>
    <xf numFmtId="0" fontId="10" fillId="0" borderId="20" xfId="0" applyFont="1" applyFill="1" applyBorder="1" applyAlignment="1" applyProtection="1">
      <alignment horizontal="centerContinuous" vertical="center" wrapText="1"/>
      <protection/>
    </xf>
    <xf numFmtId="0" fontId="10" fillId="0" borderId="19" xfId="0" applyFont="1" applyFill="1" applyBorder="1" applyAlignment="1" applyProtection="1">
      <alignment horizontal="centerContinuous" vertical="center" wrapText="1"/>
      <protection/>
    </xf>
    <xf numFmtId="0" fontId="23" fillId="0" borderId="0" xfId="111" applyFont="1" applyFill="1" applyProtection="1">
      <alignment/>
      <protection/>
    </xf>
    <xf numFmtId="49" fontId="3" fillId="0" borderId="16" xfId="111" applyNumberFormat="1" applyFont="1" applyFill="1" applyBorder="1" applyAlignment="1" applyProtection="1">
      <alignment horizontal="center"/>
      <protection/>
    </xf>
    <xf numFmtId="49" fontId="28" fillId="0" borderId="16" xfId="0" applyNumberFormat="1" applyFont="1" applyFill="1" applyBorder="1" applyAlignment="1">
      <alignment horizontal="center" vertical="center"/>
    </xf>
    <xf numFmtId="49" fontId="22" fillId="0" borderId="16" xfId="111" applyNumberFormat="1" applyFont="1" applyFill="1" applyBorder="1" applyAlignment="1" applyProtection="1">
      <alignment horizontal="center"/>
      <protection/>
    </xf>
    <xf numFmtId="49" fontId="22" fillId="0" borderId="16" xfId="111" applyNumberFormat="1" applyFont="1" applyFill="1" applyBorder="1" applyAlignment="1" applyProtection="1">
      <alignment horizontal="center" vertical="center" wrapText="1"/>
      <protection/>
    </xf>
    <xf numFmtId="49" fontId="22" fillId="7" borderId="16" xfId="111" applyNumberFormat="1" applyFont="1" applyFill="1" applyBorder="1" applyAlignment="1" applyProtection="1">
      <alignment horizontal="center"/>
      <protection/>
    </xf>
    <xf numFmtId="49" fontId="29" fillId="0" borderId="16" xfId="111" applyNumberFormat="1" applyFont="1" applyFill="1" applyBorder="1" applyAlignment="1" applyProtection="1">
      <alignment horizontal="center" vertical="center" wrapText="1"/>
      <protection/>
    </xf>
    <xf numFmtId="49" fontId="22" fillId="52" borderId="16" xfId="111" applyNumberFormat="1" applyFont="1" applyFill="1" applyBorder="1" applyAlignment="1" applyProtection="1">
      <alignment horizontal="center"/>
      <protection/>
    </xf>
    <xf numFmtId="49" fontId="22" fillId="0" borderId="16" xfId="111" applyNumberFormat="1" applyFont="1" applyBorder="1" applyAlignment="1" applyProtection="1">
      <alignment horizontal="center"/>
      <protection/>
    </xf>
    <xf numFmtId="0" fontId="28" fillId="0" borderId="16" xfId="0" applyFont="1" applyFill="1" applyBorder="1" applyAlignment="1" applyProtection="1">
      <alignment horizontal="center"/>
      <protection/>
    </xf>
    <xf numFmtId="0" fontId="3" fillId="0" borderId="16" xfId="0" applyFont="1" applyFill="1" applyBorder="1" applyAlignment="1" applyProtection="1">
      <alignment horizontal="center"/>
      <protection/>
    </xf>
    <xf numFmtId="0" fontId="28" fillId="0" borderId="16" xfId="111" applyFont="1" applyFill="1" applyBorder="1" applyProtection="1">
      <alignment/>
      <protection locked="0"/>
    </xf>
    <xf numFmtId="194" fontId="22" fillId="52" borderId="16" xfId="111" applyNumberFormat="1" applyFont="1" applyFill="1" applyBorder="1" applyAlignment="1" applyProtection="1">
      <alignment horizontal="right"/>
      <protection/>
    </xf>
    <xf numFmtId="194" fontId="7" fillId="0" borderId="0" xfId="111" applyNumberFormat="1" applyFont="1" applyFill="1" applyProtection="1">
      <alignment/>
      <protection/>
    </xf>
    <xf numFmtId="49" fontId="22" fillId="53" borderId="16" xfId="111" applyNumberFormat="1" applyFont="1" applyFill="1" applyBorder="1" applyAlignment="1" applyProtection="1">
      <alignment horizontal="center" vertical="center" wrapText="1"/>
      <protection/>
    </xf>
    <xf numFmtId="0" fontId="20" fillId="53" borderId="0" xfId="111" applyFont="1" applyFill="1" applyProtection="1">
      <alignment/>
      <protection/>
    </xf>
    <xf numFmtId="0" fontId="21" fillId="53" borderId="0" xfId="111" applyFont="1" applyFill="1" applyProtection="1">
      <alignment/>
      <protection/>
    </xf>
    <xf numFmtId="0" fontId="2" fillId="53" borderId="0" xfId="111" applyFont="1" applyFill="1" applyProtection="1">
      <alignment/>
      <protection/>
    </xf>
    <xf numFmtId="49" fontId="10" fillId="53" borderId="16" xfId="111" applyNumberFormat="1" applyFont="1" applyFill="1" applyBorder="1" applyAlignment="1" applyProtection="1">
      <alignment horizontal="center" vertical="top" wrapText="1"/>
      <protection/>
    </xf>
    <xf numFmtId="0" fontId="10" fillId="53" borderId="16" xfId="0" applyFont="1" applyFill="1" applyBorder="1" applyAlignment="1" applyProtection="1">
      <alignment horizontal="centerContinuous" vertical="center" wrapText="1"/>
      <protection/>
    </xf>
    <xf numFmtId="0" fontId="18" fillId="53" borderId="0" xfId="111" applyFont="1" applyFill="1" applyProtection="1">
      <alignment/>
      <protection/>
    </xf>
    <xf numFmtId="185" fontId="24" fillId="53" borderId="0" xfId="111" applyNumberFormat="1" applyFont="1" applyFill="1" applyBorder="1" applyProtection="1">
      <alignment/>
      <protection/>
    </xf>
    <xf numFmtId="0" fontId="7" fillId="53" borderId="0" xfId="111" applyFont="1" applyFill="1" applyProtection="1">
      <alignment/>
      <protection/>
    </xf>
    <xf numFmtId="0" fontId="5" fillId="52" borderId="16" xfId="111" applyNumberFormat="1" applyFont="1" applyFill="1" applyBorder="1" applyAlignment="1" applyProtection="1">
      <alignment horizontal="center"/>
      <protection/>
    </xf>
    <xf numFmtId="185" fontId="25" fillId="53" borderId="0" xfId="111" applyNumberFormat="1" applyFont="1" applyFill="1" applyBorder="1" applyProtection="1">
      <alignment/>
      <protection/>
    </xf>
    <xf numFmtId="0" fontId="5" fillId="0" borderId="0" xfId="111" applyFont="1" applyFill="1" applyProtection="1">
      <alignment/>
      <protection/>
    </xf>
    <xf numFmtId="0" fontId="3" fillId="0" borderId="0" xfId="0" applyFont="1" applyFill="1" applyBorder="1" applyAlignment="1" applyProtection="1">
      <alignment vertical="center"/>
      <protection/>
    </xf>
    <xf numFmtId="194" fontId="18" fillId="0" borderId="0" xfId="111" applyNumberFormat="1" applyFont="1" applyProtection="1">
      <alignment/>
      <protection/>
    </xf>
    <xf numFmtId="194" fontId="7" fillId="0" borderId="0" xfId="111" applyNumberFormat="1" applyFont="1" applyProtection="1">
      <alignment/>
      <protection/>
    </xf>
    <xf numFmtId="194" fontId="12" fillId="0" borderId="16" xfId="111" applyNumberFormat="1" applyFont="1" applyBorder="1" applyProtection="1">
      <alignment/>
      <protection locked="0"/>
    </xf>
    <xf numFmtId="194" fontId="5" fillId="0" borderId="16" xfId="111" applyNumberFormat="1" applyFont="1" applyFill="1" applyBorder="1" applyProtection="1">
      <alignment/>
      <protection/>
    </xf>
    <xf numFmtId="194" fontId="12" fillId="0" borderId="16" xfId="111" applyNumberFormat="1" applyFont="1" applyBorder="1" applyProtection="1">
      <alignment/>
      <protection/>
    </xf>
    <xf numFmtId="194" fontId="10" fillId="0" borderId="16" xfId="111" applyNumberFormat="1" applyFont="1" applyBorder="1" applyProtection="1">
      <alignment/>
      <protection/>
    </xf>
    <xf numFmtId="194" fontId="7" fillId="0" borderId="16" xfId="111" applyNumberFormat="1" applyFont="1" applyFill="1" applyBorder="1" applyProtection="1">
      <alignment/>
      <protection/>
    </xf>
    <xf numFmtId="194" fontId="5" fillId="52" borderId="16" xfId="111" applyNumberFormat="1" applyFont="1" applyFill="1" applyBorder="1" applyProtection="1">
      <alignment/>
      <protection/>
    </xf>
    <xf numFmtId="194" fontId="11" fillId="52" borderId="16" xfId="111" applyNumberFormat="1" applyFont="1" applyFill="1" applyBorder="1" applyProtection="1">
      <alignment/>
      <protection/>
    </xf>
    <xf numFmtId="0" fontId="4" fillId="0" borderId="16" xfId="111" applyFont="1" applyFill="1" applyBorder="1" applyAlignment="1" applyProtection="1">
      <alignment horizontal="center" vertical="center" wrapText="1"/>
      <protection/>
    </xf>
    <xf numFmtId="185" fontId="4" fillId="0" borderId="16" xfId="111" applyNumberFormat="1" applyFont="1" applyFill="1" applyBorder="1" applyProtection="1">
      <alignment/>
      <protection/>
    </xf>
    <xf numFmtId="0" fontId="31" fillId="0" borderId="16" xfId="111" applyFont="1" applyFill="1" applyBorder="1" applyAlignment="1" applyProtection="1">
      <alignment vertical="center" wrapText="1"/>
      <protection/>
    </xf>
    <xf numFmtId="185" fontId="31" fillId="0" borderId="16" xfId="111" applyNumberFormat="1" applyFont="1" applyFill="1" applyBorder="1" applyProtection="1">
      <alignment/>
      <protection locked="0"/>
    </xf>
    <xf numFmtId="185" fontId="4" fillId="0" borderId="16" xfId="111" applyNumberFormat="1" applyFont="1" applyFill="1" applyBorder="1" applyProtection="1">
      <alignment/>
      <protection locked="0"/>
    </xf>
    <xf numFmtId="185" fontId="32" fillId="0" borderId="16" xfId="111" applyNumberFormat="1" applyFont="1" applyFill="1" applyBorder="1" applyProtection="1">
      <alignment/>
      <protection locked="0"/>
    </xf>
    <xf numFmtId="0" fontId="4" fillId="53" borderId="16" xfId="111" applyFont="1" applyFill="1" applyBorder="1" applyAlignment="1" applyProtection="1">
      <alignment horizontal="center" vertical="center" wrapText="1"/>
      <protection/>
    </xf>
    <xf numFmtId="185" fontId="4" fillId="53" borderId="16" xfId="111" applyNumberFormat="1" applyFont="1" applyFill="1" applyBorder="1" applyProtection="1">
      <alignment/>
      <protection locked="0"/>
    </xf>
    <xf numFmtId="185" fontId="30" fillId="0" borderId="16" xfId="111" applyNumberFormat="1" applyFont="1" applyFill="1" applyBorder="1" applyProtection="1">
      <alignment/>
      <protection locked="0"/>
    </xf>
    <xf numFmtId="185" fontId="30" fillId="53" borderId="16" xfId="111" applyNumberFormat="1" applyFont="1" applyFill="1" applyBorder="1" applyProtection="1">
      <alignment/>
      <protection locked="0"/>
    </xf>
    <xf numFmtId="0" fontId="4" fillId="52" borderId="16" xfId="111" applyFont="1" applyFill="1" applyBorder="1" applyAlignment="1" applyProtection="1">
      <alignment horizontal="center" vertical="center" wrapText="1"/>
      <protection/>
    </xf>
    <xf numFmtId="185" fontId="4" fillId="52" borderId="16" xfId="111" applyNumberFormat="1" applyFont="1" applyFill="1" applyBorder="1" applyProtection="1">
      <alignment/>
      <protection/>
    </xf>
    <xf numFmtId="185" fontId="33" fillId="0" borderId="16" xfId="0" applyNumberFormat="1" applyFont="1" applyFill="1" applyBorder="1" applyAlignment="1">
      <alignment vertical="center"/>
    </xf>
    <xf numFmtId="185" fontId="34" fillId="0" borderId="16" xfId="0" applyNumberFormat="1" applyFont="1" applyFill="1" applyBorder="1" applyAlignment="1">
      <alignment vertical="center"/>
    </xf>
    <xf numFmtId="185" fontId="35" fillId="0" borderId="16" xfId="0" applyNumberFormat="1" applyFont="1" applyFill="1" applyBorder="1" applyAlignment="1">
      <alignment vertical="center"/>
    </xf>
    <xf numFmtId="0" fontId="30" fillId="0" borderId="16" xfId="111" applyFont="1" applyFill="1" applyBorder="1" applyAlignment="1" applyProtection="1">
      <alignment horizontal="center" vertical="center" wrapText="1"/>
      <protection/>
    </xf>
    <xf numFmtId="194" fontId="4" fillId="52" borderId="16" xfId="111" applyNumberFormat="1" applyFont="1" applyFill="1" applyBorder="1" applyAlignment="1" applyProtection="1">
      <alignment horizontal="left"/>
      <protection/>
    </xf>
    <xf numFmtId="0" fontId="4" fillId="0" borderId="16" xfId="111" applyFont="1" applyFill="1" applyBorder="1" applyAlignment="1" applyProtection="1">
      <alignment horizontal="left" wrapText="1"/>
      <protection/>
    </xf>
    <xf numFmtId="0" fontId="35" fillId="0" borderId="16" xfId="111" applyFont="1" applyFill="1" applyBorder="1" applyAlignment="1" applyProtection="1">
      <alignment vertical="center" wrapText="1"/>
      <protection/>
    </xf>
    <xf numFmtId="0" fontId="4" fillId="0" borderId="16" xfId="111" applyFont="1" applyFill="1" applyBorder="1" applyAlignment="1" applyProtection="1">
      <alignment horizontal="left"/>
      <protection/>
    </xf>
    <xf numFmtId="0" fontId="4" fillId="0" borderId="16" xfId="111" applyFont="1" applyFill="1" applyBorder="1" applyAlignment="1" applyProtection="1">
      <alignment horizontal="left" vertical="center" wrapText="1"/>
      <protection/>
    </xf>
    <xf numFmtId="0" fontId="33" fillId="0" borderId="16" xfId="111" applyFont="1" applyFill="1" applyBorder="1" applyAlignment="1" applyProtection="1">
      <alignment horizontal="left" vertical="center" wrapText="1"/>
      <protection/>
    </xf>
    <xf numFmtId="0" fontId="33" fillId="53" borderId="16" xfId="111" applyFont="1" applyFill="1" applyBorder="1" applyAlignment="1" applyProtection="1">
      <alignment horizontal="left" vertical="center" wrapText="1"/>
      <protection/>
    </xf>
    <xf numFmtId="0" fontId="35" fillId="0" borderId="16" xfId="111" applyFont="1" applyFill="1" applyBorder="1" applyAlignment="1" applyProtection="1">
      <alignment horizontal="left" vertical="center" wrapText="1"/>
      <protection/>
    </xf>
    <xf numFmtId="0" fontId="33" fillId="7" borderId="16" xfId="111" applyFont="1" applyFill="1" applyBorder="1" applyAlignment="1" applyProtection="1">
      <alignment horizontal="center" vertical="center" wrapText="1"/>
      <protection/>
    </xf>
    <xf numFmtId="0" fontId="33" fillId="52" borderId="16" xfId="111" applyFont="1" applyFill="1" applyBorder="1" applyAlignment="1" applyProtection="1">
      <alignment horizontal="center" vertical="center" wrapText="1"/>
      <protection/>
    </xf>
    <xf numFmtId="0" fontId="33" fillId="0" borderId="16" xfId="111" applyFont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Continuous" vertical="center" wrapText="1"/>
      <protection/>
    </xf>
    <xf numFmtId="0" fontId="4" fillId="0" borderId="16" xfId="0" applyFont="1" applyFill="1" applyBorder="1" applyAlignment="1" applyProtection="1">
      <alignment vertical="center" wrapText="1"/>
      <protection/>
    </xf>
    <xf numFmtId="0" fontId="4" fillId="0" borderId="16" xfId="0" applyFont="1" applyFill="1" applyBorder="1" applyAlignment="1" applyProtection="1">
      <alignment horizontal="left" vertical="center" wrapText="1"/>
      <protection/>
    </xf>
    <xf numFmtId="0" fontId="32" fillId="0" borderId="16" xfId="0" applyFont="1" applyFill="1" applyBorder="1" applyAlignment="1" applyProtection="1">
      <alignment horizontal="left" vertical="center" wrapText="1"/>
      <protection/>
    </xf>
    <xf numFmtId="0" fontId="31" fillId="0" borderId="16" xfId="0" applyFont="1" applyFill="1" applyBorder="1" applyAlignment="1" applyProtection="1">
      <alignment vertical="center" wrapText="1"/>
      <protection/>
    </xf>
    <xf numFmtId="0" fontId="32" fillId="0" borderId="16" xfId="0" applyFont="1" applyFill="1" applyBorder="1" applyAlignment="1" applyProtection="1">
      <alignment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31" fillId="0" borderId="16" xfId="0" applyNumberFormat="1" applyFont="1" applyFill="1" applyBorder="1" applyAlignment="1">
      <alignment horizontal="left" vertical="center" wrapText="1"/>
    </xf>
    <xf numFmtId="194" fontId="33" fillId="52" borderId="16" xfId="111" applyNumberFormat="1" applyFont="1" applyFill="1" applyBorder="1" applyAlignment="1" applyProtection="1">
      <alignment horizontal="left"/>
      <protection/>
    </xf>
    <xf numFmtId="0" fontId="30" fillId="0" borderId="16" xfId="111" applyFont="1" applyFill="1" applyBorder="1" applyAlignment="1" applyProtection="1">
      <alignment vertical="center" wrapText="1"/>
      <protection/>
    </xf>
    <xf numFmtId="4" fontId="7" fillId="0" borderId="0" xfId="111" applyNumberFormat="1" applyFont="1" applyProtection="1">
      <alignment/>
      <protection/>
    </xf>
    <xf numFmtId="194" fontId="4" fillId="53" borderId="16" xfId="111" applyNumberFormat="1" applyFont="1" applyFill="1" applyBorder="1" applyAlignment="1" applyProtection="1">
      <alignment horizontal="center"/>
      <protection/>
    </xf>
    <xf numFmtId="194" fontId="4" fillId="0" borderId="16" xfId="111" applyNumberFormat="1" applyFont="1" applyFill="1" applyBorder="1" applyAlignment="1" applyProtection="1">
      <alignment horizontal="center"/>
      <protection/>
    </xf>
    <xf numFmtId="194" fontId="31" fillId="53" borderId="16" xfId="111" applyNumberFormat="1" applyFont="1" applyFill="1" applyBorder="1" applyAlignment="1" applyProtection="1">
      <alignment horizontal="center"/>
      <protection/>
    </xf>
    <xf numFmtId="194" fontId="31" fillId="0" borderId="16" xfId="111" applyNumberFormat="1" applyFont="1" applyFill="1" applyBorder="1" applyAlignment="1" applyProtection="1">
      <alignment horizontal="center"/>
      <protection/>
    </xf>
    <xf numFmtId="194" fontId="32" fillId="53" borderId="16" xfId="111" applyNumberFormat="1" applyFont="1" applyFill="1" applyBorder="1" applyAlignment="1" applyProtection="1">
      <alignment horizontal="center"/>
      <protection/>
    </xf>
    <xf numFmtId="194" fontId="33" fillId="7" borderId="16" xfId="111" applyNumberFormat="1" applyFont="1" applyFill="1" applyBorder="1" applyAlignment="1" applyProtection="1">
      <alignment horizontal="center" vertical="center" wrapText="1"/>
      <protection/>
    </xf>
    <xf numFmtId="194" fontId="33" fillId="52" borderId="16" xfId="111" applyNumberFormat="1" applyFont="1" applyFill="1" applyBorder="1" applyAlignment="1" applyProtection="1">
      <alignment horizontal="center"/>
      <protection/>
    </xf>
    <xf numFmtId="194" fontId="33" fillId="0" borderId="16" xfId="111" applyNumberFormat="1" applyFont="1" applyBorder="1" applyAlignment="1" applyProtection="1">
      <alignment horizontal="center"/>
      <protection/>
    </xf>
    <xf numFmtId="194" fontId="34" fillId="0" borderId="16" xfId="111" applyNumberFormat="1" applyFont="1" applyBorder="1" applyAlignment="1" applyProtection="1">
      <alignment horizontal="center"/>
      <protection/>
    </xf>
    <xf numFmtId="194" fontId="32" fillId="0" borderId="16" xfId="111" applyNumberFormat="1" applyFont="1" applyBorder="1" applyAlignment="1" applyProtection="1">
      <alignment horizontal="center"/>
      <protection/>
    </xf>
    <xf numFmtId="194" fontId="31" fillId="0" borderId="16" xfId="111" applyNumberFormat="1" applyFont="1" applyBorder="1" applyAlignment="1" applyProtection="1">
      <alignment horizontal="center"/>
      <protection/>
    </xf>
    <xf numFmtId="194" fontId="32" fillId="0" borderId="16" xfId="111" applyNumberFormat="1" applyFont="1" applyBorder="1" applyAlignment="1" applyProtection="1">
      <alignment horizontal="center"/>
      <protection locked="0"/>
    </xf>
    <xf numFmtId="194" fontId="35" fillId="53" borderId="16" xfId="0" applyNumberFormat="1" applyFont="1" applyFill="1" applyBorder="1" applyAlignment="1">
      <alignment horizontal="center"/>
    </xf>
    <xf numFmtId="194" fontId="35" fillId="0" borderId="16" xfId="0" applyNumberFormat="1" applyFont="1" applyFill="1" applyBorder="1" applyAlignment="1">
      <alignment horizontal="center"/>
    </xf>
    <xf numFmtId="194" fontId="4" fillId="0" borderId="18" xfId="111" applyNumberFormat="1" applyFont="1" applyFill="1" applyBorder="1" applyAlignment="1" applyProtection="1">
      <alignment horizontal="center"/>
      <protection/>
    </xf>
    <xf numFmtId="194" fontId="30" fillId="0" borderId="16" xfId="111" applyNumberFormat="1" applyFont="1" applyFill="1" applyBorder="1" applyAlignment="1" applyProtection="1">
      <alignment horizontal="center"/>
      <protection/>
    </xf>
    <xf numFmtId="194" fontId="31" fillId="0" borderId="16" xfId="111" applyNumberFormat="1" applyFont="1" applyFill="1" applyBorder="1" applyAlignment="1" applyProtection="1">
      <alignment horizontal="center"/>
      <protection locked="0"/>
    </xf>
    <xf numFmtId="194" fontId="31" fillId="0" borderId="18" xfId="111" applyNumberFormat="1" applyFont="1" applyFill="1" applyBorder="1" applyAlignment="1" applyProtection="1">
      <alignment horizontal="center"/>
      <protection/>
    </xf>
    <xf numFmtId="194" fontId="31" fillId="53" borderId="16" xfId="111" applyNumberFormat="1" applyFont="1" applyFill="1" applyBorder="1" applyAlignment="1" applyProtection="1">
      <alignment horizontal="center"/>
      <protection locked="0"/>
    </xf>
    <xf numFmtId="194" fontId="31" fillId="53" borderId="21" xfId="111" applyNumberFormat="1" applyFont="1" applyFill="1" applyBorder="1" applyAlignment="1" applyProtection="1">
      <alignment horizontal="center"/>
      <protection locked="0"/>
    </xf>
    <xf numFmtId="194" fontId="4" fillId="52" borderId="16" xfId="111" applyNumberFormat="1" applyFont="1" applyFill="1" applyBorder="1" applyAlignment="1" applyProtection="1">
      <alignment horizontal="center"/>
      <protection/>
    </xf>
    <xf numFmtId="194" fontId="30" fillId="0" borderId="16" xfId="111" applyNumberFormat="1" applyFont="1" applyFill="1" applyBorder="1" applyAlignment="1" applyProtection="1">
      <alignment horizontal="center"/>
      <protection locked="0"/>
    </xf>
    <xf numFmtId="194" fontId="31" fillId="54" borderId="16" xfId="111" applyNumberFormat="1" applyFont="1" applyFill="1" applyBorder="1" applyAlignment="1" applyProtection="1">
      <alignment horizontal="center"/>
      <protection/>
    </xf>
    <xf numFmtId="0" fontId="36" fillId="53" borderId="22" xfId="0" applyFont="1" applyFill="1" applyBorder="1" applyAlignment="1">
      <alignment horizontal="left" vertical="center" wrapText="1"/>
    </xf>
    <xf numFmtId="194" fontId="4" fillId="0" borderId="16" xfId="111" applyNumberFormat="1" applyFont="1" applyFill="1" applyBorder="1" applyAlignment="1" applyProtection="1">
      <alignment horizontal="center"/>
      <protection locked="0"/>
    </xf>
    <xf numFmtId="204" fontId="4" fillId="0" borderId="16" xfId="121" applyNumberFormat="1" applyFont="1" applyFill="1" applyBorder="1" applyAlignment="1" applyProtection="1">
      <alignment horizontal="center"/>
      <protection/>
    </xf>
    <xf numFmtId="204" fontId="32" fillId="0" borderId="16" xfId="121" applyNumberFormat="1" applyFont="1" applyFill="1" applyBorder="1" applyAlignment="1" applyProtection="1">
      <alignment horizontal="center"/>
      <protection/>
    </xf>
    <xf numFmtId="204" fontId="4" fillId="52" borderId="16" xfId="121" applyNumberFormat="1" applyFont="1" applyFill="1" applyBorder="1" applyAlignment="1" applyProtection="1">
      <alignment horizontal="center"/>
      <protection/>
    </xf>
    <xf numFmtId="204" fontId="4" fillId="53" borderId="16" xfId="121" applyNumberFormat="1" applyFont="1" applyFill="1" applyBorder="1" applyAlignment="1" applyProtection="1">
      <alignment horizontal="center"/>
      <protection/>
    </xf>
    <xf numFmtId="204" fontId="33" fillId="7" borderId="16" xfId="121" applyNumberFormat="1" applyFont="1" applyFill="1" applyBorder="1" applyAlignment="1" applyProtection="1">
      <alignment horizontal="center" vertical="center" wrapText="1"/>
      <protection/>
    </xf>
    <xf numFmtId="204" fontId="33" fillId="52" borderId="16" xfId="121" applyNumberFormat="1" applyFont="1" applyFill="1" applyBorder="1" applyAlignment="1" applyProtection="1">
      <alignment horizontal="center"/>
      <protection/>
    </xf>
    <xf numFmtId="49" fontId="29" fillId="0" borderId="16" xfId="111" applyNumberFormat="1" applyFont="1" applyFill="1" applyBorder="1" applyAlignment="1" applyProtection="1">
      <alignment horizontal="center" vertical="center" wrapText="1"/>
      <protection/>
    </xf>
    <xf numFmtId="0" fontId="5" fillId="0" borderId="16" xfId="111" applyFont="1" applyFill="1" applyBorder="1" applyAlignment="1" applyProtection="1">
      <alignment horizontal="center" vertical="center"/>
      <protection/>
    </xf>
    <xf numFmtId="0" fontId="7" fillId="0" borderId="16" xfId="111" applyFont="1" applyFill="1" applyBorder="1" applyAlignment="1" applyProtection="1">
      <alignment horizontal="center" vertical="center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5" fillId="53" borderId="16" xfId="111" applyFont="1" applyFill="1" applyBorder="1" applyAlignment="1" applyProtection="1">
      <alignment horizontal="center" vertical="center"/>
      <protection/>
    </xf>
    <xf numFmtId="49" fontId="3" fillId="0" borderId="16" xfId="111" applyNumberFormat="1" applyFont="1" applyFill="1" applyBorder="1" applyAlignment="1" applyProtection="1">
      <alignment horizontal="center" vertical="center"/>
      <protection/>
    </xf>
    <xf numFmtId="194" fontId="32" fillId="0" borderId="16" xfId="111" applyNumberFormat="1" applyFont="1" applyFill="1" applyBorder="1" applyAlignment="1" applyProtection="1">
      <alignment horizontal="center"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16" xfId="111" applyFont="1" applyFill="1" applyBorder="1" applyAlignment="1" applyProtection="1">
      <alignment vertical="center" wrapText="1"/>
      <protection/>
    </xf>
    <xf numFmtId="0" fontId="31" fillId="0" borderId="0" xfId="111" applyFont="1" applyFill="1" applyBorder="1" applyAlignment="1" applyProtection="1">
      <alignment horizontal="left" vertical="center" wrapText="1"/>
      <protection/>
    </xf>
    <xf numFmtId="49" fontId="10" fillId="0" borderId="16" xfId="111" applyNumberFormat="1" applyFont="1" applyFill="1" applyBorder="1" applyAlignment="1" applyProtection="1">
      <alignment horizontal="center" vertical="top" wrapText="1"/>
      <protection/>
    </xf>
    <xf numFmtId="194" fontId="4" fillId="0" borderId="16" xfId="0" applyNumberFormat="1" applyFont="1" applyFill="1" applyBorder="1" applyAlignment="1" applyProtection="1">
      <alignment horizontal="center"/>
      <protection/>
    </xf>
    <xf numFmtId="194" fontId="32" fillId="0" borderId="16" xfId="111" applyNumberFormat="1" applyFont="1" applyFill="1" applyBorder="1" applyAlignment="1" applyProtection="1">
      <alignment horizontal="center"/>
      <protection locked="0"/>
    </xf>
    <xf numFmtId="194" fontId="14" fillId="0" borderId="0" xfId="113" applyNumberFormat="1" applyFont="1" applyFill="1" applyAlignment="1" applyProtection="1">
      <alignment horizontal="center"/>
      <protection/>
    </xf>
    <xf numFmtId="194" fontId="33" fillId="0" borderId="16" xfId="111" applyNumberFormat="1" applyFont="1" applyFill="1" applyBorder="1" applyAlignment="1" applyProtection="1">
      <alignment horizontal="center"/>
      <protection/>
    </xf>
    <xf numFmtId="4" fontId="18" fillId="0" borderId="0" xfId="111" applyNumberFormat="1" applyFont="1" applyFill="1" applyProtection="1">
      <alignment/>
      <protection/>
    </xf>
    <xf numFmtId="4" fontId="27" fillId="0" borderId="0" xfId="111" applyNumberFormat="1" applyFont="1" applyFill="1" applyProtection="1">
      <alignment/>
      <protection/>
    </xf>
    <xf numFmtId="0" fontId="27" fillId="0" borderId="0" xfId="111" applyFont="1" applyFill="1" applyProtection="1">
      <alignment/>
      <protection/>
    </xf>
    <xf numFmtId="204" fontId="4" fillId="54" borderId="16" xfId="121" applyNumberFormat="1" applyFont="1" applyFill="1" applyBorder="1" applyAlignment="1" applyProtection="1">
      <alignment horizontal="center"/>
      <protection/>
    </xf>
    <xf numFmtId="204" fontId="32" fillId="54" borderId="16" xfId="121" applyNumberFormat="1" applyFont="1" applyFill="1" applyBorder="1" applyAlignment="1" applyProtection="1">
      <alignment horizontal="center"/>
      <protection/>
    </xf>
    <xf numFmtId="0" fontId="35" fillId="54" borderId="16" xfId="111" applyFont="1" applyFill="1" applyBorder="1" applyAlignment="1" applyProtection="1">
      <alignment vertical="center" wrapText="1"/>
      <protection/>
    </xf>
    <xf numFmtId="204" fontId="37" fillId="54" borderId="16" xfId="121" applyNumberFormat="1" applyFont="1" applyFill="1" applyBorder="1" applyAlignment="1" applyProtection="1">
      <alignment horizontal="center" vertical="center" wrapText="1"/>
      <protection/>
    </xf>
    <xf numFmtId="194" fontId="33" fillId="52" borderId="16" xfId="111" applyNumberFormat="1" applyFont="1" applyFill="1" applyBorder="1" applyAlignment="1" applyProtection="1">
      <alignment horizontal="center" wrapText="1"/>
      <protection/>
    </xf>
    <xf numFmtId="0" fontId="36" fillId="53" borderId="0" xfId="0" applyFont="1" applyFill="1" applyBorder="1" applyAlignment="1">
      <alignment horizontal="left" vertical="center" wrapText="1"/>
    </xf>
    <xf numFmtId="0" fontId="81" fillId="7" borderId="0" xfId="111" applyFont="1" applyFill="1" applyProtection="1">
      <alignment/>
      <protection/>
    </xf>
    <xf numFmtId="194" fontId="32" fillId="53" borderId="16" xfId="111" applyNumberFormat="1" applyFont="1" applyFill="1" applyBorder="1" applyAlignment="1" applyProtection="1">
      <alignment horizontal="center"/>
      <protection locked="0"/>
    </xf>
    <xf numFmtId="4" fontId="5" fillId="53" borderId="0" xfId="111" applyNumberFormat="1" applyFont="1" applyFill="1" applyBorder="1" applyAlignment="1" applyProtection="1">
      <alignment horizontal="centerContinuous" vertical="center"/>
      <protection/>
    </xf>
    <xf numFmtId="4" fontId="7" fillId="53" borderId="0" xfId="111" applyNumberFormat="1" applyFont="1" applyFill="1" applyBorder="1" applyAlignment="1" applyProtection="1">
      <alignment horizontal="centerContinuous" vertical="center"/>
      <protection/>
    </xf>
    <xf numFmtId="185" fontId="7" fillId="53" borderId="0" xfId="111" applyNumberFormat="1" applyFont="1" applyFill="1" applyProtection="1">
      <alignment/>
      <protection/>
    </xf>
    <xf numFmtId="0" fontId="10" fillId="0" borderId="23" xfId="111" applyFont="1" applyFill="1" applyBorder="1" applyAlignment="1" applyProtection="1">
      <alignment horizontal="center" vertical="center" wrapText="1"/>
      <protection/>
    </xf>
    <xf numFmtId="0" fontId="28" fillId="0" borderId="0" xfId="111" applyFont="1" applyAlignment="1" applyProtection="1">
      <alignment/>
      <protection/>
    </xf>
    <xf numFmtId="0" fontId="4" fillId="0" borderId="0" xfId="111" applyFont="1" applyFill="1" applyAlignment="1" applyProtection="1">
      <alignment/>
      <protection/>
    </xf>
    <xf numFmtId="0" fontId="3" fillId="0" borderId="0" xfId="112" applyFont="1" applyAlignment="1" applyProtection="1">
      <alignment/>
      <protection/>
    </xf>
    <xf numFmtId="0" fontId="5" fillId="0" borderId="0" xfId="111" applyFont="1" applyFill="1" applyAlignment="1" applyProtection="1">
      <alignment/>
      <protection/>
    </xf>
    <xf numFmtId="194" fontId="4" fillId="53" borderId="16" xfId="0" applyNumberFormat="1" applyFont="1" applyFill="1" applyBorder="1" applyAlignment="1" applyProtection="1">
      <alignment horizontal="center"/>
      <protection/>
    </xf>
    <xf numFmtId="204" fontId="37" fillId="54" borderId="16" xfId="121" applyNumberFormat="1" applyFont="1" applyFill="1" applyBorder="1" applyAlignment="1" applyProtection="1">
      <alignment horizontal="center"/>
      <protection/>
    </xf>
    <xf numFmtId="49" fontId="29" fillId="53" borderId="16" xfId="111" applyNumberFormat="1" applyFont="1" applyFill="1" applyBorder="1" applyAlignment="1" applyProtection="1">
      <alignment horizontal="center"/>
      <protection/>
    </xf>
    <xf numFmtId="0" fontId="4" fillId="53" borderId="16" xfId="0" applyFont="1" applyFill="1" applyBorder="1" applyAlignment="1" applyProtection="1">
      <alignment/>
      <protection/>
    </xf>
    <xf numFmtId="0" fontId="31" fillId="53" borderId="16" xfId="0" applyNumberFormat="1" applyFont="1" applyFill="1" applyBorder="1" applyAlignment="1">
      <alignment horizontal="left" vertical="center" wrapText="1"/>
    </xf>
    <xf numFmtId="0" fontId="10" fillId="53" borderId="16" xfId="111" applyFont="1" applyFill="1" applyBorder="1" applyAlignment="1" applyProtection="1">
      <alignment horizontal="center" vertical="center" wrapText="1"/>
      <protection/>
    </xf>
    <xf numFmtId="194" fontId="81" fillId="0" borderId="0" xfId="111" applyNumberFormat="1" applyFont="1" applyFill="1" applyProtection="1">
      <alignment/>
      <protection/>
    </xf>
    <xf numFmtId="0" fontId="81" fillId="0" borderId="0" xfId="111" applyFont="1" applyFill="1" applyProtection="1">
      <alignment/>
      <protection/>
    </xf>
    <xf numFmtId="185" fontId="81" fillId="53" borderId="0" xfId="111" applyNumberFormat="1" applyFont="1" applyFill="1" applyProtection="1">
      <alignment/>
      <protection/>
    </xf>
    <xf numFmtId="194" fontId="81" fillId="53" borderId="0" xfId="111" applyNumberFormat="1" applyFont="1" applyFill="1" applyProtection="1">
      <alignment/>
      <protection/>
    </xf>
    <xf numFmtId="204" fontId="82" fillId="52" borderId="16" xfId="121" applyNumberFormat="1" applyFont="1" applyFill="1" applyBorder="1" applyAlignment="1" applyProtection="1">
      <alignment horizontal="center"/>
      <protection/>
    </xf>
    <xf numFmtId="194" fontId="83" fillId="0" borderId="16" xfId="111" applyNumberFormat="1" applyFont="1" applyBorder="1" applyProtection="1">
      <alignment/>
      <protection locked="0"/>
    </xf>
    <xf numFmtId="194" fontId="84" fillId="55" borderId="16" xfId="111" applyNumberFormat="1" applyFont="1" applyFill="1" applyBorder="1" applyProtection="1">
      <alignment/>
      <protection/>
    </xf>
    <xf numFmtId="194" fontId="83" fillId="55" borderId="16" xfId="111" applyNumberFormat="1" applyFont="1" applyFill="1" applyBorder="1" applyProtection="1">
      <alignment/>
      <protection locked="0"/>
    </xf>
    <xf numFmtId="194" fontId="85" fillId="0" borderId="16" xfId="111" applyNumberFormat="1" applyFont="1" applyBorder="1" applyProtection="1">
      <alignment/>
      <protection/>
    </xf>
    <xf numFmtId="194" fontId="85" fillId="55" borderId="16" xfId="111" applyNumberFormat="1" applyFont="1" applyFill="1" applyBorder="1" applyProtection="1">
      <alignment/>
      <protection/>
    </xf>
    <xf numFmtId="194" fontId="86" fillId="0" borderId="16" xfId="0" applyNumberFormat="1" applyFont="1" applyFill="1" applyBorder="1" applyAlignment="1">
      <alignment vertical="center"/>
    </xf>
    <xf numFmtId="194" fontId="86" fillId="55" borderId="16" xfId="0" applyNumberFormat="1" applyFont="1" applyFill="1" applyBorder="1" applyAlignment="1">
      <alignment/>
    </xf>
    <xf numFmtId="194" fontId="84" fillId="52" borderId="16" xfId="111" applyNumberFormat="1" applyFont="1" applyFill="1" applyBorder="1" applyProtection="1">
      <alignment/>
      <protection/>
    </xf>
    <xf numFmtId="194" fontId="81" fillId="0" borderId="0" xfId="111" applyNumberFormat="1" applyFont="1" applyProtection="1">
      <alignment/>
      <protection/>
    </xf>
    <xf numFmtId="194" fontId="81" fillId="0" borderId="0" xfId="111" applyNumberFormat="1" applyFont="1" applyBorder="1" applyProtection="1">
      <alignment/>
      <protection/>
    </xf>
    <xf numFmtId="194" fontId="84" fillId="0" borderId="0" xfId="0" applyNumberFormat="1" applyFont="1" applyFill="1" applyBorder="1" applyAlignment="1" applyProtection="1">
      <alignment vertical="center"/>
      <protection/>
    </xf>
    <xf numFmtId="194" fontId="81" fillId="53" borderId="0" xfId="111" applyNumberFormat="1" applyFont="1" applyFill="1" applyBorder="1" applyProtection="1">
      <alignment/>
      <protection/>
    </xf>
    <xf numFmtId="185" fontId="81" fillId="0" borderId="0" xfId="111" applyNumberFormat="1" applyFont="1" applyProtection="1">
      <alignment/>
      <protection/>
    </xf>
    <xf numFmtId="185" fontId="81" fillId="55" borderId="0" xfId="111" applyNumberFormat="1" applyFont="1" applyFill="1" applyBorder="1" applyProtection="1">
      <alignment/>
      <protection/>
    </xf>
    <xf numFmtId="185" fontId="81" fillId="0" borderId="0" xfId="111" applyNumberFormat="1" applyFont="1" applyBorder="1" applyProtection="1">
      <alignment/>
      <protection/>
    </xf>
    <xf numFmtId="0" fontId="81" fillId="0" borderId="0" xfId="111" applyFont="1" applyProtection="1">
      <alignment/>
      <protection/>
    </xf>
    <xf numFmtId="185" fontId="81" fillId="55" borderId="0" xfId="111" applyNumberFormat="1" applyFont="1" applyFill="1" applyProtection="1">
      <alignment/>
      <protection/>
    </xf>
    <xf numFmtId="0" fontId="81" fillId="55" borderId="0" xfId="111" applyFont="1" applyFill="1" applyProtection="1">
      <alignment/>
      <protection/>
    </xf>
    <xf numFmtId="0" fontId="81" fillId="0" borderId="0" xfId="111" applyFont="1" applyBorder="1" applyProtection="1">
      <alignment/>
      <protection/>
    </xf>
    <xf numFmtId="0" fontId="84" fillId="0" borderId="0" xfId="111" applyFont="1" applyFill="1" applyAlignment="1" applyProtection="1">
      <alignment horizontal="center" wrapText="1"/>
      <protection/>
    </xf>
    <xf numFmtId="2" fontId="81" fillId="0" borderId="0" xfId="111" applyNumberFormat="1" applyFont="1" applyFill="1" applyProtection="1">
      <alignment/>
      <protection/>
    </xf>
    <xf numFmtId="194" fontId="84" fillId="0" borderId="0" xfId="113" applyNumberFormat="1" applyFont="1" applyAlignment="1" applyProtection="1">
      <alignment horizontal="center"/>
      <protection/>
    </xf>
    <xf numFmtId="185" fontId="81" fillId="0" borderId="0" xfId="111" applyNumberFormat="1" applyFont="1" applyFill="1" applyProtection="1">
      <alignment/>
      <protection/>
    </xf>
    <xf numFmtId="204" fontId="87" fillId="52" borderId="16" xfId="121" applyNumberFormat="1" applyFont="1" applyFill="1" applyBorder="1" applyAlignment="1" applyProtection="1">
      <alignment horizontal="center"/>
      <protection/>
    </xf>
    <xf numFmtId="194" fontId="87" fillId="0" borderId="16" xfId="111" applyNumberFormat="1" applyFont="1" applyBorder="1" applyAlignment="1" applyProtection="1">
      <alignment horizontal="center"/>
      <protection/>
    </xf>
    <xf numFmtId="194" fontId="88" fillId="0" borderId="16" xfId="111" applyNumberFormat="1" applyFont="1" applyBorder="1" applyAlignment="1" applyProtection="1">
      <alignment horizontal="center"/>
      <protection/>
    </xf>
    <xf numFmtId="194" fontId="88" fillId="0" borderId="16" xfId="111" applyNumberFormat="1" applyFont="1" applyBorder="1" applyAlignment="1" applyProtection="1">
      <alignment horizontal="center"/>
      <protection locked="0"/>
    </xf>
    <xf numFmtId="4" fontId="84" fillId="53" borderId="0" xfId="111" applyNumberFormat="1" applyFont="1" applyFill="1" applyBorder="1" applyAlignment="1" applyProtection="1">
      <alignment horizontal="centerContinuous" vertical="center"/>
      <protection/>
    </xf>
    <xf numFmtId="4" fontId="84" fillId="0" borderId="0" xfId="111" applyNumberFormat="1" applyFont="1" applyBorder="1" applyAlignment="1" applyProtection="1">
      <alignment horizontal="centerContinuous" vertical="center"/>
      <protection/>
    </xf>
    <xf numFmtId="4" fontId="81" fillId="0" borderId="0" xfId="111" applyNumberFormat="1" applyFont="1" applyBorder="1" applyAlignment="1" applyProtection="1">
      <alignment horizontal="centerContinuous" vertical="center"/>
      <protection/>
    </xf>
    <xf numFmtId="4" fontId="81" fillId="0" borderId="0" xfId="111" applyNumberFormat="1" applyFont="1" applyFill="1" applyBorder="1" applyAlignment="1" applyProtection="1">
      <alignment horizontal="centerContinuous" vertical="center"/>
      <protection/>
    </xf>
    <xf numFmtId="4" fontId="81" fillId="53" borderId="0" xfId="111" applyNumberFormat="1" applyFont="1" applyFill="1" applyBorder="1" applyAlignment="1" applyProtection="1">
      <alignment horizontal="centerContinuous" vertical="center"/>
      <protection/>
    </xf>
    <xf numFmtId="185" fontId="81" fillId="0" borderId="0" xfId="111" applyNumberFormat="1" applyFont="1" applyBorder="1" applyAlignment="1" applyProtection="1">
      <alignment horizontal="center" vertical="center" wrapText="1"/>
      <protection/>
    </xf>
    <xf numFmtId="4" fontId="81" fillId="0" borderId="0" xfId="111" applyNumberFormat="1" applyFont="1" applyFill="1" applyBorder="1" applyProtection="1">
      <alignment/>
      <protection/>
    </xf>
    <xf numFmtId="0" fontId="81" fillId="0" borderId="0" xfId="111" applyFont="1" applyFill="1" applyBorder="1" applyProtection="1">
      <alignment/>
      <protection/>
    </xf>
    <xf numFmtId="194" fontId="81" fillId="0" borderId="0" xfId="111" applyNumberFormat="1" applyFont="1" applyFill="1" applyBorder="1" applyProtection="1">
      <alignment/>
      <protection/>
    </xf>
    <xf numFmtId="194" fontId="84" fillId="53" borderId="0" xfId="111" applyNumberFormat="1" applyFont="1" applyFill="1" applyBorder="1" applyAlignment="1" applyProtection="1">
      <alignment horizontal="center" wrapText="1"/>
      <protection/>
    </xf>
    <xf numFmtId="194" fontId="84" fillId="0" borderId="0" xfId="111" applyNumberFormat="1" applyFont="1" applyFill="1" applyBorder="1" applyAlignment="1" applyProtection="1">
      <alignment horizontal="center" wrapText="1"/>
      <protection/>
    </xf>
    <xf numFmtId="4" fontId="84" fillId="0" borderId="0" xfId="111" applyNumberFormat="1" applyFont="1" applyFill="1" applyBorder="1" applyAlignment="1" applyProtection="1">
      <alignment horizontal="centerContinuous" vertical="center"/>
      <protection/>
    </xf>
    <xf numFmtId="185" fontId="81" fillId="53" borderId="0" xfId="111" applyNumberFormat="1" applyFont="1" applyFill="1" applyBorder="1" applyAlignment="1" applyProtection="1">
      <alignment horizontal="center" vertical="center" wrapText="1"/>
      <protection/>
    </xf>
    <xf numFmtId="185" fontId="81" fillId="0" borderId="0" xfId="111" applyNumberFormat="1" applyFont="1" applyFill="1" applyBorder="1" applyAlignment="1" applyProtection="1">
      <alignment horizontal="center" vertical="center" wrapText="1"/>
      <protection/>
    </xf>
    <xf numFmtId="185" fontId="81" fillId="53" borderId="0" xfId="111" applyNumberFormat="1" applyFont="1" applyFill="1" applyBorder="1" applyAlignment="1" applyProtection="1">
      <alignment horizontal="center"/>
      <protection/>
    </xf>
    <xf numFmtId="185" fontId="81" fillId="0" borderId="0" xfId="111" applyNumberFormat="1" applyFont="1" applyFill="1" applyBorder="1" applyAlignment="1" applyProtection="1">
      <alignment horizontal="center"/>
      <protection/>
    </xf>
    <xf numFmtId="185" fontId="81" fillId="53" borderId="0" xfId="111" applyNumberFormat="1" applyFont="1" applyFill="1" applyAlignment="1" applyProtection="1">
      <alignment horizontal="center"/>
      <protection/>
    </xf>
    <xf numFmtId="185" fontId="81" fillId="0" borderId="0" xfId="111" applyNumberFormat="1" applyFont="1" applyFill="1" applyAlignment="1" applyProtection="1">
      <alignment horizontal="center"/>
      <protection/>
    </xf>
    <xf numFmtId="0" fontId="81" fillId="53" borderId="0" xfId="111" applyFont="1" applyFill="1" applyAlignment="1" applyProtection="1">
      <alignment horizontal="center"/>
      <protection/>
    </xf>
    <xf numFmtId="0" fontId="81" fillId="0" borderId="0" xfId="111" applyFont="1" applyFill="1" applyAlignment="1" applyProtection="1">
      <alignment horizontal="center"/>
      <protection/>
    </xf>
    <xf numFmtId="194" fontId="4" fillId="0" borderId="0" xfId="111" applyNumberFormat="1" applyFont="1" applyFill="1" applyAlignment="1" applyProtection="1">
      <alignment horizontal="left" vertical="center"/>
      <protection/>
    </xf>
    <xf numFmtId="194" fontId="4" fillId="0" borderId="0" xfId="111" applyNumberFormat="1" applyFont="1" applyFill="1" applyAlignment="1" applyProtection="1">
      <alignment horizontal="right" vertical="center"/>
      <protection/>
    </xf>
    <xf numFmtId="0" fontId="10" fillId="0" borderId="19" xfId="111" applyFont="1" applyFill="1" applyBorder="1" applyAlignment="1" applyProtection="1">
      <alignment horizontal="center" vertical="center" wrapText="1"/>
      <protection/>
    </xf>
    <xf numFmtId="194" fontId="58" fillId="0" borderId="16" xfId="0" applyNumberFormat="1" applyFont="1" applyFill="1" applyBorder="1" applyAlignment="1">
      <alignment vertical="center"/>
    </xf>
    <xf numFmtId="194" fontId="5" fillId="0" borderId="0" xfId="0" applyNumberFormat="1" applyFont="1" applyFill="1" applyAlignment="1" applyProtection="1">
      <alignment/>
      <protection/>
    </xf>
    <xf numFmtId="194" fontId="5" fillId="0" borderId="0" xfId="0" applyNumberFormat="1" applyFont="1" applyFill="1" applyBorder="1" applyAlignment="1" applyProtection="1">
      <alignment vertical="center"/>
      <protection/>
    </xf>
    <xf numFmtId="185" fontId="5" fillId="0" borderId="0" xfId="0" applyNumberFormat="1" applyFont="1" applyFill="1" applyBorder="1" applyAlignment="1" applyProtection="1">
      <alignment vertical="center"/>
      <protection/>
    </xf>
    <xf numFmtId="185" fontId="7" fillId="0" borderId="0" xfId="111" applyNumberFormat="1" applyFont="1" applyProtection="1">
      <alignment/>
      <protection/>
    </xf>
    <xf numFmtId="185" fontId="7" fillId="0" borderId="0" xfId="111" applyNumberFormat="1" applyFont="1" applyBorder="1" applyProtection="1">
      <alignment/>
      <protection/>
    </xf>
    <xf numFmtId="0" fontId="7" fillId="0" borderId="0" xfId="111" applyFont="1" applyBorder="1" applyProtection="1">
      <alignment/>
      <protection/>
    </xf>
    <xf numFmtId="194" fontId="7" fillId="0" borderId="0" xfId="111" applyNumberFormat="1" applyFont="1" applyBorder="1" applyProtection="1">
      <alignment/>
      <protection/>
    </xf>
    <xf numFmtId="2" fontId="59" fillId="53" borderId="0" xfId="0" applyNumberFormat="1" applyFont="1" applyFill="1" applyBorder="1" applyAlignment="1">
      <alignment horizontal="right"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204" fontId="31" fillId="0" borderId="16" xfId="121" applyNumberFormat="1" applyFont="1" applyFill="1" applyBorder="1" applyAlignment="1" applyProtection="1">
      <alignment horizontal="center"/>
      <protection/>
    </xf>
    <xf numFmtId="204" fontId="35" fillId="54" borderId="16" xfId="121" applyNumberFormat="1" applyFont="1" applyFill="1" applyBorder="1" applyAlignment="1" applyProtection="1">
      <alignment horizontal="center" vertical="center" wrapText="1"/>
      <protection/>
    </xf>
    <xf numFmtId="204" fontId="35" fillId="54" borderId="16" xfId="121" applyNumberFormat="1" applyFont="1" applyFill="1" applyBorder="1" applyAlignment="1" applyProtection="1">
      <alignment horizontal="center" wrapText="1"/>
      <protection/>
    </xf>
    <xf numFmtId="2" fontId="7" fillId="53" borderId="0" xfId="111" applyNumberFormat="1" applyFont="1" applyFill="1" applyProtection="1">
      <alignment/>
      <protection/>
    </xf>
    <xf numFmtId="204" fontId="33" fillId="54" borderId="16" xfId="121" applyNumberFormat="1" applyFont="1" applyFill="1" applyBorder="1" applyAlignment="1" applyProtection="1">
      <alignment horizontal="center"/>
      <protection/>
    </xf>
    <xf numFmtId="185" fontId="7" fillId="53" borderId="0" xfId="111" applyNumberFormat="1" applyFont="1" applyFill="1" applyBorder="1" applyProtection="1">
      <alignment/>
      <protection/>
    </xf>
    <xf numFmtId="194" fontId="33" fillId="53" borderId="16" xfId="111" applyNumberFormat="1" applyFont="1" applyFill="1" applyBorder="1" applyAlignment="1" applyProtection="1">
      <alignment horizontal="center"/>
      <protection/>
    </xf>
    <xf numFmtId="0" fontId="10" fillId="0" borderId="16" xfId="111" applyFont="1" applyFill="1" applyBorder="1" applyAlignment="1" applyProtection="1">
      <alignment horizontal="center" vertical="center" wrapText="1"/>
      <protection/>
    </xf>
    <xf numFmtId="0" fontId="5" fillId="53" borderId="0" xfId="111" applyFont="1" applyFill="1" applyAlignment="1" applyProtection="1">
      <alignment horizontal="center" wrapText="1"/>
      <protection/>
    </xf>
    <xf numFmtId="194" fontId="35" fillId="53" borderId="16" xfId="0" applyNumberFormat="1" applyFont="1" applyFill="1" applyBorder="1" applyAlignment="1">
      <alignment horizontal="center"/>
    </xf>
    <xf numFmtId="204" fontId="35" fillId="54" borderId="16" xfId="121" applyNumberFormat="1" applyFont="1" applyFill="1" applyBorder="1" applyAlignment="1" applyProtection="1">
      <alignment horizontal="center"/>
      <protection/>
    </xf>
    <xf numFmtId="49" fontId="60" fillId="0" borderId="16" xfId="0" applyNumberFormat="1" applyFont="1" applyFill="1" applyBorder="1" applyAlignment="1">
      <alignment horizontal="center" vertical="center"/>
    </xf>
    <xf numFmtId="0" fontId="6" fillId="0" borderId="0" xfId="111" applyFont="1" applyFill="1" applyProtection="1">
      <alignment/>
      <protection/>
    </xf>
    <xf numFmtId="0" fontId="61" fillId="0" borderId="0" xfId="111" applyFont="1" applyFill="1" applyProtection="1">
      <alignment/>
      <protection/>
    </xf>
    <xf numFmtId="0" fontId="62" fillId="0" borderId="0" xfId="111" applyFont="1" applyFill="1" applyProtection="1">
      <alignment/>
      <protection/>
    </xf>
    <xf numFmtId="0" fontId="60" fillId="0" borderId="16" xfId="0" applyNumberFormat="1" applyFont="1" applyFill="1" applyBorder="1" applyAlignment="1" applyProtection="1">
      <alignment horizontal="center" vertical="center"/>
      <protection hidden="1"/>
    </xf>
    <xf numFmtId="0" fontId="60" fillId="54" borderId="16" xfId="0" applyNumberFormat="1" applyFont="1" applyFill="1" applyBorder="1" applyAlignment="1" applyProtection="1">
      <alignment horizontal="center" vertical="center"/>
      <protection hidden="1"/>
    </xf>
    <xf numFmtId="49" fontId="63" fillId="0" borderId="16" xfId="111" applyNumberFormat="1" applyFont="1" applyFill="1" applyBorder="1" applyAlignment="1" applyProtection="1">
      <alignment horizontal="center" vertical="center" wrapText="1"/>
      <protection/>
    </xf>
    <xf numFmtId="0" fontId="60" fillId="53" borderId="16" xfId="111" applyFont="1" applyFill="1" applyBorder="1" applyAlignment="1" applyProtection="1">
      <alignment horizontal="center" vertical="center"/>
      <protection locked="0"/>
    </xf>
    <xf numFmtId="0" fontId="89" fillId="7" borderId="0" xfId="111" applyFont="1" applyFill="1" applyProtection="1">
      <alignment/>
      <protection/>
    </xf>
    <xf numFmtId="0" fontId="10" fillId="53" borderId="23" xfId="111" applyFont="1" applyFill="1" applyBorder="1" applyAlignment="1" applyProtection="1">
      <alignment horizontal="center" vertical="center" wrapText="1"/>
      <protection/>
    </xf>
    <xf numFmtId="49" fontId="10" fillId="53" borderId="24" xfId="111" applyNumberFormat="1" applyFont="1" applyFill="1" applyBorder="1" applyAlignment="1" applyProtection="1">
      <alignment horizontal="center" vertical="top" wrapText="1"/>
      <protection/>
    </xf>
    <xf numFmtId="194" fontId="30" fillId="53" borderId="16" xfId="111" applyNumberFormat="1" applyFont="1" applyFill="1" applyBorder="1" applyAlignment="1" applyProtection="1">
      <alignment horizontal="center"/>
      <protection locked="0"/>
    </xf>
    <xf numFmtId="0" fontId="6" fillId="0" borderId="16" xfId="111" applyFont="1" applyFill="1" applyBorder="1" applyAlignment="1" applyProtection="1">
      <alignment horizontal="center" vertical="center"/>
      <protection/>
    </xf>
    <xf numFmtId="204" fontId="31" fillId="54" borderId="16" xfId="121" applyNumberFormat="1" applyFont="1" applyFill="1" applyBorder="1" applyAlignment="1" applyProtection="1">
      <alignment horizontal="center"/>
      <protection/>
    </xf>
    <xf numFmtId="204" fontId="30" fillId="54" borderId="16" xfId="121" applyNumberFormat="1" applyFont="1" applyFill="1" applyBorder="1" applyAlignment="1" applyProtection="1">
      <alignment horizontal="center"/>
      <protection/>
    </xf>
    <xf numFmtId="0" fontId="3" fillId="0" borderId="0" xfId="111" applyFont="1" applyAlignment="1" applyProtection="1">
      <alignment horizontal="center"/>
      <protection/>
    </xf>
    <xf numFmtId="0" fontId="57" fillId="0" borderId="0" xfId="111" applyFont="1" applyFill="1" applyAlignment="1" applyProtection="1">
      <alignment horizontal="center" vertical="center" wrapText="1"/>
      <protection/>
    </xf>
    <xf numFmtId="0" fontId="3" fillId="0" borderId="0" xfId="112" applyFont="1" applyAlignment="1" applyProtection="1">
      <alignment horizontal="center"/>
      <protection/>
    </xf>
    <xf numFmtId="0" fontId="4" fillId="0" borderId="20" xfId="111" applyFont="1" applyFill="1" applyBorder="1" applyAlignment="1" applyProtection="1">
      <alignment horizontal="center" vertical="center"/>
      <protection/>
    </xf>
    <xf numFmtId="0" fontId="4" fillId="0" borderId="25" xfId="111" applyFont="1" applyFill="1" applyBorder="1" applyAlignment="1" applyProtection="1">
      <alignment horizontal="center" vertical="center"/>
      <protection/>
    </xf>
    <xf numFmtId="0" fontId="4" fillId="0" borderId="18" xfId="111" applyFont="1" applyFill="1" applyBorder="1" applyAlignment="1" applyProtection="1">
      <alignment horizontal="center" vertical="center"/>
      <protection/>
    </xf>
    <xf numFmtId="0" fontId="4" fillId="0" borderId="24" xfId="111" applyFont="1" applyFill="1" applyBorder="1" applyAlignment="1" applyProtection="1">
      <alignment horizontal="center" vertical="center"/>
      <protection/>
    </xf>
    <xf numFmtId="0" fontId="17" fillId="0" borderId="25" xfId="111" applyFont="1" applyFill="1" applyBorder="1" applyAlignment="1" applyProtection="1">
      <alignment horizontal="center" vertical="center"/>
      <protection/>
    </xf>
    <xf numFmtId="0" fontId="4" fillId="0" borderId="0" xfId="111" applyFont="1" applyFill="1" applyAlignment="1" applyProtection="1">
      <alignment horizontal="center" vertical="center" wrapText="1"/>
      <protection/>
    </xf>
    <xf numFmtId="0" fontId="18" fillId="0" borderId="0" xfId="111" applyFont="1" applyAlignment="1" applyProtection="1">
      <alignment horizontal="center"/>
      <protection/>
    </xf>
    <xf numFmtId="0" fontId="6" fillId="0" borderId="0" xfId="111" applyFont="1" applyFill="1" applyAlignment="1" applyProtection="1">
      <alignment horizontal="center" vertical="center" wrapText="1"/>
      <protection/>
    </xf>
    <xf numFmtId="0" fontId="4" fillId="53" borderId="16" xfId="111" applyFont="1" applyFill="1" applyBorder="1" applyAlignment="1" applyProtection="1">
      <alignment horizontal="center" vertical="center"/>
      <protection/>
    </xf>
    <xf numFmtId="0" fontId="4" fillId="53" borderId="19" xfId="111" applyFont="1" applyFill="1" applyBorder="1" applyAlignment="1" applyProtection="1">
      <alignment horizontal="center" vertical="center"/>
      <protection/>
    </xf>
    <xf numFmtId="0" fontId="8" fillId="0" borderId="16" xfId="111" applyFont="1" applyFill="1" applyBorder="1" applyAlignment="1" applyProtection="1">
      <alignment horizontal="center" vertical="center" wrapText="1"/>
      <protection/>
    </xf>
    <xf numFmtId="0" fontId="3" fillId="0" borderId="16" xfId="111" applyFont="1" applyFill="1" applyBorder="1" applyAlignment="1" applyProtection="1">
      <alignment horizontal="center" vertical="center" wrapText="1"/>
      <protection/>
    </xf>
    <xf numFmtId="0" fontId="7" fillId="0" borderId="17" xfId="111" applyFont="1" applyFill="1" applyBorder="1" applyAlignment="1" applyProtection="1">
      <alignment horizontal="center"/>
      <protection/>
    </xf>
    <xf numFmtId="0" fontId="4" fillId="0" borderId="16" xfId="111" applyFont="1" applyFill="1" applyBorder="1" applyAlignment="1" applyProtection="1">
      <alignment horizontal="center" vertical="center"/>
      <protection/>
    </xf>
    <xf numFmtId="0" fontId="4" fillId="0" borderId="0" xfId="111" applyFont="1" applyFill="1" applyAlignment="1" applyProtection="1">
      <alignment horizontal="center" wrapText="1"/>
      <protection/>
    </xf>
    <xf numFmtId="194" fontId="90" fillId="0" borderId="16" xfId="0" applyNumberFormat="1" applyFont="1" applyFill="1" applyBorder="1" applyAlignment="1">
      <alignment horizontal="center"/>
    </xf>
  </cellXfs>
  <cellStyles count="120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Акцент1" xfId="33"/>
    <cellStyle name="40% — акцент1" xfId="34"/>
    <cellStyle name="40% - Акцент2" xfId="35"/>
    <cellStyle name="40% — акцент2" xfId="36"/>
    <cellStyle name="40% - Акцент3" xfId="37"/>
    <cellStyle name="40% — акцент3" xfId="38"/>
    <cellStyle name="40% - Акцент4" xfId="39"/>
    <cellStyle name="40% — акцент4" xfId="40"/>
    <cellStyle name="40% - Акцент5" xfId="41"/>
    <cellStyle name="40% — акцент5" xfId="42"/>
    <cellStyle name="40% - Акцент6" xfId="43"/>
    <cellStyle name="40% — акцент6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Акцент1" xfId="51"/>
    <cellStyle name="60% — акцент1" xfId="52"/>
    <cellStyle name="60% - Акцент2" xfId="53"/>
    <cellStyle name="60% — акцент2" xfId="54"/>
    <cellStyle name="60% - Акцент3" xfId="55"/>
    <cellStyle name="60% — акцент3" xfId="56"/>
    <cellStyle name="60% - Акцент4" xfId="57"/>
    <cellStyle name="60% — акцент4" xfId="58"/>
    <cellStyle name="60% - Акцент5" xfId="59"/>
    <cellStyle name="60% — акцент5" xfId="60"/>
    <cellStyle name="60% - Акцент6" xfId="61"/>
    <cellStyle name="60% — акцент6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Normal_Доходи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Акцентування1" xfId="76"/>
    <cellStyle name="Акцентування2" xfId="77"/>
    <cellStyle name="Акцентування3" xfId="78"/>
    <cellStyle name="Акцентування4" xfId="79"/>
    <cellStyle name="Акцентування5" xfId="80"/>
    <cellStyle name="Акцентування6" xfId="81"/>
    <cellStyle name="Ввід" xfId="82"/>
    <cellStyle name="Ввод " xfId="83"/>
    <cellStyle name="Вывод" xfId="84"/>
    <cellStyle name="Вычисление" xfId="85"/>
    <cellStyle name="Hyperlink" xfId="86"/>
    <cellStyle name="Currency" xfId="87"/>
    <cellStyle name="Currency [0]" xfId="88"/>
    <cellStyle name="Добре" xfId="89"/>
    <cellStyle name="Заголовок 1" xfId="90"/>
    <cellStyle name="Заголовок 1 2" xfId="91"/>
    <cellStyle name="Заголовок 2" xfId="92"/>
    <cellStyle name="Заголовок 2 2" xfId="93"/>
    <cellStyle name="Заголовок 3" xfId="94"/>
    <cellStyle name="Заголовок 3 2" xfId="95"/>
    <cellStyle name="Заголовок 4" xfId="96"/>
    <cellStyle name="Заголовок 4 2" xfId="97"/>
    <cellStyle name="Звичайний 2" xfId="98"/>
    <cellStyle name="Звичайний 3" xfId="99"/>
    <cellStyle name="Зв'язана клітинка" xfId="100"/>
    <cellStyle name="Итог" xfId="101"/>
    <cellStyle name="Контрольна клітинка" xfId="102"/>
    <cellStyle name="Контрольная ячейка" xfId="103"/>
    <cellStyle name="Назва" xfId="104"/>
    <cellStyle name="Название" xfId="105"/>
    <cellStyle name="Нейтральный" xfId="106"/>
    <cellStyle name="Обчислення" xfId="107"/>
    <cellStyle name="Обычный 2" xfId="108"/>
    <cellStyle name="Обычный 2 2" xfId="109"/>
    <cellStyle name="Обычный 3" xfId="110"/>
    <cellStyle name="Обычный_ZV1PIV98" xfId="111"/>
    <cellStyle name="Обычный_Додаток 4" xfId="112"/>
    <cellStyle name="Обычный_Додаток 5" xfId="113"/>
    <cellStyle name="Підсумок" xfId="114"/>
    <cellStyle name="Плохой" xfId="115"/>
    <cellStyle name="Поганий" xfId="116"/>
    <cellStyle name="Пояснение" xfId="117"/>
    <cellStyle name="Примечание" xfId="118"/>
    <cellStyle name="Примечание 2" xfId="119"/>
    <cellStyle name="Примітка" xfId="120"/>
    <cellStyle name="Percent" xfId="121"/>
    <cellStyle name="Результат" xfId="122"/>
    <cellStyle name="Связанная ячейка" xfId="123"/>
    <cellStyle name="Середній" xfId="124"/>
    <cellStyle name="Стиль 1" xfId="125"/>
    <cellStyle name="Текст попередження" xfId="126"/>
    <cellStyle name="Текст пояснення" xfId="127"/>
    <cellStyle name="Текст предупреждения" xfId="128"/>
    <cellStyle name="Тысячи [0]_Розподіл (2)" xfId="129"/>
    <cellStyle name="Тысячи_Розподіл (2)" xfId="130"/>
    <cellStyle name="Comma" xfId="131"/>
    <cellStyle name="Comma [0]" xfId="132"/>
    <cellStyle name="Хороший" xfId="13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38"/>
  <sheetViews>
    <sheetView showGridLines="0" showZeros="0" view="pageBreakPreview" zoomScale="85" zoomScaleNormal="75" zoomScaleSheetLayoutView="85" workbookViewId="0" topLeftCell="A1">
      <pane xSplit="3" ySplit="9" topLeftCell="M6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64" sqref="A64:IV67"/>
    </sheetView>
  </sheetViews>
  <sheetFormatPr defaultColWidth="7.875" defaultRowHeight="12.75"/>
  <cols>
    <col min="1" max="1" width="12.375" style="23" customWidth="1"/>
    <col min="2" max="2" width="72.125" style="23" customWidth="1"/>
    <col min="3" max="3" width="0.12890625" style="23" customWidth="1"/>
    <col min="4" max="4" width="21.25390625" style="5" customWidth="1"/>
    <col min="5" max="5" width="19.25390625" style="5" customWidth="1"/>
    <col min="6" max="6" width="20.625" style="5" customWidth="1"/>
    <col min="7" max="7" width="18.75390625" style="221" customWidth="1"/>
    <col min="8" max="8" width="15.625" style="221" customWidth="1"/>
    <col min="9" max="9" width="20.25390625" style="221" customWidth="1"/>
    <col min="10" max="10" width="16.00390625" style="221" customWidth="1"/>
    <col min="11" max="11" width="17.75390625" style="223" customWidth="1"/>
    <col min="12" max="12" width="18.00390625" style="223" customWidth="1"/>
    <col min="13" max="13" width="20.625" style="23" customWidth="1"/>
    <col min="14" max="14" width="12.25390625" style="23" customWidth="1"/>
    <col min="15" max="15" width="20.625" style="5" customWidth="1"/>
    <col min="16" max="16" width="22.375" style="5" customWidth="1"/>
    <col min="17" max="17" width="20.625" style="5" customWidth="1"/>
    <col min="18" max="18" width="13.25390625" style="5" customWidth="1"/>
    <col min="19" max="33" width="7.875" style="23" customWidth="1"/>
    <col min="34" max="16384" width="7.875" style="5" customWidth="1"/>
  </cols>
  <sheetData>
    <row r="1" spans="1:19" s="18" customFormat="1" ht="18.75">
      <c r="A1" s="292" t="s">
        <v>5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191"/>
    </row>
    <row r="2" spans="1:19" s="19" customFormat="1" ht="20.25" customHeight="1">
      <c r="A2" s="293" t="s">
        <v>70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192"/>
    </row>
    <row r="3" spans="1:19" s="20" customFormat="1" ht="15.75" customHeight="1">
      <c r="A3" s="294" t="s">
        <v>6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193"/>
    </row>
    <row r="4" spans="1:19" s="21" customFormat="1" ht="26.25" customHeight="1">
      <c r="A4" s="300" t="s">
        <v>251</v>
      </c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</row>
    <row r="5" spans="1:19" s="21" customFormat="1" ht="23.25" customHeight="1">
      <c r="A5" s="302" t="s">
        <v>259</v>
      </c>
      <c r="B5" s="302"/>
      <c r="C5" s="302"/>
      <c r="D5" s="302"/>
      <c r="E5" s="302"/>
      <c r="F5" s="302"/>
      <c r="G5" s="302"/>
      <c r="H5" s="302"/>
      <c r="I5" s="302"/>
      <c r="J5" s="302"/>
      <c r="K5" s="302"/>
      <c r="L5" s="302"/>
      <c r="M5" s="302"/>
      <c r="N5" s="302"/>
      <c r="O5" s="302"/>
      <c r="P5" s="302"/>
      <c r="Q5" s="302"/>
      <c r="R5" s="302"/>
      <c r="S5" s="194"/>
    </row>
    <row r="6" spans="2:33" s="1" customFormat="1" ht="20.25">
      <c r="B6" s="2" t="s">
        <v>140</v>
      </c>
      <c r="C6" s="2"/>
      <c r="D6" s="253"/>
      <c r="E6" s="254"/>
      <c r="F6" s="253"/>
      <c r="G6" s="201"/>
      <c r="H6" s="201"/>
      <c r="I6" s="202"/>
      <c r="J6" s="202"/>
      <c r="K6" s="203"/>
      <c r="L6" s="204"/>
      <c r="M6" s="189"/>
      <c r="N6" s="78"/>
      <c r="O6" s="69"/>
      <c r="Q6" s="307" t="s">
        <v>226</v>
      </c>
      <c r="R6" s="307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</row>
    <row r="7" spans="1:18" s="22" customFormat="1" ht="18" customHeight="1">
      <c r="A7" s="305" t="s">
        <v>7</v>
      </c>
      <c r="B7" s="306" t="s">
        <v>8</v>
      </c>
      <c r="C7" s="298" t="s">
        <v>78</v>
      </c>
      <c r="D7" s="299"/>
      <c r="E7" s="299"/>
      <c r="F7" s="299"/>
      <c r="G7" s="296"/>
      <c r="H7" s="296"/>
      <c r="I7" s="296"/>
      <c r="J7" s="297"/>
      <c r="K7" s="303" t="s">
        <v>79</v>
      </c>
      <c r="L7" s="304"/>
      <c r="M7" s="304"/>
      <c r="N7" s="304"/>
      <c r="O7" s="295" t="s">
        <v>80</v>
      </c>
      <c r="P7" s="295"/>
      <c r="Q7" s="296"/>
      <c r="R7" s="297"/>
    </row>
    <row r="8" spans="1:18" s="56" customFormat="1" ht="114" customHeight="1">
      <c r="A8" s="305"/>
      <c r="B8" s="306"/>
      <c r="C8" s="51" t="s">
        <v>82</v>
      </c>
      <c r="D8" s="255" t="s">
        <v>241</v>
      </c>
      <c r="E8" s="190" t="s">
        <v>252</v>
      </c>
      <c r="F8" s="190" t="s">
        <v>9</v>
      </c>
      <c r="G8" s="265" t="s">
        <v>253</v>
      </c>
      <c r="H8" s="255" t="s">
        <v>254</v>
      </c>
      <c r="I8" s="255" t="s">
        <v>116</v>
      </c>
      <c r="J8" s="255" t="s">
        <v>242</v>
      </c>
      <c r="K8" s="286" t="s">
        <v>244</v>
      </c>
      <c r="L8" s="75" t="s">
        <v>9</v>
      </c>
      <c r="M8" s="75" t="s">
        <v>211</v>
      </c>
      <c r="N8" s="75" t="s">
        <v>10</v>
      </c>
      <c r="O8" s="53" t="s">
        <v>243</v>
      </c>
      <c r="P8" s="52" t="s">
        <v>9</v>
      </c>
      <c r="Q8" s="54" t="s">
        <v>193</v>
      </c>
      <c r="R8" s="55" t="s">
        <v>10</v>
      </c>
    </row>
    <row r="9" spans="1:33" s="3" customFormat="1" ht="15">
      <c r="A9" s="16">
        <v>1</v>
      </c>
      <c r="B9" s="16">
        <v>2</v>
      </c>
      <c r="C9" s="15" t="s">
        <v>74</v>
      </c>
      <c r="D9" s="15" t="s">
        <v>74</v>
      </c>
      <c r="E9" s="15" t="s">
        <v>192</v>
      </c>
      <c r="F9" s="15" t="s">
        <v>11</v>
      </c>
      <c r="G9" s="15" t="s">
        <v>107</v>
      </c>
      <c r="H9" s="15" t="s">
        <v>108</v>
      </c>
      <c r="I9" s="15" t="s">
        <v>75</v>
      </c>
      <c r="J9" s="15" t="s">
        <v>12</v>
      </c>
      <c r="K9" s="287" t="s">
        <v>13</v>
      </c>
      <c r="L9" s="74" t="s">
        <v>14</v>
      </c>
      <c r="M9" s="74" t="s">
        <v>15</v>
      </c>
      <c r="N9" s="74" t="s">
        <v>76</v>
      </c>
      <c r="O9" s="15" t="s">
        <v>16</v>
      </c>
      <c r="P9" s="15" t="s">
        <v>73</v>
      </c>
      <c r="Q9" s="36" t="s">
        <v>103</v>
      </c>
      <c r="R9" s="15" t="s">
        <v>104</v>
      </c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</row>
    <row r="10" spans="1:33" s="1" customFormat="1" ht="20.25" customHeight="1">
      <c r="A10" s="162">
        <v>10000000</v>
      </c>
      <c r="B10" s="92" t="s">
        <v>17</v>
      </c>
      <c r="C10" s="93" t="e">
        <f>C11+#REF!+C15+C21+#REF!</f>
        <v>#REF!</v>
      </c>
      <c r="D10" s="131">
        <f>D11+D15+D21+D26+D31+D25</f>
        <v>5600542.6899999995</v>
      </c>
      <c r="E10" s="131">
        <f>E11+E15+E21+E26+E31+E25</f>
        <v>1373366.2880000002</v>
      </c>
      <c r="F10" s="131">
        <f>F11+F15+F21+F26+F31+F25</f>
        <v>1478831.78582</v>
      </c>
      <c r="G10" s="131">
        <f>F10-E10</f>
        <v>105465.49781999993</v>
      </c>
      <c r="H10" s="155">
        <f>_xlfn.IFERROR(F10/E10,"")</f>
        <v>1.0767934226589957</v>
      </c>
      <c r="I10" s="131">
        <f aca="true" t="shared" si="0" ref="I10:I19">F10-D10</f>
        <v>-4121710.9041799996</v>
      </c>
      <c r="J10" s="155">
        <f>_xlfn.IFERROR(F10/D10,"")</f>
        <v>0.26405151566124396</v>
      </c>
      <c r="K10" s="131">
        <f>K11+K15+K21+K26+K31+K14</f>
        <v>4173.95</v>
      </c>
      <c r="L10" s="131">
        <f>L11+L15+L21+L26+L31+L14</f>
        <v>1407.56762</v>
      </c>
      <c r="M10" s="130">
        <f aca="true" t="shared" si="1" ref="M10:M16">L10-K10</f>
        <v>-2766.38238</v>
      </c>
      <c r="N10" s="158">
        <f>_xlfn.IFERROR(L10/K10,"")</f>
        <v>0.3372267564297608</v>
      </c>
      <c r="O10" s="131">
        <f aca="true" t="shared" si="2" ref="O10:O19">D10+K10</f>
        <v>5604716.64</v>
      </c>
      <c r="P10" s="131">
        <f aca="true" t="shared" si="3" ref="P10:P24">L10+F10</f>
        <v>1480239.3534400002</v>
      </c>
      <c r="Q10" s="144">
        <f aca="true" t="shared" si="4" ref="Q10:Q19">P10-O10</f>
        <v>-4124477.2865599995</v>
      </c>
      <c r="R10" s="155">
        <f>_xlfn.IFERROR(P10/O10,"")</f>
        <v>0.26410601079736307</v>
      </c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</row>
    <row r="11" spans="1:33" s="1" customFormat="1" ht="40.5" customHeight="1">
      <c r="A11" s="162">
        <v>11000000</v>
      </c>
      <c r="B11" s="92" t="s">
        <v>57</v>
      </c>
      <c r="C11" s="93">
        <f>C12+C13</f>
        <v>107497.5</v>
      </c>
      <c r="D11" s="131">
        <f>D12+D13</f>
        <v>3961744.4949999996</v>
      </c>
      <c r="E11" s="131">
        <f>E12+E13</f>
        <v>1002271.506</v>
      </c>
      <c r="F11" s="131">
        <f>F12+F13</f>
        <v>1034271.3327899999</v>
      </c>
      <c r="G11" s="131">
        <f aca="true" t="shared" si="5" ref="G11:G78">F11-E11</f>
        <v>31999.826789999846</v>
      </c>
      <c r="H11" s="155">
        <f aca="true" t="shared" si="6" ref="H11:H50">_xlfn.IFERROR(F11/E11,"")</f>
        <v>1.0319273037280179</v>
      </c>
      <c r="I11" s="131">
        <f t="shared" si="0"/>
        <v>-2927473.1622099997</v>
      </c>
      <c r="J11" s="155">
        <f aca="true" t="shared" si="7" ref="J11:J50">_xlfn.IFERROR(F11/D11,"")</f>
        <v>0.26106462294459504</v>
      </c>
      <c r="K11" s="131">
        <f>K12+K13</f>
        <v>0</v>
      </c>
      <c r="L11" s="131">
        <f>L12+L13</f>
        <v>0</v>
      </c>
      <c r="M11" s="130">
        <f>L11-K11</f>
        <v>0</v>
      </c>
      <c r="N11" s="158">
        <f aca="true" t="shared" si="8" ref="N11:N50">_xlfn.IFERROR(L11/K11,"")</f>
      </c>
      <c r="O11" s="131">
        <f t="shared" si="2"/>
        <v>3961744.4949999996</v>
      </c>
      <c r="P11" s="131">
        <f t="shared" si="3"/>
        <v>1034271.3327899999</v>
      </c>
      <c r="Q11" s="144">
        <f t="shared" si="4"/>
        <v>-2927473.1622099997</v>
      </c>
      <c r="R11" s="155">
        <f aca="true" t="shared" si="9" ref="R11:R50">_xlfn.IFERROR(P11/O11,"")</f>
        <v>0.26106462294459504</v>
      </c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</row>
    <row r="12" spans="1:33" s="1" customFormat="1" ht="21" customHeight="1">
      <c r="A12" s="163">
        <v>11010000</v>
      </c>
      <c r="B12" s="94" t="s">
        <v>201</v>
      </c>
      <c r="C12" s="95">
        <v>106199</v>
      </c>
      <c r="D12" s="146">
        <v>3924123.377</v>
      </c>
      <c r="E12" s="146">
        <v>992804.912</v>
      </c>
      <c r="F12" s="146">
        <v>1014105.1316799999</v>
      </c>
      <c r="G12" s="146">
        <f t="shared" si="5"/>
        <v>21300.219679999864</v>
      </c>
      <c r="H12" s="156">
        <f t="shared" si="6"/>
        <v>1.0214545873237983</v>
      </c>
      <c r="I12" s="146">
        <f t="shared" si="0"/>
        <v>-2910018.2453199998</v>
      </c>
      <c r="J12" s="156">
        <f t="shared" si="7"/>
        <v>0.2584284524854275</v>
      </c>
      <c r="K12" s="146">
        <v>0</v>
      </c>
      <c r="L12" s="146">
        <v>0</v>
      </c>
      <c r="M12" s="130">
        <f>L12-K12</f>
        <v>0</v>
      </c>
      <c r="N12" s="180">
        <f t="shared" si="8"/>
      </c>
      <c r="O12" s="133">
        <f t="shared" si="2"/>
        <v>3924123.377</v>
      </c>
      <c r="P12" s="146">
        <f t="shared" si="3"/>
        <v>1014105.1316799999</v>
      </c>
      <c r="Q12" s="147">
        <f t="shared" si="4"/>
        <v>-2910018.2453199998</v>
      </c>
      <c r="R12" s="156">
        <f t="shared" si="9"/>
        <v>0.2584284524854275</v>
      </c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</row>
    <row r="13" spans="1:33" s="1" customFormat="1" ht="24" customHeight="1">
      <c r="A13" s="163">
        <v>11020000</v>
      </c>
      <c r="B13" s="94" t="s">
        <v>71</v>
      </c>
      <c r="C13" s="95">
        <v>1298.5</v>
      </c>
      <c r="D13" s="146">
        <v>37621.118</v>
      </c>
      <c r="E13" s="146">
        <v>9466.594</v>
      </c>
      <c r="F13" s="146">
        <v>20166.20111</v>
      </c>
      <c r="G13" s="146">
        <f t="shared" si="5"/>
        <v>10699.607110000003</v>
      </c>
      <c r="H13" s="156">
        <f t="shared" si="6"/>
        <v>2.130248863530009</v>
      </c>
      <c r="I13" s="146">
        <f t="shared" si="0"/>
        <v>-17454.91689</v>
      </c>
      <c r="J13" s="156">
        <f t="shared" si="7"/>
        <v>0.536034072937439</v>
      </c>
      <c r="K13" s="146"/>
      <c r="L13" s="146">
        <v>0</v>
      </c>
      <c r="M13" s="130">
        <f>L13-K13</f>
        <v>0</v>
      </c>
      <c r="N13" s="180">
        <f t="shared" si="8"/>
      </c>
      <c r="O13" s="133">
        <f t="shared" si="2"/>
        <v>37621.118</v>
      </c>
      <c r="P13" s="146">
        <f t="shared" si="3"/>
        <v>20166.20111</v>
      </c>
      <c r="Q13" s="147">
        <f t="shared" si="4"/>
        <v>-17454.91689</v>
      </c>
      <c r="R13" s="156">
        <f t="shared" si="9"/>
        <v>0.536034072937439</v>
      </c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</row>
    <row r="14" spans="1:33" s="1" customFormat="1" ht="24" customHeight="1" hidden="1">
      <c r="A14" s="162" t="s">
        <v>217</v>
      </c>
      <c r="B14" s="92" t="s">
        <v>216</v>
      </c>
      <c r="C14" s="95"/>
      <c r="D14" s="151">
        <v>0</v>
      </c>
      <c r="E14" s="151">
        <v>0</v>
      </c>
      <c r="F14" s="151">
        <v>0</v>
      </c>
      <c r="G14" s="151"/>
      <c r="H14" s="155">
        <f t="shared" si="6"/>
      </c>
      <c r="I14" s="151"/>
      <c r="J14" s="155">
        <f t="shared" si="7"/>
      </c>
      <c r="K14" s="151">
        <v>0</v>
      </c>
      <c r="L14" s="151">
        <v>0</v>
      </c>
      <c r="M14" s="130">
        <f>L14-K14</f>
        <v>0</v>
      </c>
      <c r="N14" s="158">
        <f t="shared" si="8"/>
      </c>
      <c r="O14" s="133">
        <f>D14+K14</f>
        <v>0</v>
      </c>
      <c r="P14" s="146">
        <f>L14+F14</f>
        <v>0</v>
      </c>
      <c r="Q14" s="147">
        <f>P14-O14</f>
        <v>0</v>
      </c>
      <c r="R14" s="155">
        <f t="shared" si="9"/>
      </c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</row>
    <row r="15" spans="1:33" s="1" customFormat="1" ht="43.5" customHeight="1">
      <c r="A15" s="162">
        <v>13000000</v>
      </c>
      <c r="B15" s="92" t="s">
        <v>176</v>
      </c>
      <c r="C15" s="96" t="e">
        <f>C16+#REF!+#REF!+C19</f>
        <v>#REF!</v>
      </c>
      <c r="D15" s="131">
        <f>SUM(D16:D20)</f>
        <v>33514.549</v>
      </c>
      <c r="E15" s="131">
        <f>SUM(E16:E20)</f>
        <v>9349.83</v>
      </c>
      <c r="F15" s="131">
        <f>SUM(F16:F20)</f>
        <v>11239.613049999998</v>
      </c>
      <c r="G15" s="131">
        <f t="shared" si="5"/>
        <v>1889.7830499999982</v>
      </c>
      <c r="H15" s="155">
        <f t="shared" si="6"/>
        <v>1.2021195091247647</v>
      </c>
      <c r="I15" s="131">
        <f t="shared" si="0"/>
        <v>-22274.93595</v>
      </c>
      <c r="J15" s="155">
        <f t="shared" si="7"/>
        <v>0.33536518871252</v>
      </c>
      <c r="K15" s="131">
        <f>SUM(K16:K20)</f>
        <v>0</v>
      </c>
      <c r="L15" s="131">
        <f>SUM(L16:L20)</f>
        <v>0</v>
      </c>
      <c r="M15" s="130">
        <f t="shared" si="1"/>
        <v>0</v>
      </c>
      <c r="N15" s="158">
        <f t="shared" si="8"/>
      </c>
      <c r="O15" s="131">
        <f t="shared" si="2"/>
        <v>33514.549</v>
      </c>
      <c r="P15" s="131">
        <f t="shared" si="3"/>
        <v>11239.613049999998</v>
      </c>
      <c r="Q15" s="144">
        <f t="shared" si="4"/>
        <v>-22274.93595</v>
      </c>
      <c r="R15" s="155">
        <f t="shared" si="9"/>
        <v>0.33536518871252</v>
      </c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</row>
    <row r="16" spans="1:33" s="1" customFormat="1" ht="42.75" customHeight="1">
      <c r="A16" s="163">
        <v>13010000</v>
      </c>
      <c r="B16" s="94" t="s">
        <v>177</v>
      </c>
      <c r="C16" s="95">
        <v>1</v>
      </c>
      <c r="D16" s="146">
        <v>21330.689</v>
      </c>
      <c r="E16" s="146">
        <v>6525.11</v>
      </c>
      <c r="F16" s="146">
        <v>7923.544969999999</v>
      </c>
      <c r="G16" s="146">
        <f t="shared" si="5"/>
        <v>1398.4349699999993</v>
      </c>
      <c r="H16" s="156">
        <f t="shared" si="6"/>
        <v>1.2143159226434497</v>
      </c>
      <c r="I16" s="146">
        <f t="shared" si="0"/>
        <v>-13407.14403</v>
      </c>
      <c r="J16" s="156">
        <f t="shared" si="7"/>
        <v>0.3714622143710407</v>
      </c>
      <c r="K16" s="146">
        <v>0</v>
      </c>
      <c r="L16" s="146">
        <v>0</v>
      </c>
      <c r="M16" s="132">
        <f t="shared" si="1"/>
        <v>0</v>
      </c>
      <c r="N16" s="180">
        <f t="shared" si="8"/>
      </c>
      <c r="O16" s="133">
        <f t="shared" si="2"/>
        <v>21330.689</v>
      </c>
      <c r="P16" s="146">
        <f t="shared" si="3"/>
        <v>7923.544969999999</v>
      </c>
      <c r="Q16" s="147">
        <f t="shared" si="4"/>
        <v>-13407.14403</v>
      </c>
      <c r="R16" s="156">
        <f t="shared" si="9"/>
        <v>0.3714622143710407</v>
      </c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</row>
    <row r="17" spans="1:33" s="1" customFormat="1" ht="32.25" customHeight="1">
      <c r="A17" s="163">
        <v>13020000</v>
      </c>
      <c r="B17" s="94" t="s">
        <v>178</v>
      </c>
      <c r="C17" s="95"/>
      <c r="D17" s="146">
        <v>5600</v>
      </c>
      <c r="E17" s="146">
        <v>1195.2</v>
      </c>
      <c r="F17" s="146">
        <v>1477.97655</v>
      </c>
      <c r="G17" s="146">
        <f t="shared" si="5"/>
        <v>282.77655000000004</v>
      </c>
      <c r="H17" s="156">
        <f t="shared" si="6"/>
        <v>1.236593498995984</v>
      </c>
      <c r="I17" s="146">
        <f t="shared" si="0"/>
        <v>-4122.02345</v>
      </c>
      <c r="J17" s="156">
        <f t="shared" si="7"/>
        <v>0.2639243839285714</v>
      </c>
      <c r="K17" s="146">
        <v>0</v>
      </c>
      <c r="L17" s="146">
        <v>0</v>
      </c>
      <c r="M17" s="132"/>
      <c r="N17" s="180">
        <f t="shared" si="8"/>
      </c>
      <c r="O17" s="133">
        <f t="shared" si="2"/>
        <v>5600</v>
      </c>
      <c r="P17" s="146">
        <f t="shared" si="3"/>
        <v>1477.97655</v>
      </c>
      <c r="Q17" s="147">
        <f t="shared" si="4"/>
        <v>-4122.02345</v>
      </c>
      <c r="R17" s="156">
        <f t="shared" si="9"/>
        <v>0.2639243839285714</v>
      </c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</row>
    <row r="18" spans="1:33" s="1" customFormat="1" ht="35.25" customHeight="1">
      <c r="A18" s="163">
        <v>13030000</v>
      </c>
      <c r="B18" s="94" t="s">
        <v>179</v>
      </c>
      <c r="C18" s="95"/>
      <c r="D18" s="146">
        <v>4135.7</v>
      </c>
      <c r="E18" s="146">
        <v>918.385</v>
      </c>
      <c r="F18" s="146">
        <v>948.91434</v>
      </c>
      <c r="G18" s="146">
        <f t="shared" si="5"/>
        <v>30.529340000000047</v>
      </c>
      <c r="H18" s="156">
        <f t="shared" si="6"/>
        <v>1.0332424201179244</v>
      </c>
      <c r="I18" s="146">
        <f t="shared" si="0"/>
        <v>-3186.7856599999996</v>
      </c>
      <c r="J18" s="156">
        <f t="shared" si="7"/>
        <v>0.22944467442029162</v>
      </c>
      <c r="K18" s="146">
        <v>0</v>
      </c>
      <c r="L18" s="146">
        <v>0</v>
      </c>
      <c r="M18" s="132"/>
      <c r="N18" s="180">
        <f t="shared" si="8"/>
      </c>
      <c r="O18" s="133">
        <f t="shared" si="2"/>
        <v>4135.7</v>
      </c>
      <c r="P18" s="146">
        <f t="shared" si="3"/>
        <v>948.91434</v>
      </c>
      <c r="Q18" s="147">
        <f t="shared" si="4"/>
        <v>-3186.7856599999996</v>
      </c>
      <c r="R18" s="156">
        <f t="shared" si="9"/>
        <v>0.22944467442029162</v>
      </c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</row>
    <row r="19" spans="1:33" s="1" customFormat="1" ht="42" customHeight="1">
      <c r="A19" s="163">
        <v>13040000</v>
      </c>
      <c r="B19" s="94" t="s">
        <v>224</v>
      </c>
      <c r="C19" s="95"/>
      <c r="D19" s="146">
        <v>2448.16</v>
      </c>
      <c r="E19" s="146">
        <v>711.135</v>
      </c>
      <c r="F19" s="146">
        <v>889.17719</v>
      </c>
      <c r="G19" s="131">
        <f t="shared" si="5"/>
        <v>178.04219</v>
      </c>
      <c r="H19" s="156">
        <f t="shared" si="6"/>
        <v>1.2503634190413917</v>
      </c>
      <c r="I19" s="146">
        <f t="shared" si="0"/>
        <v>-1558.98281</v>
      </c>
      <c r="J19" s="156">
        <f t="shared" si="7"/>
        <v>0.3632022375988498</v>
      </c>
      <c r="K19" s="146">
        <v>0</v>
      </c>
      <c r="L19" s="146">
        <v>0</v>
      </c>
      <c r="M19" s="132">
        <f>L19-K19</f>
        <v>0</v>
      </c>
      <c r="N19" s="180">
        <f t="shared" si="8"/>
      </c>
      <c r="O19" s="133">
        <f t="shared" si="2"/>
        <v>2448.16</v>
      </c>
      <c r="P19" s="146">
        <f t="shared" si="3"/>
        <v>889.17719</v>
      </c>
      <c r="Q19" s="147">
        <f t="shared" si="4"/>
        <v>-1558.98281</v>
      </c>
      <c r="R19" s="156">
        <f t="shared" si="9"/>
        <v>0.3632022375988498</v>
      </c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</row>
    <row r="20" spans="1:33" s="1" customFormat="1" ht="26.25" customHeight="1" hidden="1">
      <c r="A20" s="163">
        <v>13070000</v>
      </c>
      <c r="B20" s="94" t="s">
        <v>93</v>
      </c>
      <c r="C20" s="95"/>
      <c r="D20" s="146">
        <v>0</v>
      </c>
      <c r="E20" s="146">
        <v>0</v>
      </c>
      <c r="F20" s="146">
        <v>0</v>
      </c>
      <c r="G20" s="131">
        <f t="shared" si="5"/>
        <v>0</v>
      </c>
      <c r="H20" s="156">
        <f t="shared" si="6"/>
      </c>
      <c r="I20" s="146"/>
      <c r="J20" s="156">
        <f t="shared" si="7"/>
      </c>
      <c r="K20" s="146">
        <v>0</v>
      </c>
      <c r="L20" s="146">
        <v>0</v>
      </c>
      <c r="M20" s="132"/>
      <c r="N20" s="180">
        <f t="shared" si="8"/>
      </c>
      <c r="O20" s="133"/>
      <c r="P20" s="146">
        <f t="shared" si="3"/>
        <v>0</v>
      </c>
      <c r="Q20" s="147"/>
      <c r="R20" s="156">
        <f t="shared" si="9"/>
      </c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</row>
    <row r="21" spans="1:33" s="1" customFormat="1" ht="27.75" customHeight="1">
      <c r="A21" s="162">
        <v>14000000</v>
      </c>
      <c r="B21" s="92" t="s">
        <v>58</v>
      </c>
      <c r="C21" s="96" t="e">
        <f>C24+#REF!</f>
        <v>#REF!</v>
      </c>
      <c r="D21" s="131">
        <f>D24+D23+D22</f>
        <v>367297.72000000003</v>
      </c>
      <c r="E21" s="131">
        <f>E24+E23+E22</f>
        <v>84853.974</v>
      </c>
      <c r="F21" s="131">
        <f>F22+F23+F24</f>
        <v>112968.40552000001</v>
      </c>
      <c r="G21" s="131">
        <f t="shared" si="5"/>
        <v>28114.431520000013</v>
      </c>
      <c r="H21" s="155">
        <f t="shared" si="6"/>
        <v>1.3313272224586679</v>
      </c>
      <c r="I21" s="131">
        <f aca="true" t="shared" si="10" ref="I21:I34">F21-D21</f>
        <v>-254329.31448</v>
      </c>
      <c r="J21" s="155">
        <f t="shared" si="7"/>
        <v>0.307566313017135</v>
      </c>
      <c r="K21" s="131">
        <f>((K24+K23+K22)/1000)/1000</f>
        <v>0</v>
      </c>
      <c r="L21" s="131">
        <f>((L24+L23+L22)/1000)/1000</f>
        <v>0</v>
      </c>
      <c r="M21" s="130">
        <f>M24+M23+M22</f>
        <v>0</v>
      </c>
      <c r="N21" s="158">
        <f t="shared" si="8"/>
      </c>
      <c r="O21" s="131">
        <f>O24+O23+O22</f>
        <v>367297.72000000003</v>
      </c>
      <c r="P21" s="131">
        <f>P24+P23+P22</f>
        <v>112968.40552000001</v>
      </c>
      <c r="Q21" s="144">
        <f aca="true" t="shared" si="11" ref="Q21:Q29">P21-O21</f>
        <v>-254329.31448</v>
      </c>
      <c r="R21" s="155">
        <f t="shared" si="9"/>
        <v>0.307566313017135</v>
      </c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</row>
    <row r="22" spans="1:33" s="1" customFormat="1" ht="49.5" customHeight="1">
      <c r="A22" s="164">
        <v>14020000</v>
      </c>
      <c r="B22" s="94" t="s">
        <v>139</v>
      </c>
      <c r="C22" s="97"/>
      <c r="D22" s="146">
        <v>7487.456</v>
      </c>
      <c r="E22" s="146">
        <v>1977.766</v>
      </c>
      <c r="F22" s="146">
        <v>6651.733750000001</v>
      </c>
      <c r="G22" s="146">
        <f t="shared" si="5"/>
        <v>4673.967750000002</v>
      </c>
      <c r="H22" s="156">
        <f t="shared" si="6"/>
        <v>3.3632561941099204</v>
      </c>
      <c r="I22" s="146">
        <f t="shared" si="10"/>
        <v>-835.7222499999989</v>
      </c>
      <c r="J22" s="156">
        <f t="shared" si="7"/>
        <v>0.8883836846587146</v>
      </c>
      <c r="K22" s="146">
        <v>0</v>
      </c>
      <c r="L22" s="146">
        <v>0</v>
      </c>
      <c r="M22" s="148"/>
      <c r="N22" s="180">
        <f t="shared" si="8"/>
      </c>
      <c r="O22" s="146">
        <f>D22+K22</f>
        <v>7487.456</v>
      </c>
      <c r="P22" s="146">
        <f>L22+F22</f>
        <v>6651.733750000001</v>
      </c>
      <c r="Q22" s="146">
        <f t="shared" si="11"/>
        <v>-835.7222499999989</v>
      </c>
      <c r="R22" s="156">
        <f t="shared" si="9"/>
        <v>0.8883836846587146</v>
      </c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</row>
    <row r="23" spans="1:33" s="1" customFormat="1" ht="48" customHeight="1">
      <c r="A23" s="164">
        <v>14030000</v>
      </c>
      <c r="B23" s="94" t="s">
        <v>180</v>
      </c>
      <c r="C23" s="97"/>
      <c r="D23" s="146">
        <v>84630.527</v>
      </c>
      <c r="E23" s="146">
        <v>19896.239</v>
      </c>
      <c r="F23" s="146">
        <v>39419.812640000004</v>
      </c>
      <c r="G23" s="146">
        <f t="shared" si="5"/>
        <v>19523.573640000002</v>
      </c>
      <c r="H23" s="156">
        <f t="shared" si="6"/>
        <v>1.9812695575279329</v>
      </c>
      <c r="I23" s="146">
        <f t="shared" si="10"/>
        <v>-45210.71436</v>
      </c>
      <c r="J23" s="156">
        <f t="shared" si="7"/>
        <v>0.4657871578656246</v>
      </c>
      <c r="K23" s="146">
        <v>0</v>
      </c>
      <c r="L23" s="146">
        <v>0</v>
      </c>
      <c r="M23" s="148"/>
      <c r="N23" s="180">
        <f t="shared" si="8"/>
      </c>
      <c r="O23" s="146">
        <f>D23+K23</f>
        <v>84630.527</v>
      </c>
      <c r="P23" s="146">
        <f>L23+F23</f>
        <v>39419.812640000004</v>
      </c>
      <c r="Q23" s="146">
        <f t="shared" si="11"/>
        <v>-45210.71436</v>
      </c>
      <c r="R23" s="156">
        <f t="shared" si="9"/>
        <v>0.4657871578656246</v>
      </c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</row>
    <row r="24" spans="1:33" s="1" customFormat="1" ht="64.5" customHeight="1">
      <c r="A24" s="164">
        <v>14040000</v>
      </c>
      <c r="B24" s="94" t="s">
        <v>181</v>
      </c>
      <c r="C24" s="97" t="e">
        <f>#REF!+#REF!+#REF!+#REF!+#REF!</f>
        <v>#REF!</v>
      </c>
      <c r="D24" s="146">
        <v>275179.737</v>
      </c>
      <c r="E24" s="146">
        <v>62979.969</v>
      </c>
      <c r="F24" s="146">
        <v>66896.85913000001</v>
      </c>
      <c r="G24" s="146">
        <f t="shared" si="5"/>
        <v>3916.8901300000143</v>
      </c>
      <c r="H24" s="156">
        <f t="shared" si="6"/>
        <v>1.0621926335022491</v>
      </c>
      <c r="I24" s="146">
        <f t="shared" si="10"/>
        <v>-208282.87787000003</v>
      </c>
      <c r="J24" s="156">
        <f t="shared" si="7"/>
        <v>0.24310241683965272</v>
      </c>
      <c r="K24" s="146">
        <v>0</v>
      </c>
      <c r="L24" s="146">
        <v>0</v>
      </c>
      <c r="M24" s="148">
        <f>L24-K24</f>
        <v>0</v>
      </c>
      <c r="N24" s="180">
        <f t="shared" si="8"/>
      </c>
      <c r="O24" s="146">
        <f>D24+K24</f>
        <v>275179.737</v>
      </c>
      <c r="P24" s="146">
        <f t="shared" si="3"/>
        <v>66896.85913000001</v>
      </c>
      <c r="Q24" s="146">
        <f t="shared" si="11"/>
        <v>-208282.87787000003</v>
      </c>
      <c r="R24" s="156">
        <f t="shared" si="9"/>
        <v>0.24310241683965272</v>
      </c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</row>
    <row r="25" spans="1:33" s="1" customFormat="1" ht="42.75" customHeight="1" hidden="1">
      <c r="A25" s="168">
        <v>16000000</v>
      </c>
      <c r="B25" s="169" t="s">
        <v>219</v>
      </c>
      <c r="C25" s="97"/>
      <c r="D25" s="151">
        <v>0</v>
      </c>
      <c r="E25" s="151">
        <v>0</v>
      </c>
      <c r="F25" s="151">
        <v>0</v>
      </c>
      <c r="G25" s="151">
        <f t="shared" si="5"/>
        <v>0</v>
      </c>
      <c r="H25" s="156">
        <f t="shared" si="6"/>
      </c>
      <c r="I25" s="151">
        <f t="shared" si="10"/>
        <v>0</v>
      </c>
      <c r="J25" s="155">
        <f t="shared" si="7"/>
      </c>
      <c r="K25" s="151"/>
      <c r="L25" s="151"/>
      <c r="M25" s="148"/>
      <c r="N25" s="158">
        <f t="shared" si="8"/>
      </c>
      <c r="O25" s="146">
        <f>D25+K25</f>
        <v>0</v>
      </c>
      <c r="P25" s="154">
        <f>L25+F25</f>
        <v>0</v>
      </c>
      <c r="Q25" s="154">
        <f>P25-O25</f>
        <v>0</v>
      </c>
      <c r="R25" s="155">
        <f t="shared" si="9"/>
      </c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</row>
    <row r="26" spans="1:33" s="1" customFormat="1" ht="20.25" customHeight="1">
      <c r="A26" s="162">
        <v>18000000</v>
      </c>
      <c r="B26" s="92" t="s">
        <v>18</v>
      </c>
      <c r="C26" s="92"/>
      <c r="D26" s="131">
        <f>SUM(D27:D30)</f>
        <v>1237985.926</v>
      </c>
      <c r="E26" s="131">
        <f>SUM(E27:E30)</f>
        <v>276890.978</v>
      </c>
      <c r="F26" s="131">
        <f>SUM(F27:F30)</f>
        <v>320352.46946</v>
      </c>
      <c r="G26" s="131">
        <f t="shared" si="5"/>
        <v>43461.49145999999</v>
      </c>
      <c r="H26" s="155">
        <f t="shared" si="6"/>
        <v>1.1569624686724174</v>
      </c>
      <c r="I26" s="131">
        <f t="shared" si="10"/>
        <v>-917633.4565399999</v>
      </c>
      <c r="J26" s="155">
        <f t="shared" si="7"/>
        <v>0.2587690721937981</v>
      </c>
      <c r="K26" s="131">
        <f>(K27+K28+K29+K30)/1000</f>
        <v>0</v>
      </c>
      <c r="L26" s="131">
        <f>(L27+L28+L29+L30)/1000</f>
        <v>0</v>
      </c>
      <c r="M26" s="130">
        <f aca="true" t="shared" si="12" ref="M26:M34">L26-K26</f>
        <v>0</v>
      </c>
      <c r="N26" s="158">
        <f t="shared" si="8"/>
      </c>
      <c r="O26" s="131">
        <f aca="true" t="shared" si="13" ref="O26:O58">D26+K26</f>
        <v>1237985.926</v>
      </c>
      <c r="P26" s="131">
        <f aca="true" t="shared" si="14" ref="P26:P32">L26+F26</f>
        <v>320352.46946</v>
      </c>
      <c r="Q26" s="144">
        <f t="shared" si="11"/>
        <v>-917633.4565399999</v>
      </c>
      <c r="R26" s="155">
        <f t="shared" si="9"/>
        <v>0.2587690721937981</v>
      </c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</row>
    <row r="27" spans="1:33" s="1" customFormat="1" ht="29.25" customHeight="1">
      <c r="A27" s="163">
        <v>18010000</v>
      </c>
      <c r="B27" s="94" t="s">
        <v>182</v>
      </c>
      <c r="C27" s="92"/>
      <c r="D27" s="146">
        <v>567157.033</v>
      </c>
      <c r="E27" s="146">
        <v>110786.478</v>
      </c>
      <c r="F27" s="146">
        <v>133326.93428000002</v>
      </c>
      <c r="G27" s="146">
        <f t="shared" si="5"/>
        <v>22540.456280000013</v>
      </c>
      <c r="H27" s="156">
        <f t="shared" si="6"/>
        <v>1.203458550961427</v>
      </c>
      <c r="I27" s="146">
        <f t="shared" si="10"/>
        <v>-433830.09872</v>
      </c>
      <c r="J27" s="156">
        <f t="shared" si="7"/>
        <v>0.2350793986892163</v>
      </c>
      <c r="K27" s="146">
        <v>0</v>
      </c>
      <c r="L27" s="146">
        <v>0</v>
      </c>
      <c r="M27" s="149">
        <f>L27-K27</f>
        <v>0</v>
      </c>
      <c r="N27" s="180">
        <f t="shared" si="8"/>
      </c>
      <c r="O27" s="133">
        <f t="shared" si="13"/>
        <v>567157.033</v>
      </c>
      <c r="P27" s="133">
        <f t="shared" si="14"/>
        <v>133326.93428000002</v>
      </c>
      <c r="Q27" s="133">
        <f t="shared" si="11"/>
        <v>-433830.09872</v>
      </c>
      <c r="R27" s="156">
        <f t="shared" si="9"/>
        <v>0.2350793986892163</v>
      </c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</row>
    <row r="28" spans="1:33" s="1" customFormat="1" ht="36" customHeight="1">
      <c r="A28" s="163">
        <v>18020000</v>
      </c>
      <c r="B28" s="94" t="s">
        <v>86</v>
      </c>
      <c r="C28" s="95"/>
      <c r="D28" s="146">
        <v>3236.2</v>
      </c>
      <c r="E28" s="146">
        <v>774.2</v>
      </c>
      <c r="F28" s="146">
        <v>816.32038</v>
      </c>
      <c r="G28" s="146">
        <f t="shared" si="5"/>
        <v>42.120379999999955</v>
      </c>
      <c r="H28" s="156">
        <f t="shared" si="6"/>
        <v>1.0544050374580212</v>
      </c>
      <c r="I28" s="146">
        <f t="shared" si="10"/>
        <v>-2419.8796199999997</v>
      </c>
      <c r="J28" s="156">
        <f t="shared" si="7"/>
        <v>0.25224657932142636</v>
      </c>
      <c r="K28" s="146">
        <v>0</v>
      </c>
      <c r="L28" s="146">
        <v>0</v>
      </c>
      <c r="M28" s="132">
        <f t="shared" si="12"/>
        <v>0</v>
      </c>
      <c r="N28" s="180">
        <f t="shared" si="8"/>
      </c>
      <c r="O28" s="133">
        <f t="shared" si="13"/>
        <v>3236.2</v>
      </c>
      <c r="P28" s="146">
        <f t="shared" si="14"/>
        <v>816.32038</v>
      </c>
      <c r="Q28" s="147">
        <f t="shared" si="11"/>
        <v>-2419.8796199999997</v>
      </c>
      <c r="R28" s="156">
        <f t="shared" si="9"/>
        <v>0.25224657932142636</v>
      </c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</row>
    <row r="29" spans="1:33" s="1" customFormat="1" ht="27" customHeight="1">
      <c r="A29" s="163">
        <v>18030000</v>
      </c>
      <c r="B29" s="94" t="s">
        <v>87</v>
      </c>
      <c r="C29" s="95"/>
      <c r="D29" s="146">
        <v>3645.2</v>
      </c>
      <c r="E29" s="146">
        <v>704.805</v>
      </c>
      <c r="F29" s="146">
        <v>776.9985700000001</v>
      </c>
      <c r="G29" s="146">
        <f t="shared" si="5"/>
        <v>72.19357000000014</v>
      </c>
      <c r="H29" s="156">
        <f t="shared" si="6"/>
        <v>1.1024305588070462</v>
      </c>
      <c r="I29" s="146">
        <f t="shared" si="10"/>
        <v>-2868.2014299999996</v>
      </c>
      <c r="J29" s="156">
        <f t="shared" si="7"/>
        <v>0.21315663612421817</v>
      </c>
      <c r="K29" s="146">
        <v>0</v>
      </c>
      <c r="L29" s="146">
        <v>0</v>
      </c>
      <c r="M29" s="132">
        <f t="shared" si="12"/>
        <v>0</v>
      </c>
      <c r="N29" s="180">
        <f t="shared" si="8"/>
      </c>
      <c r="O29" s="133">
        <f t="shared" si="13"/>
        <v>3645.2</v>
      </c>
      <c r="P29" s="146">
        <f t="shared" si="14"/>
        <v>776.9985700000001</v>
      </c>
      <c r="Q29" s="147">
        <f t="shared" si="11"/>
        <v>-2868.2014299999996</v>
      </c>
      <c r="R29" s="156">
        <f t="shared" si="9"/>
        <v>0.21315663612421817</v>
      </c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</row>
    <row r="30" spans="1:33" s="1" customFormat="1" ht="22.5" customHeight="1">
      <c r="A30" s="163">
        <v>18050000</v>
      </c>
      <c r="B30" s="94" t="s">
        <v>88</v>
      </c>
      <c r="C30" s="95"/>
      <c r="D30" s="146">
        <v>663947.493</v>
      </c>
      <c r="E30" s="146">
        <v>164625.495</v>
      </c>
      <c r="F30" s="146">
        <v>185432.21623</v>
      </c>
      <c r="G30" s="146">
        <f>F30-E30</f>
        <v>20806.721229999996</v>
      </c>
      <c r="H30" s="156">
        <f t="shared" si="6"/>
        <v>1.126388207549505</v>
      </c>
      <c r="I30" s="146">
        <f>F30-D30</f>
        <v>-478515.27677</v>
      </c>
      <c r="J30" s="156">
        <f t="shared" si="7"/>
        <v>0.27928747105006385</v>
      </c>
      <c r="K30" s="146">
        <v>0</v>
      </c>
      <c r="L30" s="146">
        <v>0</v>
      </c>
      <c r="M30" s="132">
        <f t="shared" si="12"/>
        <v>0</v>
      </c>
      <c r="N30" s="180">
        <f t="shared" si="8"/>
      </c>
      <c r="O30" s="133">
        <f>D30+K30</f>
        <v>663947.493</v>
      </c>
      <c r="P30" s="146">
        <f>L30+F30</f>
        <v>185432.21623</v>
      </c>
      <c r="Q30" s="147">
        <f>P30-O30</f>
        <v>-478515.27677</v>
      </c>
      <c r="R30" s="156">
        <f t="shared" si="9"/>
        <v>0.27928747105006385</v>
      </c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</row>
    <row r="31" spans="1:33" s="1" customFormat="1" ht="21.75" customHeight="1">
      <c r="A31" s="162">
        <v>19000000</v>
      </c>
      <c r="B31" s="92" t="s">
        <v>89</v>
      </c>
      <c r="C31" s="95"/>
      <c r="D31" s="131">
        <f>D32+D34</f>
        <v>0</v>
      </c>
      <c r="E31" s="131">
        <f>E32+E34</f>
        <v>0</v>
      </c>
      <c r="F31" s="131">
        <f>F32+F34</f>
        <v>-0.035</v>
      </c>
      <c r="G31" s="154">
        <f t="shared" si="5"/>
        <v>-0.035</v>
      </c>
      <c r="H31" s="155">
        <f t="shared" si="6"/>
      </c>
      <c r="I31" s="154">
        <f t="shared" si="10"/>
        <v>-0.035</v>
      </c>
      <c r="J31" s="155">
        <f t="shared" si="7"/>
      </c>
      <c r="K31" s="131">
        <f>K32+K34+K33</f>
        <v>4173.95</v>
      </c>
      <c r="L31" s="131">
        <f>L32+L34+L33</f>
        <v>1407.56762</v>
      </c>
      <c r="M31" s="130">
        <f t="shared" si="12"/>
        <v>-2766.38238</v>
      </c>
      <c r="N31" s="158">
        <f t="shared" si="8"/>
        <v>0.3372267564297608</v>
      </c>
      <c r="O31" s="131">
        <f t="shared" si="13"/>
        <v>4173.95</v>
      </c>
      <c r="P31" s="131">
        <f t="shared" si="14"/>
        <v>1407.53262</v>
      </c>
      <c r="Q31" s="131">
        <f aca="true" t="shared" si="15" ref="Q31:Q55">P31-O31</f>
        <v>-2766.41738</v>
      </c>
      <c r="R31" s="155">
        <f t="shared" si="9"/>
        <v>0.3372183710873393</v>
      </c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</row>
    <row r="32" spans="1:33" s="1" customFormat="1" ht="23.25" customHeight="1">
      <c r="A32" s="163">
        <v>19010000</v>
      </c>
      <c r="B32" s="94" t="s">
        <v>90</v>
      </c>
      <c r="C32" s="95"/>
      <c r="D32" s="146">
        <v>0</v>
      </c>
      <c r="E32" s="146">
        <v>0</v>
      </c>
      <c r="F32" s="146">
        <v>0</v>
      </c>
      <c r="G32" s="146">
        <f t="shared" si="5"/>
        <v>0</v>
      </c>
      <c r="H32" s="156">
        <f t="shared" si="6"/>
      </c>
      <c r="I32" s="146">
        <f t="shared" si="10"/>
        <v>0</v>
      </c>
      <c r="J32" s="156">
        <f t="shared" si="7"/>
      </c>
      <c r="K32" s="146">
        <v>4173.95</v>
      </c>
      <c r="L32" s="146">
        <v>1407.56762</v>
      </c>
      <c r="M32" s="132">
        <f t="shared" si="12"/>
        <v>-2766.38238</v>
      </c>
      <c r="N32" s="180">
        <f t="shared" si="8"/>
        <v>0.3372267564297608</v>
      </c>
      <c r="O32" s="133">
        <f t="shared" si="13"/>
        <v>4173.95</v>
      </c>
      <c r="P32" s="146">
        <f t="shared" si="14"/>
        <v>1407.56762</v>
      </c>
      <c r="Q32" s="133">
        <f t="shared" si="15"/>
        <v>-2766.38238</v>
      </c>
      <c r="R32" s="156">
        <f t="shared" si="9"/>
        <v>0.3372267564297608</v>
      </c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</row>
    <row r="33" spans="1:33" s="1" customFormat="1" ht="42" customHeight="1">
      <c r="A33" s="163">
        <v>19050000</v>
      </c>
      <c r="B33" s="94" t="s">
        <v>247</v>
      </c>
      <c r="C33" s="94"/>
      <c r="D33" s="146"/>
      <c r="E33" s="146"/>
      <c r="F33" s="146"/>
      <c r="G33" s="146"/>
      <c r="H33" s="156"/>
      <c r="I33" s="146"/>
      <c r="J33" s="156"/>
      <c r="K33" s="146">
        <v>0</v>
      </c>
      <c r="L33" s="146">
        <v>0</v>
      </c>
      <c r="M33" s="132">
        <f t="shared" si="12"/>
        <v>0</v>
      </c>
      <c r="N33" s="180">
        <f t="shared" si="8"/>
      </c>
      <c r="O33" s="133">
        <f>D33+K33</f>
        <v>0</v>
      </c>
      <c r="P33" s="146">
        <f>L33+F33</f>
        <v>0</v>
      </c>
      <c r="Q33" s="133">
        <f>P33-O33</f>
        <v>0</v>
      </c>
      <c r="R33" s="156">
        <f>_xlfn.IFERROR(P33/O33,"")</f>
      </c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</row>
    <row r="34" spans="1:33" s="1" customFormat="1" ht="66" customHeight="1" hidden="1">
      <c r="A34" s="163">
        <v>19090000</v>
      </c>
      <c r="B34" s="94" t="s">
        <v>225</v>
      </c>
      <c r="C34" s="95"/>
      <c r="D34" s="146">
        <v>0</v>
      </c>
      <c r="E34" s="146">
        <v>0</v>
      </c>
      <c r="F34" s="146">
        <v>-0.035</v>
      </c>
      <c r="G34" s="146">
        <f t="shared" si="5"/>
        <v>-0.035</v>
      </c>
      <c r="H34" s="156">
        <f t="shared" si="6"/>
      </c>
      <c r="I34" s="146">
        <f t="shared" si="10"/>
        <v>-0.035</v>
      </c>
      <c r="J34" s="156">
        <f t="shared" si="7"/>
      </c>
      <c r="K34" s="146">
        <v>0</v>
      </c>
      <c r="L34" s="146">
        <v>0</v>
      </c>
      <c r="M34" s="132">
        <f t="shared" si="12"/>
        <v>0</v>
      </c>
      <c r="N34" s="180">
        <f t="shared" si="8"/>
      </c>
      <c r="O34" s="133">
        <f>D34+K34</f>
        <v>0</v>
      </c>
      <c r="P34" s="146">
        <f>L34+F34</f>
        <v>-0.035</v>
      </c>
      <c r="Q34" s="133">
        <f>P34-O34</f>
        <v>-0.035</v>
      </c>
      <c r="R34" s="156">
        <f>_xlfn.IFERROR(P34/O34,"")</f>
      </c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</row>
    <row r="35" spans="1:33" s="78" customFormat="1" ht="23.25" customHeight="1">
      <c r="A35" s="165">
        <v>20000000</v>
      </c>
      <c r="B35" s="98" t="s">
        <v>19</v>
      </c>
      <c r="C35" s="99">
        <v>5750.4</v>
      </c>
      <c r="D35" s="130">
        <f>(D36+D37+D42+D46)</f>
        <v>166304.991</v>
      </c>
      <c r="E35" s="130">
        <f>(E36+E37+E42+E46)</f>
        <v>36389.816</v>
      </c>
      <c r="F35" s="130">
        <f>(F36+F37+F42+F46)</f>
        <v>61484.9767</v>
      </c>
      <c r="G35" s="130">
        <f t="shared" si="5"/>
        <v>25095.1607</v>
      </c>
      <c r="H35" s="155">
        <f t="shared" si="6"/>
        <v>1.6896204339148073</v>
      </c>
      <c r="I35" s="130">
        <f aca="true" t="shared" si="16" ref="I35:I43">F35-D35</f>
        <v>-104820.01430000001</v>
      </c>
      <c r="J35" s="155">
        <f t="shared" si="7"/>
        <v>0.3697121555419825</v>
      </c>
      <c r="K35" s="130">
        <f>K36+K37+K42+K46</f>
        <v>383793.091</v>
      </c>
      <c r="L35" s="130">
        <f>L36+L37+L42+L46</f>
        <v>187338.01035</v>
      </c>
      <c r="M35" s="130">
        <f aca="true" t="shared" si="17" ref="M35:M47">L35-K35</f>
        <v>-196455.08065000002</v>
      </c>
      <c r="N35" s="158">
        <f t="shared" si="8"/>
        <v>0.4881224147674925</v>
      </c>
      <c r="O35" s="130">
        <f t="shared" si="13"/>
        <v>550098.082</v>
      </c>
      <c r="P35" s="130">
        <f aca="true" t="shared" si="18" ref="P35:P58">L35+F35</f>
        <v>248822.98705</v>
      </c>
      <c r="Q35" s="130">
        <f t="shared" si="15"/>
        <v>-301275.09495000006</v>
      </c>
      <c r="R35" s="155">
        <f t="shared" si="9"/>
        <v>0.45232476751300504</v>
      </c>
      <c r="S35" s="77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</row>
    <row r="36" spans="1:33" s="1" customFormat="1" ht="45.75" customHeight="1">
      <c r="A36" s="162">
        <v>21000000</v>
      </c>
      <c r="B36" s="92" t="s">
        <v>72</v>
      </c>
      <c r="C36" s="96">
        <v>1</v>
      </c>
      <c r="D36" s="130">
        <v>15665.73</v>
      </c>
      <c r="E36" s="130">
        <v>3401.225</v>
      </c>
      <c r="F36" s="130">
        <v>15359.805269999999</v>
      </c>
      <c r="G36" s="131">
        <f t="shared" si="5"/>
        <v>11958.580269999999</v>
      </c>
      <c r="H36" s="155">
        <f t="shared" si="6"/>
        <v>4.515962710494013</v>
      </c>
      <c r="I36" s="131">
        <f t="shared" si="16"/>
        <v>-305.92473000000064</v>
      </c>
      <c r="J36" s="155">
        <f t="shared" si="7"/>
        <v>0.9804717220327428</v>
      </c>
      <c r="K36" s="130">
        <v>515.2</v>
      </c>
      <c r="L36" s="130">
        <v>2537.90752</v>
      </c>
      <c r="M36" s="130">
        <f t="shared" si="17"/>
        <v>2022.7075200000002</v>
      </c>
      <c r="N36" s="158">
        <f t="shared" si="8"/>
        <v>4.926062732919255</v>
      </c>
      <c r="O36" s="131">
        <f t="shared" si="13"/>
        <v>16180.93</v>
      </c>
      <c r="P36" s="131">
        <f t="shared" si="18"/>
        <v>17897.712789999998</v>
      </c>
      <c r="Q36" s="131">
        <f t="shared" si="15"/>
        <v>1716.7827899999975</v>
      </c>
      <c r="R36" s="155">
        <f t="shared" si="9"/>
        <v>1.1060991420147048</v>
      </c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</row>
    <row r="37" spans="1:33" s="1" customFormat="1" ht="44.25" customHeight="1">
      <c r="A37" s="162">
        <v>22000000</v>
      </c>
      <c r="B37" s="92" t="s">
        <v>183</v>
      </c>
      <c r="C37" s="96">
        <v>4948.8</v>
      </c>
      <c r="D37" s="131">
        <f>SUM(D38:D41)</f>
        <v>150093.061</v>
      </c>
      <c r="E37" s="131">
        <f>SUM(E38:E41)</f>
        <v>32745.816</v>
      </c>
      <c r="F37" s="131">
        <f>SUM(F38:F41)</f>
        <v>38408.37629</v>
      </c>
      <c r="G37" s="131">
        <f t="shared" si="5"/>
        <v>5662.560290000001</v>
      </c>
      <c r="H37" s="155">
        <f t="shared" si="6"/>
        <v>1.1729246963948006</v>
      </c>
      <c r="I37" s="131">
        <f t="shared" si="16"/>
        <v>-111684.68470999999</v>
      </c>
      <c r="J37" s="155">
        <f t="shared" si="7"/>
        <v>0.25589708167787983</v>
      </c>
      <c r="K37" s="131">
        <f>SUM(K38:K41)</f>
        <v>0</v>
      </c>
      <c r="L37" s="131">
        <f>SUM(L38:L41)</f>
        <v>0</v>
      </c>
      <c r="M37" s="130">
        <f t="shared" si="17"/>
        <v>0</v>
      </c>
      <c r="N37" s="158">
        <f t="shared" si="8"/>
      </c>
      <c r="O37" s="131">
        <f t="shared" si="13"/>
        <v>150093.061</v>
      </c>
      <c r="P37" s="131">
        <f t="shared" si="18"/>
        <v>38408.37629</v>
      </c>
      <c r="Q37" s="131">
        <f t="shared" si="15"/>
        <v>-111684.68470999999</v>
      </c>
      <c r="R37" s="155">
        <f t="shared" si="9"/>
        <v>0.25589708167787983</v>
      </c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</row>
    <row r="38" spans="1:33" s="278" customFormat="1" ht="22.5" customHeight="1">
      <c r="A38" s="289">
        <v>22010000</v>
      </c>
      <c r="B38" s="94" t="s">
        <v>117</v>
      </c>
      <c r="C38" s="100"/>
      <c r="D38" s="146">
        <v>88791.999</v>
      </c>
      <c r="E38" s="146">
        <v>17745.339</v>
      </c>
      <c r="F38" s="146">
        <v>22129.158570000003</v>
      </c>
      <c r="G38" s="146">
        <f t="shared" si="5"/>
        <v>4383.819570000003</v>
      </c>
      <c r="H38" s="266">
        <f t="shared" si="6"/>
        <v>1.2470406212019958</v>
      </c>
      <c r="I38" s="146">
        <f t="shared" si="16"/>
        <v>-66662.84043</v>
      </c>
      <c r="J38" s="266">
        <f t="shared" si="7"/>
        <v>0.2492246916301547</v>
      </c>
      <c r="K38" s="146"/>
      <c r="L38" s="146">
        <v>0</v>
      </c>
      <c r="M38" s="132">
        <f t="shared" si="17"/>
        <v>0</v>
      </c>
      <c r="N38" s="290">
        <f t="shared" si="8"/>
      </c>
      <c r="O38" s="133">
        <f t="shared" si="13"/>
        <v>88791.999</v>
      </c>
      <c r="P38" s="146">
        <f t="shared" si="18"/>
        <v>22129.158570000003</v>
      </c>
      <c r="Q38" s="133">
        <f t="shared" si="15"/>
        <v>-66662.84043</v>
      </c>
      <c r="R38" s="266">
        <f t="shared" si="9"/>
        <v>0.2492246916301547</v>
      </c>
      <c r="S38" s="178"/>
      <c r="T38" s="178"/>
      <c r="U38" s="178"/>
      <c r="V38" s="178"/>
      <c r="W38" s="178"/>
      <c r="X38" s="178"/>
      <c r="Y38" s="178"/>
      <c r="Z38" s="178"/>
      <c r="AA38" s="178"/>
      <c r="AB38" s="178"/>
      <c r="AC38" s="178"/>
      <c r="AD38" s="178"/>
      <c r="AE38" s="178"/>
      <c r="AF38" s="178"/>
      <c r="AG38" s="178"/>
    </row>
    <row r="39" spans="1:33" s="278" customFormat="1" ht="61.5" customHeight="1">
      <c r="A39" s="289">
        <v>22080000</v>
      </c>
      <c r="B39" s="94" t="s">
        <v>184</v>
      </c>
      <c r="C39" s="95">
        <v>259.6</v>
      </c>
      <c r="D39" s="146">
        <v>60484.09</v>
      </c>
      <c r="E39" s="146">
        <v>14849.07</v>
      </c>
      <c r="F39" s="146">
        <v>16016.660539999999</v>
      </c>
      <c r="G39" s="146">
        <f t="shared" si="5"/>
        <v>1167.5905399999992</v>
      </c>
      <c r="H39" s="266">
        <f t="shared" si="6"/>
        <v>1.0786305499266957</v>
      </c>
      <c r="I39" s="146">
        <f t="shared" si="16"/>
        <v>-44467.42946</v>
      </c>
      <c r="J39" s="266">
        <f t="shared" si="7"/>
        <v>0.2648078286372499</v>
      </c>
      <c r="K39" s="146"/>
      <c r="L39" s="146">
        <v>0</v>
      </c>
      <c r="M39" s="132">
        <f t="shared" si="17"/>
        <v>0</v>
      </c>
      <c r="N39" s="290">
        <f t="shared" si="8"/>
      </c>
      <c r="O39" s="133">
        <f t="shared" si="13"/>
        <v>60484.09</v>
      </c>
      <c r="P39" s="146">
        <f t="shared" si="18"/>
        <v>16016.660539999999</v>
      </c>
      <c r="Q39" s="133">
        <f t="shared" si="15"/>
        <v>-44467.42946</v>
      </c>
      <c r="R39" s="266">
        <f t="shared" si="9"/>
        <v>0.2648078286372499</v>
      </c>
      <c r="S39" s="178"/>
      <c r="T39" s="178"/>
      <c r="U39" s="178"/>
      <c r="V39" s="178"/>
      <c r="W39" s="178"/>
      <c r="X39" s="178"/>
      <c r="Y39" s="178"/>
      <c r="Z39" s="178"/>
      <c r="AA39" s="178"/>
      <c r="AB39" s="178"/>
      <c r="AC39" s="178"/>
      <c r="AD39" s="178"/>
      <c r="AE39" s="178"/>
      <c r="AF39" s="178"/>
      <c r="AG39" s="178"/>
    </row>
    <row r="40" spans="1:33" s="278" customFormat="1" ht="23.25" customHeight="1">
      <c r="A40" s="289">
        <v>22090000</v>
      </c>
      <c r="B40" s="94" t="s">
        <v>52</v>
      </c>
      <c r="C40" s="95">
        <v>4672.3</v>
      </c>
      <c r="D40" s="146">
        <v>780.772</v>
      </c>
      <c r="E40" s="146">
        <v>145.057</v>
      </c>
      <c r="F40" s="146">
        <v>161.33701999999997</v>
      </c>
      <c r="G40" s="146">
        <f t="shared" si="5"/>
        <v>16.28001999999998</v>
      </c>
      <c r="H40" s="266">
        <f t="shared" si="6"/>
        <v>1.11223188126047</v>
      </c>
      <c r="I40" s="146">
        <f t="shared" si="16"/>
        <v>-619.4349800000001</v>
      </c>
      <c r="J40" s="266">
        <f t="shared" si="7"/>
        <v>0.20663781488065652</v>
      </c>
      <c r="K40" s="146"/>
      <c r="L40" s="146">
        <v>0</v>
      </c>
      <c r="M40" s="132">
        <f t="shared" si="17"/>
        <v>0</v>
      </c>
      <c r="N40" s="290">
        <f t="shared" si="8"/>
      </c>
      <c r="O40" s="133">
        <f t="shared" si="13"/>
        <v>780.772</v>
      </c>
      <c r="P40" s="146">
        <f t="shared" si="18"/>
        <v>161.33701999999997</v>
      </c>
      <c r="Q40" s="133">
        <f t="shared" si="15"/>
        <v>-619.4349800000001</v>
      </c>
      <c r="R40" s="266">
        <f t="shared" si="9"/>
        <v>0.20663781488065652</v>
      </c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178"/>
      <c r="AD40" s="178"/>
      <c r="AE40" s="178"/>
      <c r="AF40" s="178"/>
      <c r="AG40" s="178"/>
    </row>
    <row r="41" spans="1:33" s="278" customFormat="1" ht="120" customHeight="1">
      <c r="A41" s="289">
        <v>22130000</v>
      </c>
      <c r="B41" s="94" t="s">
        <v>202</v>
      </c>
      <c r="C41" s="95"/>
      <c r="D41" s="146">
        <v>36.2</v>
      </c>
      <c r="E41" s="146">
        <v>6.35</v>
      </c>
      <c r="F41" s="146">
        <v>101.22015999999999</v>
      </c>
      <c r="G41" s="146">
        <f t="shared" si="5"/>
        <v>94.87016</v>
      </c>
      <c r="H41" s="266">
        <f t="shared" si="6"/>
        <v>15.940182677165355</v>
      </c>
      <c r="I41" s="146">
        <f t="shared" si="16"/>
        <v>65.02015999999999</v>
      </c>
      <c r="J41" s="266">
        <f t="shared" si="7"/>
        <v>2.796137016574585</v>
      </c>
      <c r="K41" s="146"/>
      <c r="L41" s="146">
        <v>0</v>
      </c>
      <c r="M41" s="132">
        <f t="shared" si="17"/>
        <v>0</v>
      </c>
      <c r="N41" s="290">
        <f t="shared" si="8"/>
      </c>
      <c r="O41" s="133">
        <f t="shared" si="13"/>
        <v>36.2</v>
      </c>
      <c r="P41" s="146">
        <f t="shared" si="18"/>
        <v>101.22015999999999</v>
      </c>
      <c r="Q41" s="133">
        <f t="shared" si="15"/>
        <v>65.02015999999999</v>
      </c>
      <c r="R41" s="266">
        <f t="shared" si="9"/>
        <v>2.796137016574585</v>
      </c>
      <c r="S41" s="178"/>
      <c r="T41" s="178"/>
      <c r="U41" s="178"/>
      <c r="V41" s="178"/>
      <c r="W41" s="178"/>
      <c r="X41" s="178"/>
      <c r="Y41" s="178"/>
      <c r="Z41" s="178"/>
      <c r="AA41" s="178"/>
      <c r="AB41" s="178"/>
      <c r="AC41" s="178"/>
      <c r="AD41" s="178"/>
      <c r="AE41" s="178"/>
      <c r="AF41" s="178"/>
      <c r="AG41" s="178"/>
    </row>
    <row r="42" spans="1:33" s="1" customFormat="1" ht="20.25" customHeight="1">
      <c r="A42" s="162">
        <v>24000000</v>
      </c>
      <c r="B42" s="92" t="s">
        <v>59</v>
      </c>
      <c r="C42" s="96">
        <f>C43+C46</f>
        <v>300.2</v>
      </c>
      <c r="D42" s="131">
        <f>SUM(D43:D44)</f>
        <v>546.2</v>
      </c>
      <c r="E42" s="131">
        <f>SUM(E43:E44)</f>
        <v>242.775</v>
      </c>
      <c r="F42" s="131">
        <f>SUM(F43:F44)</f>
        <v>7716.79514</v>
      </c>
      <c r="G42" s="131">
        <f t="shared" si="5"/>
        <v>7474.0201400000005</v>
      </c>
      <c r="H42" s="155">
        <f t="shared" si="6"/>
        <v>31.785789887756152</v>
      </c>
      <c r="I42" s="131">
        <f t="shared" si="16"/>
        <v>7170.59514</v>
      </c>
      <c r="J42" s="155">
        <f t="shared" si="7"/>
        <v>14.128149285975832</v>
      </c>
      <c r="K42" s="131">
        <f>K43+K44+K45</f>
        <v>2108.113</v>
      </c>
      <c r="L42" s="131">
        <f>L43+L44+L45</f>
        <v>2177.45283</v>
      </c>
      <c r="M42" s="130">
        <f t="shared" si="17"/>
        <v>69.33983000000035</v>
      </c>
      <c r="N42" s="158">
        <f t="shared" si="8"/>
        <v>1.0328918943149634</v>
      </c>
      <c r="O42" s="131">
        <f t="shared" si="13"/>
        <v>2654.313</v>
      </c>
      <c r="P42" s="131">
        <f t="shared" si="18"/>
        <v>9894.24797</v>
      </c>
      <c r="Q42" s="131">
        <f t="shared" si="15"/>
        <v>7239.93497</v>
      </c>
      <c r="R42" s="155">
        <f t="shared" si="9"/>
        <v>3.7276116155103036</v>
      </c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</row>
    <row r="43" spans="1:33" s="278" customFormat="1" ht="24" customHeight="1">
      <c r="A43" s="289">
        <v>24060000</v>
      </c>
      <c r="B43" s="94" t="s">
        <v>20</v>
      </c>
      <c r="C43" s="95">
        <v>300.2</v>
      </c>
      <c r="D43" s="146">
        <v>546.2</v>
      </c>
      <c r="E43" s="146">
        <v>242.775</v>
      </c>
      <c r="F43" s="146">
        <v>7716.79514</v>
      </c>
      <c r="G43" s="146">
        <f t="shared" si="5"/>
        <v>7474.0201400000005</v>
      </c>
      <c r="H43" s="266">
        <f t="shared" si="6"/>
        <v>31.785789887756152</v>
      </c>
      <c r="I43" s="146">
        <f t="shared" si="16"/>
        <v>7170.59514</v>
      </c>
      <c r="J43" s="266">
        <f t="shared" si="7"/>
        <v>14.128149285975832</v>
      </c>
      <c r="K43" s="146">
        <v>558</v>
      </c>
      <c r="L43" s="146">
        <v>649.70623</v>
      </c>
      <c r="M43" s="132">
        <f t="shared" si="17"/>
        <v>91.70623</v>
      </c>
      <c r="N43" s="290">
        <f t="shared" si="8"/>
        <v>1.164348082437276</v>
      </c>
      <c r="O43" s="133">
        <f t="shared" si="13"/>
        <v>1104.2</v>
      </c>
      <c r="P43" s="146">
        <f>L43+F43</f>
        <v>8366.50137</v>
      </c>
      <c r="Q43" s="133">
        <f t="shared" si="15"/>
        <v>7262.30137</v>
      </c>
      <c r="R43" s="266">
        <f t="shared" si="9"/>
        <v>7.576980048904184</v>
      </c>
      <c r="S43" s="178"/>
      <c r="T43" s="178"/>
      <c r="U43" s="178"/>
      <c r="V43" s="178"/>
      <c r="W43" s="178"/>
      <c r="X43" s="178"/>
      <c r="Y43" s="178"/>
      <c r="Z43" s="178"/>
      <c r="AA43" s="178"/>
      <c r="AB43" s="178"/>
      <c r="AC43" s="178"/>
      <c r="AD43" s="178"/>
      <c r="AE43" s="178"/>
      <c r="AF43" s="178"/>
      <c r="AG43" s="178"/>
    </row>
    <row r="44" spans="1:33" s="278" customFormat="1" ht="55.5" customHeight="1">
      <c r="A44" s="289">
        <v>24110000</v>
      </c>
      <c r="B44" s="94" t="s">
        <v>83</v>
      </c>
      <c r="C44" s="95"/>
      <c r="D44" s="146">
        <v>0</v>
      </c>
      <c r="E44" s="146">
        <v>0</v>
      </c>
      <c r="F44" s="146">
        <v>0</v>
      </c>
      <c r="G44" s="146">
        <f t="shared" si="5"/>
        <v>0</v>
      </c>
      <c r="H44" s="266">
        <f t="shared" si="6"/>
      </c>
      <c r="I44" s="146"/>
      <c r="J44" s="266">
        <f t="shared" si="7"/>
      </c>
      <c r="K44" s="146">
        <v>17.313</v>
      </c>
      <c r="L44" s="146">
        <v>1.8876199999999999</v>
      </c>
      <c r="M44" s="132">
        <f t="shared" si="17"/>
        <v>-15.425379999999999</v>
      </c>
      <c r="N44" s="290">
        <f t="shared" si="8"/>
        <v>0.1090290533125397</v>
      </c>
      <c r="O44" s="133">
        <f t="shared" si="13"/>
        <v>17.313</v>
      </c>
      <c r="P44" s="146">
        <f>L44+F44</f>
        <v>1.8876199999999999</v>
      </c>
      <c r="Q44" s="133">
        <f t="shared" si="15"/>
        <v>-15.425379999999999</v>
      </c>
      <c r="R44" s="266">
        <f t="shared" si="9"/>
        <v>0.1090290533125397</v>
      </c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8"/>
      <c r="AD44" s="178"/>
      <c r="AE44" s="178"/>
      <c r="AF44" s="178"/>
      <c r="AG44" s="178"/>
    </row>
    <row r="45" spans="1:33" s="278" customFormat="1" ht="53.25" customHeight="1">
      <c r="A45" s="289" t="s">
        <v>91</v>
      </c>
      <c r="B45" s="94" t="s">
        <v>92</v>
      </c>
      <c r="C45" s="95"/>
      <c r="D45" s="146">
        <v>0</v>
      </c>
      <c r="E45" s="146">
        <v>0</v>
      </c>
      <c r="F45" s="146">
        <v>0</v>
      </c>
      <c r="G45" s="146">
        <f t="shared" si="5"/>
        <v>0</v>
      </c>
      <c r="H45" s="266">
        <f t="shared" si="6"/>
      </c>
      <c r="I45" s="146"/>
      <c r="J45" s="266">
        <f t="shared" si="7"/>
      </c>
      <c r="K45" s="146">
        <v>1532.8</v>
      </c>
      <c r="L45" s="146">
        <v>1525.85898</v>
      </c>
      <c r="M45" s="132">
        <f t="shared" si="17"/>
        <v>-6.94101999999998</v>
      </c>
      <c r="N45" s="290">
        <f t="shared" si="8"/>
        <v>0.9954716727557411</v>
      </c>
      <c r="O45" s="133">
        <f t="shared" si="13"/>
        <v>1532.8</v>
      </c>
      <c r="P45" s="146">
        <f>L45+F45</f>
        <v>1525.85898</v>
      </c>
      <c r="Q45" s="133">
        <f t="shared" si="15"/>
        <v>-6.94101999999998</v>
      </c>
      <c r="R45" s="266">
        <f t="shared" si="9"/>
        <v>0.9954716727557411</v>
      </c>
      <c r="S45" s="178"/>
      <c r="T45" s="178"/>
      <c r="U45" s="178"/>
      <c r="V45" s="178"/>
      <c r="W45" s="178"/>
      <c r="X45" s="178"/>
      <c r="Y45" s="178"/>
      <c r="Z45" s="178"/>
      <c r="AA45" s="178"/>
      <c r="AB45" s="178"/>
      <c r="AC45" s="178"/>
      <c r="AD45" s="178"/>
      <c r="AE45" s="178"/>
      <c r="AF45" s="178"/>
      <c r="AG45" s="178"/>
    </row>
    <row r="46" spans="1:33" s="1" customFormat="1" ht="22.5" customHeight="1">
      <c r="A46" s="162">
        <v>25000000</v>
      </c>
      <c r="B46" s="92" t="s">
        <v>53</v>
      </c>
      <c r="C46" s="96"/>
      <c r="D46" s="131">
        <v>0</v>
      </c>
      <c r="E46" s="131">
        <v>0</v>
      </c>
      <c r="F46" s="131">
        <v>0</v>
      </c>
      <c r="G46" s="146">
        <f t="shared" si="5"/>
        <v>0</v>
      </c>
      <c r="H46" s="155">
        <f t="shared" si="6"/>
      </c>
      <c r="I46" s="131">
        <f>F46-D46</f>
        <v>0</v>
      </c>
      <c r="J46" s="155">
        <f t="shared" si="7"/>
      </c>
      <c r="K46" s="131">
        <v>381169.778</v>
      </c>
      <c r="L46" s="131">
        <v>182622.65</v>
      </c>
      <c r="M46" s="130">
        <f t="shared" si="17"/>
        <v>-198547.128</v>
      </c>
      <c r="N46" s="158">
        <f t="shared" si="8"/>
        <v>0.47911104326849335</v>
      </c>
      <c r="O46" s="131">
        <f t="shared" si="13"/>
        <v>381169.778</v>
      </c>
      <c r="P46" s="154">
        <f>L46+F46</f>
        <v>182622.65</v>
      </c>
      <c r="Q46" s="131">
        <f t="shared" si="15"/>
        <v>-198547.128</v>
      </c>
      <c r="R46" s="155">
        <f t="shared" si="9"/>
        <v>0.47911104326849335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</row>
    <row r="47" spans="1:33" s="1" customFormat="1" ht="20.25">
      <c r="A47" s="162">
        <v>30000000</v>
      </c>
      <c r="B47" s="92" t="s">
        <v>69</v>
      </c>
      <c r="C47" s="100"/>
      <c r="D47" s="131">
        <v>25</v>
      </c>
      <c r="E47" s="131">
        <v>5</v>
      </c>
      <c r="F47" s="131">
        <v>23.27281</v>
      </c>
      <c r="G47" s="154">
        <f t="shared" si="5"/>
        <v>18.27281</v>
      </c>
      <c r="H47" s="155">
        <f t="shared" si="6"/>
        <v>4.654562</v>
      </c>
      <c r="I47" s="131">
        <f>F47-D47</f>
        <v>-1.7271900000000002</v>
      </c>
      <c r="J47" s="155">
        <f t="shared" si="7"/>
        <v>0.9309124</v>
      </c>
      <c r="K47" s="146">
        <v>163810.526</v>
      </c>
      <c r="L47" s="146">
        <v>28390.092989999997</v>
      </c>
      <c r="M47" s="130">
        <f t="shared" si="17"/>
        <v>-135420.43301</v>
      </c>
      <c r="N47" s="158">
        <f t="shared" si="8"/>
        <v>0.1733105538651405</v>
      </c>
      <c r="O47" s="131">
        <f t="shared" si="13"/>
        <v>163835.526</v>
      </c>
      <c r="P47" s="131">
        <f t="shared" si="18"/>
        <v>28413.365799999996</v>
      </c>
      <c r="Q47" s="131">
        <f t="shared" si="15"/>
        <v>-135422.1602</v>
      </c>
      <c r="R47" s="155">
        <f t="shared" si="9"/>
        <v>0.1734261578895898</v>
      </c>
      <c r="S47" s="45"/>
      <c r="T47" s="45"/>
      <c r="U47" s="45"/>
      <c r="V47" s="45"/>
      <c r="W47" s="46"/>
      <c r="X47" s="22"/>
      <c r="Y47" s="22"/>
      <c r="Z47" s="22"/>
      <c r="AA47" s="22"/>
      <c r="AB47" s="22"/>
      <c r="AC47" s="22"/>
      <c r="AD47" s="22"/>
      <c r="AE47" s="22"/>
      <c r="AF47" s="22"/>
      <c r="AG47" s="22"/>
    </row>
    <row r="48" spans="1:33" s="78" customFormat="1" ht="60.75">
      <c r="A48" s="165" t="s">
        <v>190</v>
      </c>
      <c r="B48" s="98" t="s">
        <v>191</v>
      </c>
      <c r="C48" s="101"/>
      <c r="D48" s="130">
        <v>0</v>
      </c>
      <c r="E48" s="130">
        <v>0</v>
      </c>
      <c r="F48" s="130">
        <v>0</v>
      </c>
      <c r="G48" s="131">
        <f>F48-E48</f>
        <v>0</v>
      </c>
      <c r="H48" s="155">
        <f t="shared" si="6"/>
      </c>
      <c r="I48" s="131">
        <f>F48-D48</f>
        <v>0</v>
      </c>
      <c r="J48" s="155">
        <f t="shared" si="7"/>
      </c>
      <c r="K48" s="146">
        <v>262708</v>
      </c>
      <c r="L48" s="146">
        <v>5996.18368</v>
      </c>
      <c r="M48" s="130">
        <f aca="true" t="shared" si="19" ref="M48:M56">L48-K48</f>
        <v>-256711.81632</v>
      </c>
      <c r="N48" s="158">
        <f t="shared" si="8"/>
        <v>0.022824518781308527</v>
      </c>
      <c r="O48" s="130">
        <f>D48+K48</f>
        <v>262708</v>
      </c>
      <c r="P48" s="130">
        <f>L48+F48</f>
        <v>5996.18368</v>
      </c>
      <c r="Q48" s="130">
        <f>P48-O48</f>
        <v>-256711.81632</v>
      </c>
      <c r="R48" s="155">
        <f t="shared" si="9"/>
        <v>0.022824518781308527</v>
      </c>
      <c r="S48" s="77"/>
      <c r="T48" s="77"/>
      <c r="U48" s="77"/>
      <c r="V48" s="77"/>
      <c r="W48" s="80"/>
      <c r="X48" s="76"/>
      <c r="Y48" s="76"/>
      <c r="Z48" s="76"/>
      <c r="AA48" s="76"/>
      <c r="AB48" s="76"/>
      <c r="AC48" s="76"/>
      <c r="AD48" s="76"/>
      <c r="AE48" s="76"/>
      <c r="AF48" s="76"/>
      <c r="AG48" s="76"/>
    </row>
    <row r="49" spans="1:33" s="1" customFormat="1" ht="30" customHeight="1">
      <c r="A49" s="162">
        <v>50000000</v>
      </c>
      <c r="B49" s="92" t="s">
        <v>21</v>
      </c>
      <c r="C49" s="96" t="e">
        <f>#REF!+C50</f>
        <v>#REF!</v>
      </c>
      <c r="D49" s="131">
        <f>D50</f>
        <v>0</v>
      </c>
      <c r="E49" s="131">
        <f>E50</f>
        <v>0</v>
      </c>
      <c r="F49" s="131">
        <f>F50</f>
        <v>0</v>
      </c>
      <c r="G49" s="131">
        <f>F49-E49</f>
        <v>0</v>
      </c>
      <c r="H49" s="155">
        <f t="shared" si="6"/>
      </c>
      <c r="I49" s="131">
        <f>F49-D49</f>
        <v>0</v>
      </c>
      <c r="J49" s="155">
        <f t="shared" si="7"/>
      </c>
      <c r="K49" s="131">
        <f>K50</f>
        <v>13176.43</v>
      </c>
      <c r="L49" s="131">
        <f>L50</f>
        <v>4315.9414400000005</v>
      </c>
      <c r="M49" s="130">
        <f t="shared" si="19"/>
        <v>-8860.48856</v>
      </c>
      <c r="N49" s="158">
        <f t="shared" si="8"/>
        <v>0.3275501361142586</v>
      </c>
      <c r="O49" s="131">
        <f t="shared" si="13"/>
        <v>13176.43</v>
      </c>
      <c r="P49" s="131">
        <f t="shared" si="18"/>
        <v>4315.9414400000005</v>
      </c>
      <c r="Q49" s="131">
        <f t="shared" si="15"/>
        <v>-8860.48856</v>
      </c>
      <c r="R49" s="155">
        <f t="shared" si="9"/>
        <v>0.3275501361142586</v>
      </c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</row>
    <row r="50" spans="1:33" s="278" customFormat="1" ht="81" customHeight="1">
      <c r="A50" s="289">
        <v>50110000</v>
      </c>
      <c r="B50" s="94" t="s">
        <v>185</v>
      </c>
      <c r="C50" s="95"/>
      <c r="D50" s="146">
        <v>0</v>
      </c>
      <c r="E50" s="146">
        <v>0</v>
      </c>
      <c r="F50" s="146">
        <v>0</v>
      </c>
      <c r="G50" s="146">
        <f t="shared" si="5"/>
        <v>0</v>
      </c>
      <c r="H50" s="266">
        <f t="shared" si="6"/>
      </c>
      <c r="I50" s="146"/>
      <c r="J50" s="266">
        <f t="shared" si="7"/>
      </c>
      <c r="K50" s="146">
        <v>13176.43</v>
      </c>
      <c r="L50" s="146">
        <v>4315.9414400000005</v>
      </c>
      <c r="M50" s="132">
        <f t="shared" si="19"/>
        <v>-8860.48856</v>
      </c>
      <c r="N50" s="290">
        <f t="shared" si="8"/>
        <v>0.3275501361142586</v>
      </c>
      <c r="O50" s="133">
        <f t="shared" si="13"/>
        <v>13176.43</v>
      </c>
      <c r="P50" s="146">
        <f t="shared" si="18"/>
        <v>4315.9414400000005</v>
      </c>
      <c r="Q50" s="133">
        <f t="shared" si="15"/>
        <v>-8860.48856</v>
      </c>
      <c r="R50" s="266">
        <f t="shared" si="9"/>
        <v>0.3275501361142586</v>
      </c>
      <c r="S50" s="178"/>
      <c r="T50" s="178"/>
      <c r="U50" s="178"/>
      <c r="V50" s="178"/>
      <c r="W50" s="178"/>
      <c r="X50" s="178"/>
      <c r="Y50" s="178"/>
      <c r="Z50" s="178"/>
      <c r="AA50" s="178"/>
      <c r="AB50" s="178"/>
      <c r="AC50" s="178"/>
      <c r="AD50" s="178"/>
      <c r="AE50" s="178"/>
      <c r="AF50" s="178"/>
      <c r="AG50" s="178"/>
    </row>
    <row r="51" spans="1:33" ht="20.25" customHeight="1">
      <c r="A51" s="8">
        <v>900101</v>
      </c>
      <c r="B51" s="102" t="s">
        <v>22</v>
      </c>
      <c r="C51" s="103" t="e">
        <f>C10+C35+C49+#REF!</f>
        <v>#REF!</v>
      </c>
      <c r="D51" s="150">
        <f>D10+D35+D49+D47</f>
        <v>5766872.681</v>
      </c>
      <c r="E51" s="150">
        <f>E10+E35+E49+E47</f>
        <v>1409761.1040000003</v>
      </c>
      <c r="F51" s="150">
        <f>F10+F35+F49+F47</f>
        <v>1540340.03533</v>
      </c>
      <c r="G51" s="150">
        <f t="shared" si="5"/>
        <v>130578.93132999982</v>
      </c>
      <c r="H51" s="157">
        <f aca="true" t="shared" si="20" ref="H51:H60">_xlfn.IFERROR(F51/E51,"")</f>
        <v>1.0926248645671244</v>
      </c>
      <c r="I51" s="150">
        <f aca="true" t="shared" si="21" ref="I51:I60">F51-D51</f>
        <v>-4226532.6456699995</v>
      </c>
      <c r="J51" s="157">
        <f aca="true" t="shared" si="22" ref="J51:J60">_xlfn.IFERROR(F51/D51,"")</f>
        <v>0.2671014465786504</v>
      </c>
      <c r="K51" s="150">
        <f>K10+K35+K47+K49+K48</f>
        <v>827661.9970000001</v>
      </c>
      <c r="L51" s="150">
        <f>L10+L35+L47+L49+L48</f>
        <v>227447.79607999997</v>
      </c>
      <c r="M51" s="150">
        <f t="shared" si="19"/>
        <v>-600214.2009200001</v>
      </c>
      <c r="N51" s="157">
        <f aca="true" t="shared" si="23" ref="N51:N60">_xlfn.IFERROR(L51/K51,"")</f>
        <v>0.27480758679801986</v>
      </c>
      <c r="O51" s="150">
        <f t="shared" si="13"/>
        <v>6594534.678</v>
      </c>
      <c r="P51" s="150">
        <f t="shared" si="18"/>
        <v>1767787.83141</v>
      </c>
      <c r="Q51" s="150">
        <f t="shared" si="15"/>
        <v>-4826746.84659</v>
      </c>
      <c r="R51" s="157">
        <f aca="true" t="shared" si="24" ref="R51:R61">_xlfn.IFERROR(P51/O51,"")</f>
        <v>0.268068623144482</v>
      </c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</row>
    <row r="52" spans="1:18" s="1" customFormat="1" ht="22.5" customHeight="1">
      <c r="A52" s="162">
        <v>40000000</v>
      </c>
      <c r="B52" s="92" t="s">
        <v>54</v>
      </c>
      <c r="C52" s="104">
        <f>C53+C83</f>
        <v>226954.7</v>
      </c>
      <c r="D52" s="130">
        <f>D53</f>
        <v>4237771</v>
      </c>
      <c r="E52" s="130">
        <f>E53</f>
        <v>1023918.7000000001</v>
      </c>
      <c r="F52" s="131">
        <f>F53</f>
        <v>1023597.4</v>
      </c>
      <c r="G52" s="131">
        <f t="shared" si="5"/>
        <v>-321.30000000004657</v>
      </c>
      <c r="H52" s="179">
        <f t="shared" si="20"/>
        <v>0.9996862055551871</v>
      </c>
      <c r="I52" s="131">
        <f t="shared" si="21"/>
        <v>-3214173.6</v>
      </c>
      <c r="J52" s="179">
        <f t="shared" si="22"/>
        <v>0.24154146130123597</v>
      </c>
      <c r="K52" s="130">
        <f>K53</f>
        <v>247808.7</v>
      </c>
      <c r="L52" s="130">
        <f>L53</f>
        <v>56251.8</v>
      </c>
      <c r="M52" s="131">
        <f t="shared" si="19"/>
        <v>-191556.90000000002</v>
      </c>
      <c r="N52" s="179">
        <f t="shared" si="23"/>
        <v>0.22699687299114196</v>
      </c>
      <c r="O52" s="131">
        <f t="shared" si="13"/>
        <v>4485579.7</v>
      </c>
      <c r="P52" s="131">
        <f t="shared" si="18"/>
        <v>1079849.2</v>
      </c>
      <c r="Q52" s="131">
        <f t="shared" si="15"/>
        <v>-3405730.5</v>
      </c>
      <c r="R52" s="179">
        <f t="shared" si="24"/>
        <v>0.2407379362805659</v>
      </c>
    </row>
    <row r="53" spans="1:18" s="1" customFormat="1" ht="23.25" customHeight="1">
      <c r="A53" s="162">
        <v>41000000</v>
      </c>
      <c r="B53" s="92" t="s">
        <v>55</v>
      </c>
      <c r="C53" s="104">
        <f>C54+C58</f>
        <v>226954.7</v>
      </c>
      <c r="D53" s="131">
        <f>D54+D58</f>
        <v>4237771</v>
      </c>
      <c r="E53" s="131">
        <f>E54+E58</f>
        <v>1023918.7000000001</v>
      </c>
      <c r="F53" s="131">
        <f>F54+F58</f>
        <v>1023597.4</v>
      </c>
      <c r="G53" s="131">
        <f t="shared" si="5"/>
        <v>-321.30000000004657</v>
      </c>
      <c r="H53" s="179">
        <f t="shared" si="20"/>
        <v>0.9996862055551871</v>
      </c>
      <c r="I53" s="131">
        <f t="shared" si="21"/>
        <v>-3214173.6</v>
      </c>
      <c r="J53" s="179">
        <f t="shared" si="22"/>
        <v>0.24154146130123597</v>
      </c>
      <c r="K53" s="130">
        <f>K54+K58</f>
        <v>247808.7</v>
      </c>
      <c r="L53" s="130">
        <f>L54+L58</f>
        <v>56251.8</v>
      </c>
      <c r="M53" s="131">
        <f t="shared" si="19"/>
        <v>-191556.90000000002</v>
      </c>
      <c r="N53" s="179">
        <f t="shared" si="23"/>
        <v>0.22699687299114196</v>
      </c>
      <c r="O53" s="131">
        <f t="shared" si="13"/>
        <v>4485579.7</v>
      </c>
      <c r="P53" s="131">
        <f t="shared" si="18"/>
        <v>1079849.2</v>
      </c>
      <c r="Q53" s="131">
        <f t="shared" si="15"/>
        <v>-3405730.5</v>
      </c>
      <c r="R53" s="179">
        <f t="shared" si="24"/>
        <v>0.2407379362805659</v>
      </c>
    </row>
    <row r="54" spans="1:18" s="81" customFormat="1" ht="23.25" customHeight="1">
      <c r="A54" s="162">
        <v>41020000</v>
      </c>
      <c r="B54" s="128" t="s">
        <v>67</v>
      </c>
      <c r="C54" s="105">
        <f>SUM(C55:C55)</f>
        <v>226954.7</v>
      </c>
      <c r="D54" s="151">
        <f>D55+D56+D57</f>
        <v>1653841.5999999999</v>
      </c>
      <c r="E54" s="151">
        <f>E55+E56+E57</f>
        <v>414969.9</v>
      </c>
      <c r="F54" s="151">
        <f>F55+F56+F57</f>
        <v>414969.9</v>
      </c>
      <c r="G54" s="131">
        <f t="shared" si="5"/>
        <v>0</v>
      </c>
      <c r="H54" s="179">
        <f t="shared" si="20"/>
        <v>1</v>
      </c>
      <c r="I54" s="151">
        <f t="shared" si="21"/>
        <v>-1238871.6999999997</v>
      </c>
      <c r="J54" s="179">
        <f t="shared" si="22"/>
        <v>0.250912723443406</v>
      </c>
      <c r="K54" s="288">
        <f>K55+K56</f>
        <v>0</v>
      </c>
      <c r="L54" s="288">
        <f>L55+L56</f>
        <v>0</v>
      </c>
      <c r="M54" s="131">
        <f t="shared" si="19"/>
        <v>0</v>
      </c>
      <c r="N54" s="179">
        <f t="shared" si="23"/>
      </c>
      <c r="O54" s="145">
        <f t="shared" si="13"/>
        <v>1653841.5999999999</v>
      </c>
      <c r="P54" s="151">
        <f t="shared" si="18"/>
        <v>414969.9</v>
      </c>
      <c r="Q54" s="145">
        <f t="shared" si="15"/>
        <v>-1238871.6999999997</v>
      </c>
      <c r="R54" s="179">
        <f t="shared" si="24"/>
        <v>0.250912723443406</v>
      </c>
    </row>
    <row r="55" spans="1:18" s="278" customFormat="1" ht="29.25" customHeight="1">
      <c r="A55" s="289">
        <v>41020100</v>
      </c>
      <c r="B55" s="94" t="s">
        <v>105</v>
      </c>
      <c r="C55" s="106">
        <v>226954.7</v>
      </c>
      <c r="D55" s="146">
        <v>1511734.4</v>
      </c>
      <c r="E55" s="146">
        <v>377933.4</v>
      </c>
      <c r="F55" s="146">
        <v>377933.4</v>
      </c>
      <c r="G55" s="145">
        <f t="shared" si="5"/>
        <v>0</v>
      </c>
      <c r="H55" s="290">
        <f t="shared" si="20"/>
        <v>1</v>
      </c>
      <c r="I55" s="146">
        <f t="shared" si="21"/>
        <v>-1133801</v>
      </c>
      <c r="J55" s="290">
        <f t="shared" si="22"/>
        <v>0.24999986770162805</v>
      </c>
      <c r="K55" s="148">
        <v>0</v>
      </c>
      <c r="L55" s="148">
        <v>0</v>
      </c>
      <c r="M55" s="145">
        <f t="shared" si="19"/>
        <v>0</v>
      </c>
      <c r="N55" s="290">
        <f t="shared" si="23"/>
      </c>
      <c r="O55" s="133">
        <f t="shared" si="13"/>
        <v>1511734.4</v>
      </c>
      <c r="P55" s="146">
        <f t="shared" si="18"/>
        <v>377933.4</v>
      </c>
      <c r="Q55" s="133">
        <f t="shared" si="15"/>
        <v>-1133801</v>
      </c>
      <c r="R55" s="290">
        <f t="shared" si="24"/>
        <v>0.24999986770162805</v>
      </c>
    </row>
    <row r="56" spans="1:18" s="278" customFormat="1" ht="84" customHeight="1">
      <c r="A56" s="289">
        <v>41020200</v>
      </c>
      <c r="B56" s="94" t="s">
        <v>158</v>
      </c>
      <c r="C56" s="106"/>
      <c r="D56" s="146">
        <v>114236.4</v>
      </c>
      <c r="E56" s="146">
        <v>28558.5</v>
      </c>
      <c r="F56" s="146">
        <v>28558.5</v>
      </c>
      <c r="G56" s="145">
        <f t="shared" si="5"/>
        <v>0</v>
      </c>
      <c r="H56" s="290">
        <f t="shared" si="20"/>
        <v>1</v>
      </c>
      <c r="I56" s="146">
        <f t="shared" si="21"/>
        <v>-85677.9</v>
      </c>
      <c r="J56" s="290">
        <f t="shared" si="22"/>
        <v>0.24999474773364708</v>
      </c>
      <c r="K56" s="148">
        <v>0</v>
      </c>
      <c r="L56" s="148">
        <v>0</v>
      </c>
      <c r="M56" s="145">
        <f t="shared" si="19"/>
        <v>0</v>
      </c>
      <c r="N56" s="290">
        <f t="shared" si="23"/>
      </c>
      <c r="O56" s="133">
        <f t="shared" si="13"/>
        <v>114236.4</v>
      </c>
      <c r="P56" s="146">
        <f>L56+F56</f>
        <v>28558.5</v>
      </c>
      <c r="Q56" s="133">
        <f aca="true" t="shared" si="25" ref="Q56:Q61">P56-O56</f>
        <v>-85677.9</v>
      </c>
      <c r="R56" s="290">
        <f t="shared" si="24"/>
        <v>0.24999474773364708</v>
      </c>
    </row>
    <row r="57" spans="1:18" s="278" customFormat="1" ht="121.5">
      <c r="A57" s="289" t="s">
        <v>256</v>
      </c>
      <c r="B57" s="94" t="s">
        <v>257</v>
      </c>
      <c r="C57" s="106"/>
      <c r="D57" s="146">
        <v>27870.8</v>
      </c>
      <c r="E57" s="146">
        <v>8478</v>
      </c>
      <c r="F57" s="146">
        <v>8478</v>
      </c>
      <c r="G57" s="146">
        <f>F57-E57</f>
        <v>0</v>
      </c>
      <c r="H57" s="290">
        <f>_xlfn.IFERROR(F57/E57,"")</f>
        <v>1</v>
      </c>
      <c r="I57" s="146">
        <f>F57-D57</f>
        <v>-19392.8</v>
      </c>
      <c r="J57" s="290">
        <f>_xlfn.IFERROR(F57/D57,"")</f>
        <v>0.30418933076912036</v>
      </c>
      <c r="K57" s="148">
        <v>0</v>
      </c>
      <c r="L57" s="148">
        <v>0</v>
      </c>
      <c r="M57" s="145">
        <f>L57-K57</f>
        <v>0</v>
      </c>
      <c r="N57" s="290">
        <f>_xlfn.IFERROR(L57/K57,"")</f>
      </c>
      <c r="O57" s="133">
        <f>D57+K57</f>
        <v>27870.8</v>
      </c>
      <c r="P57" s="146">
        <f>L57+F57</f>
        <v>8478</v>
      </c>
      <c r="Q57" s="133">
        <f t="shared" si="25"/>
        <v>-19392.8</v>
      </c>
      <c r="R57" s="290">
        <f>_xlfn.IFERROR(P57/O57,"")</f>
        <v>0.30418933076912036</v>
      </c>
    </row>
    <row r="58" spans="1:18" s="1" customFormat="1" ht="23.25" customHeight="1">
      <c r="A58" s="162">
        <v>41030000</v>
      </c>
      <c r="B58" s="107" t="s">
        <v>68</v>
      </c>
      <c r="C58" s="96">
        <f>C76</f>
        <v>0</v>
      </c>
      <c r="D58" s="131">
        <f>SUM(D59:D77)</f>
        <v>2583929.4</v>
      </c>
      <c r="E58" s="131">
        <f>SUM(E59:E77)</f>
        <v>608948.8</v>
      </c>
      <c r="F58" s="131">
        <f>SUM(F59:F77)</f>
        <v>608627.5</v>
      </c>
      <c r="G58" s="131">
        <f>F58-E58</f>
        <v>-321.30000000004657</v>
      </c>
      <c r="H58" s="179">
        <f t="shared" si="20"/>
        <v>0.9994723694340147</v>
      </c>
      <c r="I58" s="131">
        <f t="shared" si="21"/>
        <v>-1975301.9</v>
      </c>
      <c r="J58" s="179">
        <f t="shared" si="22"/>
        <v>0.23554339371656208</v>
      </c>
      <c r="K58" s="130">
        <f>SUM(K59:K77)</f>
        <v>247808.7</v>
      </c>
      <c r="L58" s="130">
        <f>SUM(L59:L77)</f>
        <v>56251.8</v>
      </c>
      <c r="M58" s="130">
        <f>SUM(M59:M76)</f>
        <v>-191556.90000000002</v>
      </c>
      <c r="N58" s="179">
        <f t="shared" si="23"/>
        <v>0.22699687299114196</v>
      </c>
      <c r="O58" s="131">
        <f t="shared" si="13"/>
        <v>2831738.1</v>
      </c>
      <c r="P58" s="131">
        <f t="shared" si="18"/>
        <v>664879.3</v>
      </c>
      <c r="Q58" s="131">
        <f t="shared" si="25"/>
        <v>-2166858.8</v>
      </c>
      <c r="R58" s="179">
        <f t="shared" si="24"/>
        <v>0.2347954777315035</v>
      </c>
    </row>
    <row r="59" spans="1:18" s="1" customFormat="1" ht="101.25" customHeight="1" hidden="1">
      <c r="A59" s="163">
        <v>41030400</v>
      </c>
      <c r="B59" s="170" t="s">
        <v>221</v>
      </c>
      <c r="C59" s="96"/>
      <c r="D59" s="133"/>
      <c r="E59" s="133"/>
      <c r="F59" s="133"/>
      <c r="G59" s="133">
        <f>F59-E59</f>
        <v>0</v>
      </c>
      <c r="H59" s="179">
        <f t="shared" si="20"/>
      </c>
      <c r="I59" s="133">
        <f t="shared" si="21"/>
        <v>0</v>
      </c>
      <c r="J59" s="179">
        <f t="shared" si="22"/>
      </c>
      <c r="K59" s="132"/>
      <c r="L59" s="132"/>
      <c r="M59" s="133">
        <f>L59-K59</f>
        <v>0</v>
      </c>
      <c r="N59" s="179">
        <f t="shared" si="23"/>
      </c>
      <c r="O59" s="133">
        <f>D59+K59</f>
        <v>0</v>
      </c>
      <c r="P59" s="133">
        <f>L59+F59</f>
        <v>0</v>
      </c>
      <c r="Q59" s="133">
        <f t="shared" si="25"/>
        <v>0</v>
      </c>
      <c r="R59" s="179">
        <f t="shared" si="24"/>
      </c>
    </row>
    <row r="60" spans="1:18" s="1" customFormat="1" ht="409.5" customHeight="1" hidden="1">
      <c r="A60" s="163">
        <v>41030500</v>
      </c>
      <c r="B60" s="153" t="s">
        <v>220</v>
      </c>
      <c r="C60" s="96"/>
      <c r="D60" s="133"/>
      <c r="E60" s="133"/>
      <c r="F60" s="133"/>
      <c r="G60" s="133">
        <f>F60-E60</f>
        <v>0</v>
      </c>
      <c r="H60" s="180">
        <f t="shared" si="20"/>
      </c>
      <c r="I60" s="133">
        <f t="shared" si="21"/>
        <v>0</v>
      </c>
      <c r="J60" s="180">
        <f t="shared" si="22"/>
      </c>
      <c r="K60" s="132"/>
      <c r="L60" s="132"/>
      <c r="M60" s="133">
        <f>L60-K60</f>
        <v>0</v>
      </c>
      <c r="N60" s="179">
        <f t="shared" si="23"/>
      </c>
      <c r="O60" s="133">
        <f>D60+K60</f>
        <v>0</v>
      </c>
      <c r="P60" s="133">
        <f>L60+F60</f>
        <v>0</v>
      </c>
      <c r="Q60" s="133">
        <f t="shared" si="25"/>
        <v>0</v>
      </c>
      <c r="R60" s="180">
        <f t="shared" si="24"/>
      </c>
    </row>
    <row r="61" spans="1:18" s="278" customFormat="1" ht="82.5" customHeight="1">
      <c r="A61" s="289">
        <v>41030600</v>
      </c>
      <c r="B61" s="153" t="s">
        <v>240</v>
      </c>
      <c r="C61" s="100"/>
      <c r="D61" s="146">
        <v>3854.7</v>
      </c>
      <c r="E61" s="146">
        <v>963.9</v>
      </c>
      <c r="F61" s="146">
        <v>642.6</v>
      </c>
      <c r="G61" s="133"/>
      <c r="H61" s="290"/>
      <c r="I61" s="133"/>
      <c r="J61" s="290"/>
      <c r="K61" s="132"/>
      <c r="L61" s="132"/>
      <c r="M61" s="133"/>
      <c r="N61" s="291"/>
      <c r="O61" s="133">
        <f>D61+K61</f>
        <v>3854.7</v>
      </c>
      <c r="P61" s="133">
        <f>L61+F61</f>
        <v>642.6</v>
      </c>
      <c r="Q61" s="133">
        <f t="shared" si="25"/>
        <v>-3212.1</v>
      </c>
      <c r="R61" s="290">
        <f t="shared" si="24"/>
        <v>0.16670558020079385</v>
      </c>
    </row>
    <row r="62" spans="1:18" s="278" customFormat="1" ht="61.5" customHeight="1">
      <c r="A62" s="289">
        <v>41033000</v>
      </c>
      <c r="B62" s="153" t="s">
        <v>218</v>
      </c>
      <c r="C62" s="100"/>
      <c r="D62" s="146">
        <v>37369.2</v>
      </c>
      <c r="E62" s="146">
        <v>13295.1</v>
      </c>
      <c r="F62" s="146">
        <v>13295.1</v>
      </c>
      <c r="G62" s="133">
        <f aca="true" t="shared" si="26" ref="G62:G76">F62-E62</f>
        <v>0</v>
      </c>
      <c r="H62" s="290">
        <f aca="true" t="shared" si="27" ref="H62:H76">_xlfn.IFERROR(F62/E62,"")</f>
        <v>1</v>
      </c>
      <c r="I62" s="133">
        <f aca="true" t="shared" si="28" ref="I62:I76">F62-D62</f>
        <v>-24074.1</v>
      </c>
      <c r="J62" s="290">
        <f aca="true" t="shared" si="29" ref="J62:J76">_xlfn.IFERROR(F62/D62,"")</f>
        <v>0.35577695000160564</v>
      </c>
      <c r="K62" s="132"/>
      <c r="L62" s="132"/>
      <c r="M62" s="133">
        <f aca="true" t="shared" si="30" ref="M62:M76">L62-K62</f>
        <v>0</v>
      </c>
      <c r="N62" s="290">
        <f aca="true" t="shared" si="31" ref="N62:N76">_xlfn.IFERROR(L62/K62,"")</f>
      </c>
      <c r="O62" s="133">
        <f aca="true" t="shared" si="32" ref="O62:O76">D62+K62</f>
        <v>37369.2</v>
      </c>
      <c r="P62" s="133">
        <f aca="true" t="shared" si="33" ref="P62:P76">L62+F62</f>
        <v>13295.1</v>
      </c>
      <c r="Q62" s="133">
        <f aca="true" t="shared" si="34" ref="Q62:Q76">P62-O62</f>
        <v>-24074.1</v>
      </c>
      <c r="R62" s="290">
        <f aca="true" t="shared" si="35" ref="R62:R76">_xlfn.IFERROR(P62/O62,"")</f>
        <v>0.35577695000160564</v>
      </c>
    </row>
    <row r="63" spans="1:18" s="278" customFormat="1" ht="44.25" customHeight="1">
      <c r="A63" s="289" t="s">
        <v>203</v>
      </c>
      <c r="B63" s="153" t="s">
        <v>207</v>
      </c>
      <c r="C63" s="100"/>
      <c r="D63" s="146">
        <v>2525313.2</v>
      </c>
      <c r="E63" s="146">
        <v>592165</v>
      </c>
      <c r="F63" s="146">
        <v>592165</v>
      </c>
      <c r="G63" s="133">
        <f t="shared" si="26"/>
        <v>0</v>
      </c>
      <c r="H63" s="290">
        <f t="shared" si="27"/>
        <v>1</v>
      </c>
      <c r="I63" s="133">
        <f t="shared" si="28"/>
        <v>-1933148.2000000002</v>
      </c>
      <c r="J63" s="290">
        <f t="shared" si="29"/>
        <v>0.23449170582088588</v>
      </c>
      <c r="K63" s="132"/>
      <c r="L63" s="132"/>
      <c r="M63" s="133">
        <f t="shared" si="30"/>
        <v>0</v>
      </c>
      <c r="N63" s="291">
        <f t="shared" si="31"/>
      </c>
      <c r="O63" s="133">
        <f t="shared" si="32"/>
        <v>2525313.2</v>
      </c>
      <c r="P63" s="133">
        <f t="shared" si="33"/>
        <v>592165</v>
      </c>
      <c r="Q63" s="133">
        <f t="shared" si="34"/>
        <v>-1933148.2000000002</v>
      </c>
      <c r="R63" s="290">
        <f t="shared" si="35"/>
        <v>0.23449170582088588</v>
      </c>
    </row>
    <row r="64" spans="1:18" s="278" customFormat="1" ht="146.25" customHeight="1" hidden="1">
      <c r="A64" s="289" t="s">
        <v>204</v>
      </c>
      <c r="B64" s="153" t="s">
        <v>209</v>
      </c>
      <c r="C64" s="100"/>
      <c r="D64" s="146">
        <v>0</v>
      </c>
      <c r="E64" s="146">
        <v>0</v>
      </c>
      <c r="F64" s="146">
        <v>0</v>
      </c>
      <c r="G64" s="133">
        <f t="shared" si="26"/>
        <v>0</v>
      </c>
      <c r="H64" s="290">
        <f t="shared" si="27"/>
      </c>
      <c r="I64" s="133">
        <f t="shared" si="28"/>
        <v>0</v>
      </c>
      <c r="J64" s="290">
        <f t="shared" si="29"/>
      </c>
      <c r="K64" s="132"/>
      <c r="L64" s="132"/>
      <c r="M64" s="133">
        <f t="shared" si="30"/>
        <v>0</v>
      </c>
      <c r="N64" s="291">
        <f t="shared" si="31"/>
      </c>
      <c r="O64" s="133">
        <f t="shared" si="32"/>
        <v>0</v>
      </c>
      <c r="P64" s="133">
        <f t="shared" si="33"/>
        <v>0</v>
      </c>
      <c r="Q64" s="133">
        <f t="shared" si="34"/>
        <v>0</v>
      </c>
      <c r="R64" s="290">
        <f t="shared" si="35"/>
      </c>
    </row>
    <row r="65" spans="1:18" s="278" customFormat="1" ht="77.25" customHeight="1" hidden="1">
      <c r="A65" s="289">
        <v>41034500</v>
      </c>
      <c r="B65" s="153" t="s">
        <v>227</v>
      </c>
      <c r="C65" s="100"/>
      <c r="D65" s="146">
        <v>0</v>
      </c>
      <c r="E65" s="146">
        <v>0</v>
      </c>
      <c r="F65" s="146">
        <v>0</v>
      </c>
      <c r="G65" s="133">
        <f t="shared" si="26"/>
        <v>0</v>
      </c>
      <c r="H65" s="290">
        <f t="shared" si="27"/>
      </c>
      <c r="I65" s="133">
        <f t="shared" si="28"/>
        <v>0</v>
      </c>
      <c r="J65" s="290">
        <f t="shared" si="29"/>
      </c>
      <c r="K65" s="132"/>
      <c r="L65" s="132"/>
      <c r="M65" s="133">
        <f t="shared" si="30"/>
        <v>0</v>
      </c>
      <c r="N65" s="290">
        <f t="shared" si="31"/>
      </c>
      <c r="O65" s="133">
        <f t="shared" si="32"/>
        <v>0</v>
      </c>
      <c r="P65" s="133">
        <f t="shared" si="33"/>
        <v>0</v>
      </c>
      <c r="Q65" s="133">
        <f t="shared" si="34"/>
        <v>0</v>
      </c>
      <c r="R65" s="290">
        <f t="shared" si="35"/>
      </c>
    </row>
    <row r="66" spans="1:18" s="278" customFormat="1" ht="77.25" customHeight="1" hidden="1">
      <c r="A66" s="289">
        <v>41035200</v>
      </c>
      <c r="B66" s="153" t="s">
        <v>229</v>
      </c>
      <c r="C66" s="100"/>
      <c r="D66" s="146">
        <v>0</v>
      </c>
      <c r="E66" s="146">
        <v>0</v>
      </c>
      <c r="F66" s="146">
        <v>0</v>
      </c>
      <c r="G66" s="133">
        <f t="shared" si="26"/>
        <v>0</v>
      </c>
      <c r="H66" s="290">
        <f t="shared" si="27"/>
      </c>
      <c r="I66" s="133">
        <f t="shared" si="28"/>
        <v>0</v>
      </c>
      <c r="J66" s="290">
        <f t="shared" si="29"/>
      </c>
      <c r="K66" s="132"/>
      <c r="L66" s="132"/>
      <c r="M66" s="133">
        <f t="shared" si="30"/>
        <v>0</v>
      </c>
      <c r="N66" s="291">
        <f t="shared" si="31"/>
      </c>
      <c r="O66" s="133">
        <f t="shared" si="32"/>
        <v>0</v>
      </c>
      <c r="P66" s="133">
        <f t="shared" si="33"/>
        <v>0</v>
      </c>
      <c r="Q66" s="133">
        <f t="shared" si="34"/>
        <v>0</v>
      </c>
      <c r="R66" s="290">
        <f t="shared" si="35"/>
      </c>
    </row>
    <row r="67" spans="1:18" s="278" customFormat="1" ht="81" hidden="1">
      <c r="A67" s="289">
        <v>41035300</v>
      </c>
      <c r="B67" s="153" t="s">
        <v>237</v>
      </c>
      <c r="C67" s="100"/>
      <c r="D67" s="146">
        <v>0</v>
      </c>
      <c r="E67" s="146">
        <v>0</v>
      </c>
      <c r="F67" s="146">
        <v>0</v>
      </c>
      <c r="G67" s="133">
        <f t="shared" si="26"/>
        <v>0</v>
      </c>
      <c r="H67" s="290">
        <f t="shared" si="27"/>
      </c>
      <c r="I67" s="133">
        <f t="shared" si="28"/>
        <v>0</v>
      </c>
      <c r="J67" s="290">
        <f t="shared" si="29"/>
      </c>
      <c r="K67" s="132"/>
      <c r="L67" s="132"/>
      <c r="M67" s="133">
        <f t="shared" si="30"/>
        <v>0</v>
      </c>
      <c r="N67" s="291">
        <f t="shared" si="31"/>
      </c>
      <c r="O67" s="133">
        <f t="shared" si="32"/>
        <v>0</v>
      </c>
      <c r="P67" s="133">
        <f t="shared" si="33"/>
        <v>0</v>
      </c>
      <c r="Q67" s="133">
        <f t="shared" si="34"/>
        <v>0</v>
      </c>
      <c r="R67" s="290">
        <f t="shared" si="35"/>
      </c>
    </row>
    <row r="68" spans="1:18" s="278" customFormat="1" ht="72" customHeight="1">
      <c r="A68" s="289" t="s">
        <v>205</v>
      </c>
      <c r="B68" s="153" t="s">
        <v>210</v>
      </c>
      <c r="C68" s="100"/>
      <c r="D68" s="146">
        <v>10170.5</v>
      </c>
      <c r="E68" s="146">
        <v>2524.8</v>
      </c>
      <c r="F68" s="146">
        <v>2524.8</v>
      </c>
      <c r="G68" s="133">
        <f t="shared" si="26"/>
        <v>0</v>
      </c>
      <c r="H68" s="290">
        <f t="shared" si="27"/>
        <v>1</v>
      </c>
      <c r="I68" s="133">
        <f t="shared" si="28"/>
        <v>-7645.7</v>
      </c>
      <c r="J68" s="290">
        <f t="shared" si="29"/>
        <v>0.248247382134605</v>
      </c>
      <c r="K68" s="132"/>
      <c r="L68" s="132"/>
      <c r="M68" s="133">
        <f t="shared" si="30"/>
        <v>0</v>
      </c>
      <c r="N68" s="291">
        <f t="shared" si="31"/>
      </c>
      <c r="O68" s="133">
        <f t="shared" si="32"/>
        <v>10170.5</v>
      </c>
      <c r="P68" s="133">
        <f t="shared" si="33"/>
        <v>2524.8</v>
      </c>
      <c r="Q68" s="133">
        <f t="shared" si="34"/>
        <v>-7645.7</v>
      </c>
      <c r="R68" s="290">
        <f t="shared" si="35"/>
        <v>0.248247382134605</v>
      </c>
    </row>
    <row r="69" spans="1:18" s="278" customFormat="1" ht="81" customHeight="1" hidden="1">
      <c r="A69" s="289">
        <v>41035500</v>
      </c>
      <c r="B69" s="153" t="s">
        <v>230</v>
      </c>
      <c r="C69" s="100"/>
      <c r="D69" s="146">
        <v>0</v>
      </c>
      <c r="E69" s="146">
        <v>0</v>
      </c>
      <c r="F69" s="146" t="s">
        <v>246</v>
      </c>
      <c r="G69" s="133" t="e">
        <f t="shared" si="26"/>
        <v>#VALUE!</v>
      </c>
      <c r="H69" s="290">
        <f t="shared" si="27"/>
      </c>
      <c r="I69" s="133" t="e">
        <f t="shared" si="28"/>
        <v>#VALUE!</v>
      </c>
      <c r="J69" s="290">
        <f t="shared" si="29"/>
      </c>
      <c r="K69" s="132"/>
      <c r="L69" s="132"/>
      <c r="M69" s="133">
        <f t="shared" si="30"/>
        <v>0</v>
      </c>
      <c r="N69" s="291">
        <f t="shared" si="31"/>
      </c>
      <c r="O69" s="133">
        <f t="shared" si="32"/>
        <v>0</v>
      </c>
      <c r="P69" s="133" t="e">
        <f t="shared" si="33"/>
        <v>#VALUE!</v>
      </c>
      <c r="Q69" s="133" t="e">
        <f t="shared" si="34"/>
        <v>#VALUE!</v>
      </c>
      <c r="R69" s="290">
        <f t="shared" si="35"/>
      </c>
    </row>
    <row r="70" spans="1:18" s="278" customFormat="1" ht="105.75" customHeight="1">
      <c r="A70" s="289">
        <v>41035600</v>
      </c>
      <c r="B70" s="153" t="s">
        <v>231</v>
      </c>
      <c r="C70" s="100"/>
      <c r="D70" s="146">
        <v>7221.8</v>
      </c>
      <c r="E70" s="146">
        <v>0</v>
      </c>
      <c r="F70" s="146">
        <v>0</v>
      </c>
      <c r="G70" s="133">
        <f t="shared" si="26"/>
        <v>0</v>
      </c>
      <c r="H70" s="290">
        <f t="shared" si="27"/>
      </c>
      <c r="I70" s="133">
        <f t="shared" si="28"/>
        <v>-7221.8</v>
      </c>
      <c r="J70" s="290">
        <f t="shared" si="29"/>
        <v>0</v>
      </c>
      <c r="K70" s="132"/>
      <c r="L70" s="132"/>
      <c r="M70" s="133">
        <f t="shared" si="30"/>
        <v>0</v>
      </c>
      <c r="N70" s="291">
        <f t="shared" si="31"/>
      </c>
      <c r="O70" s="133">
        <f t="shared" si="32"/>
        <v>7221.8</v>
      </c>
      <c r="P70" s="133">
        <f t="shared" si="33"/>
        <v>0</v>
      </c>
      <c r="Q70" s="133">
        <f t="shared" si="34"/>
        <v>-7221.8</v>
      </c>
      <c r="R70" s="290">
        <f t="shared" si="35"/>
        <v>0</v>
      </c>
    </row>
    <row r="71" spans="1:18" s="278" customFormat="1" ht="129.75" customHeight="1" hidden="1">
      <c r="A71" s="289">
        <v>41035900</v>
      </c>
      <c r="B71" s="153" t="s">
        <v>228</v>
      </c>
      <c r="C71" s="100"/>
      <c r="D71" s="133">
        <v>0</v>
      </c>
      <c r="E71" s="133">
        <v>0</v>
      </c>
      <c r="F71" s="133">
        <v>0</v>
      </c>
      <c r="G71" s="133">
        <f t="shared" si="26"/>
        <v>0</v>
      </c>
      <c r="H71" s="290">
        <f t="shared" si="27"/>
      </c>
      <c r="I71" s="133">
        <f t="shared" si="28"/>
        <v>0</v>
      </c>
      <c r="J71" s="290">
        <f t="shared" si="29"/>
      </c>
      <c r="K71" s="132"/>
      <c r="L71" s="132"/>
      <c r="M71" s="133">
        <f t="shared" si="30"/>
        <v>0</v>
      </c>
      <c r="N71" s="291">
        <f t="shared" si="31"/>
      </c>
      <c r="O71" s="133">
        <f t="shared" si="32"/>
        <v>0</v>
      </c>
      <c r="P71" s="133">
        <f t="shared" si="33"/>
        <v>0</v>
      </c>
      <c r="Q71" s="133">
        <f t="shared" si="34"/>
        <v>0</v>
      </c>
      <c r="R71" s="290">
        <f t="shared" si="35"/>
      </c>
    </row>
    <row r="72" spans="1:18" s="278" customFormat="1" ht="384" customHeight="1" hidden="1">
      <c r="A72" s="289">
        <v>41036100</v>
      </c>
      <c r="B72" s="153" t="s">
        <v>232</v>
      </c>
      <c r="C72" s="100"/>
      <c r="D72" s="133">
        <v>0</v>
      </c>
      <c r="E72" s="133">
        <v>0</v>
      </c>
      <c r="F72" s="133">
        <v>0</v>
      </c>
      <c r="G72" s="133">
        <f t="shared" si="26"/>
        <v>0</v>
      </c>
      <c r="H72" s="290">
        <f t="shared" si="27"/>
      </c>
      <c r="I72" s="133">
        <f t="shared" si="28"/>
        <v>0</v>
      </c>
      <c r="J72" s="290">
        <f t="shared" si="29"/>
      </c>
      <c r="K72" s="132"/>
      <c r="L72" s="132"/>
      <c r="M72" s="133">
        <f t="shared" si="30"/>
        <v>0</v>
      </c>
      <c r="N72" s="291">
        <f t="shared" si="31"/>
      </c>
      <c r="O72" s="133">
        <f t="shared" si="32"/>
        <v>0</v>
      </c>
      <c r="P72" s="133">
        <f t="shared" si="33"/>
        <v>0</v>
      </c>
      <c r="Q72" s="133">
        <f t="shared" si="34"/>
        <v>0</v>
      </c>
      <c r="R72" s="290">
        <f t="shared" si="35"/>
      </c>
    </row>
    <row r="73" spans="1:18" s="278" customFormat="1" ht="317.25" customHeight="1" hidden="1">
      <c r="A73" s="289">
        <v>41036400</v>
      </c>
      <c r="B73" s="153" t="s">
        <v>233</v>
      </c>
      <c r="C73" s="100"/>
      <c r="D73" s="133">
        <v>0</v>
      </c>
      <c r="E73" s="133">
        <v>0</v>
      </c>
      <c r="F73" s="133">
        <v>0</v>
      </c>
      <c r="G73" s="133">
        <f t="shared" si="26"/>
        <v>0</v>
      </c>
      <c r="H73" s="290">
        <f t="shared" si="27"/>
      </c>
      <c r="I73" s="133">
        <f t="shared" si="28"/>
        <v>0</v>
      </c>
      <c r="J73" s="290">
        <f t="shared" si="29"/>
      </c>
      <c r="K73" s="132"/>
      <c r="L73" s="132"/>
      <c r="M73" s="133">
        <f t="shared" si="30"/>
        <v>0</v>
      </c>
      <c r="N73" s="291">
        <f t="shared" si="31"/>
      </c>
      <c r="O73" s="133">
        <f t="shared" si="32"/>
        <v>0</v>
      </c>
      <c r="P73" s="133">
        <f t="shared" si="33"/>
        <v>0</v>
      </c>
      <c r="Q73" s="133">
        <f t="shared" si="34"/>
        <v>0</v>
      </c>
      <c r="R73" s="290">
        <f t="shared" si="35"/>
      </c>
    </row>
    <row r="74" spans="1:18" s="278" customFormat="1" ht="91.5" customHeight="1" hidden="1">
      <c r="A74" s="289">
        <v>41037000</v>
      </c>
      <c r="B74" s="153" t="s">
        <v>238</v>
      </c>
      <c r="C74" s="100"/>
      <c r="D74" s="133">
        <v>0</v>
      </c>
      <c r="E74" s="133">
        <v>0</v>
      </c>
      <c r="F74" s="133">
        <v>0</v>
      </c>
      <c r="G74" s="133">
        <f t="shared" si="26"/>
        <v>0</v>
      </c>
      <c r="H74" s="290">
        <f t="shared" si="27"/>
      </c>
      <c r="I74" s="133">
        <f t="shared" si="28"/>
        <v>0</v>
      </c>
      <c r="J74" s="290">
        <f t="shared" si="29"/>
      </c>
      <c r="K74" s="132"/>
      <c r="L74" s="132"/>
      <c r="M74" s="133">
        <f t="shared" si="30"/>
        <v>0</v>
      </c>
      <c r="N74" s="291">
        <f t="shared" si="31"/>
      </c>
      <c r="O74" s="133">
        <f t="shared" si="32"/>
        <v>0</v>
      </c>
      <c r="P74" s="133">
        <f t="shared" si="33"/>
        <v>0</v>
      </c>
      <c r="Q74" s="133">
        <f t="shared" si="34"/>
        <v>0</v>
      </c>
      <c r="R74" s="290">
        <f t="shared" si="35"/>
      </c>
    </row>
    <row r="75" spans="1:18" s="278" customFormat="1" ht="118.5" customHeight="1" hidden="1">
      <c r="A75" s="289">
        <v>41037200</v>
      </c>
      <c r="B75" s="153" t="s">
        <v>234</v>
      </c>
      <c r="C75" s="100"/>
      <c r="D75" s="133">
        <v>0</v>
      </c>
      <c r="E75" s="133">
        <v>0</v>
      </c>
      <c r="F75" s="133">
        <v>0</v>
      </c>
      <c r="G75" s="133">
        <f t="shared" si="26"/>
        <v>0</v>
      </c>
      <c r="H75" s="290">
        <f t="shared" si="27"/>
      </c>
      <c r="I75" s="133">
        <f t="shared" si="28"/>
        <v>0</v>
      </c>
      <c r="J75" s="290">
        <f t="shared" si="29"/>
      </c>
      <c r="K75" s="132"/>
      <c r="L75" s="132"/>
      <c r="M75" s="133">
        <f t="shared" si="30"/>
        <v>0</v>
      </c>
      <c r="N75" s="291">
        <f t="shared" si="31"/>
      </c>
      <c r="O75" s="133">
        <f t="shared" si="32"/>
        <v>0</v>
      </c>
      <c r="P75" s="133">
        <f t="shared" si="33"/>
        <v>0</v>
      </c>
      <c r="Q75" s="133">
        <f t="shared" si="34"/>
        <v>0</v>
      </c>
      <c r="R75" s="290">
        <f t="shared" si="35"/>
      </c>
    </row>
    <row r="76" spans="1:18" s="278" customFormat="1" ht="133.5" customHeight="1">
      <c r="A76" s="289" t="s">
        <v>206</v>
      </c>
      <c r="B76" s="153" t="s">
        <v>208</v>
      </c>
      <c r="C76" s="95"/>
      <c r="D76" s="146">
        <v>0</v>
      </c>
      <c r="E76" s="146">
        <v>0</v>
      </c>
      <c r="F76" s="146">
        <v>0</v>
      </c>
      <c r="G76" s="133">
        <f t="shared" si="26"/>
        <v>0</v>
      </c>
      <c r="H76" s="290">
        <f t="shared" si="27"/>
      </c>
      <c r="I76" s="133">
        <f t="shared" si="28"/>
        <v>0</v>
      </c>
      <c r="J76" s="290">
        <f t="shared" si="29"/>
      </c>
      <c r="K76" s="146">
        <v>247808.7</v>
      </c>
      <c r="L76" s="146">
        <v>56251.8</v>
      </c>
      <c r="M76" s="133">
        <f t="shared" si="30"/>
        <v>-191556.90000000002</v>
      </c>
      <c r="N76" s="290">
        <f t="shared" si="31"/>
        <v>0.22699687299114196</v>
      </c>
      <c r="O76" s="133">
        <f t="shared" si="32"/>
        <v>247808.7</v>
      </c>
      <c r="P76" s="133">
        <f t="shared" si="33"/>
        <v>56251.8</v>
      </c>
      <c r="Q76" s="133">
        <f t="shared" si="34"/>
        <v>-191556.90000000002</v>
      </c>
      <c r="R76" s="290">
        <f t="shared" si="35"/>
        <v>0.22699687299114196</v>
      </c>
    </row>
    <row r="77" spans="1:18" s="1" customFormat="1" ht="103.5" customHeight="1" hidden="1">
      <c r="A77" s="163">
        <v>41039100</v>
      </c>
      <c r="B77" s="184" t="s">
        <v>239</v>
      </c>
      <c r="C77" s="95"/>
      <c r="D77" s="146"/>
      <c r="E77" s="146"/>
      <c r="F77" s="146"/>
      <c r="G77" s="133">
        <f>F77-E77</f>
        <v>0</v>
      </c>
      <c r="H77" s="180">
        <f>_xlfn.IFERROR(F77/E77,"")</f>
      </c>
      <c r="I77" s="133">
        <f>F77-D77</f>
        <v>0</v>
      </c>
      <c r="J77" s="180">
        <f>_xlfn.IFERROR(F77/D77,"")</f>
      </c>
      <c r="K77" s="148"/>
      <c r="L77" s="146"/>
      <c r="M77" s="133">
        <f>L77-K77</f>
        <v>0</v>
      </c>
      <c r="N77" s="180">
        <f>_xlfn.IFERROR(L77/K77,"")</f>
      </c>
      <c r="O77" s="133">
        <f>D77+K77</f>
        <v>0</v>
      </c>
      <c r="P77" s="133">
        <f>L77+F77</f>
        <v>0</v>
      </c>
      <c r="Q77" s="133">
        <f>P77-O77</f>
        <v>0</v>
      </c>
      <c r="R77" s="180">
        <f>_xlfn.IFERROR(P77/O77,"")</f>
      </c>
    </row>
    <row r="78" spans="1:33" ht="20.25">
      <c r="A78" s="79">
        <v>900102</v>
      </c>
      <c r="B78" s="108" t="s">
        <v>23</v>
      </c>
      <c r="C78" s="108"/>
      <c r="D78" s="150">
        <f>D51+D52</f>
        <v>10004643.681</v>
      </c>
      <c r="E78" s="150">
        <f>E51+E52</f>
        <v>2433679.8040000005</v>
      </c>
      <c r="F78" s="150">
        <f>F52+F51</f>
        <v>2563937.4353300002</v>
      </c>
      <c r="G78" s="150">
        <f t="shared" si="5"/>
        <v>130257.63132999977</v>
      </c>
      <c r="H78" s="157">
        <f aca="true" t="shared" si="36" ref="H78:H85">_xlfn.IFERROR(F78/E78,"")</f>
        <v>1.053522912552386</v>
      </c>
      <c r="I78" s="150">
        <f aca="true" t="shared" si="37" ref="I78:I85">F78-D78</f>
        <v>-7440706.24567</v>
      </c>
      <c r="J78" s="157">
        <f>_xlfn.IFERROR(F78/D78,"")</f>
        <v>0.256274737719967</v>
      </c>
      <c r="K78" s="150">
        <f>K52+K51</f>
        <v>1075470.6970000002</v>
      </c>
      <c r="L78" s="150">
        <f>L52+L51</f>
        <v>283699.59608</v>
      </c>
      <c r="M78" s="150">
        <f>L78-K78</f>
        <v>-791771.1009200001</v>
      </c>
      <c r="N78" s="157">
        <f>_xlfn.IFERROR(L78/K78,"")</f>
        <v>0.2637910980479275</v>
      </c>
      <c r="O78" s="150">
        <f>O52+O51</f>
        <v>11080114.378</v>
      </c>
      <c r="P78" s="150">
        <f>P52+P51</f>
        <v>2847637.0314100003</v>
      </c>
      <c r="Q78" s="150">
        <f aca="true" t="shared" si="38" ref="Q78:Q84">P78-O78</f>
        <v>-8232477.34659</v>
      </c>
      <c r="R78" s="157">
        <f>_xlfn.IFERROR(P78/O78,"")</f>
        <v>0.2570042992574242</v>
      </c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</row>
    <row r="79" spans="1:18" s="1" customFormat="1" ht="47.25" hidden="1">
      <c r="A79" s="13" t="s">
        <v>99</v>
      </c>
      <c r="B79" s="17" t="s">
        <v>96</v>
      </c>
      <c r="C79" s="44"/>
      <c r="D79" s="85"/>
      <c r="E79" s="85"/>
      <c r="F79" s="85"/>
      <c r="G79" s="206"/>
      <c r="H79" s="205">
        <f t="shared" si="36"/>
      </c>
      <c r="I79" s="206">
        <f t="shared" si="37"/>
        <v>0</v>
      </c>
      <c r="J79" s="206" t="e">
        <f aca="true" t="shared" si="39" ref="J79:J85">F79/D79*100</f>
        <v>#DIV/0!</v>
      </c>
      <c r="K79" s="207">
        <v>0</v>
      </c>
      <c r="L79" s="207">
        <v>0</v>
      </c>
      <c r="M79" s="86"/>
      <c r="N79" s="86"/>
      <c r="O79" s="87">
        <f aca="true" t="shared" si="40" ref="O79:O85">D79+K79</f>
        <v>0</v>
      </c>
      <c r="P79" s="87">
        <f aca="true" t="shared" si="41" ref="P79:P85">L79+F79</f>
        <v>0</v>
      </c>
      <c r="Q79" s="87">
        <f t="shared" si="38"/>
        <v>0</v>
      </c>
      <c r="R79" s="87" t="e">
        <f aca="true" t="shared" si="42" ref="R79:R85">P79/O79*100</f>
        <v>#DIV/0!</v>
      </c>
    </row>
    <row r="80" spans="1:18" s="1" customFormat="1" ht="31.5" hidden="1">
      <c r="A80" s="13" t="s">
        <v>100</v>
      </c>
      <c r="B80" s="17" t="s">
        <v>97</v>
      </c>
      <c r="C80" s="44"/>
      <c r="D80" s="85"/>
      <c r="E80" s="85"/>
      <c r="F80" s="85"/>
      <c r="G80" s="206"/>
      <c r="H80" s="205">
        <f t="shared" si="36"/>
      </c>
      <c r="I80" s="206">
        <f t="shared" si="37"/>
        <v>0</v>
      </c>
      <c r="J80" s="206" t="e">
        <f t="shared" si="39"/>
        <v>#DIV/0!</v>
      </c>
      <c r="K80" s="207">
        <v>0</v>
      </c>
      <c r="L80" s="207">
        <v>0</v>
      </c>
      <c r="M80" s="86"/>
      <c r="N80" s="86"/>
      <c r="O80" s="87">
        <f t="shared" si="40"/>
        <v>0</v>
      </c>
      <c r="P80" s="87">
        <f t="shared" si="41"/>
        <v>0</v>
      </c>
      <c r="Q80" s="87">
        <f t="shared" si="38"/>
        <v>0</v>
      </c>
      <c r="R80" s="87" t="e">
        <f t="shared" si="42"/>
        <v>#DIV/0!</v>
      </c>
    </row>
    <row r="81" spans="1:18" s="1" customFormat="1" ht="47.25" hidden="1">
      <c r="A81" s="13" t="s">
        <v>94</v>
      </c>
      <c r="B81" s="17" t="s">
        <v>101</v>
      </c>
      <c r="C81" s="44"/>
      <c r="D81" s="85"/>
      <c r="E81" s="85"/>
      <c r="F81" s="85"/>
      <c r="G81" s="206"/>
      <c r="H81" s="205">
        <f t="shared" si="36"/>
      </c>
      <c r="I81" s="206">
        <f t="shared" si="37"/>
        <v>0</v>
      </c>
      <c r="J81" s="206" t="e">
        <f t="shared" si="39"/>
        <v>#DIV/0!</v>
      </c>
      <c r="K81" s="208"/>
      <c r="L81" s="208">
        <v>0</v>
      </c>
      <c r="M81" s="85">
        <f>L81-K81</f>
        <v>0</v>
      </c>
      <c r="N81" s="86" t="e">
        <f>L81/K81*100</f>
        <v>#DIV/0!</v>
      </c>
      <c r="O81" s="87">
        <f t="shared" si="40"/>
        <v>0</v>
      </c>
      <c r="P81" s="87">
        <f t="shared" si="41"/>
        <v>0</v>
      </c>
      <c r="Q81" s="87">
        <f t="shared" si="38"/>
        <v>0</v>
      </c>
      <c r="R81" s="87" t="e">
        <f t="shared" si="42"/>
        <v>#DIV/0!</v>
      </c>
    </row>
    <row r="82" spans="1:18" s="1" customFormat="1" ht="20.25" hidden="1">
      <c r="A82" s="13" t="s">
        <v>95</v>
      </c>
      <c r="B82" s="17" t="s">
        <v>98</v>
      </c>
      <c r="C82" s="44"/>
      <c r="D82" s="85"/>
      <c r="E82" s="85"/>
      <c r="F82" s="85"/>
      <c r="G82" s="206"/>
      <c r="H82" s="205">
        <f t="shared" si="36"/>
      </c>
      <c r="I82" s="206">
        <f t="shared" si="37"/>
        <v>0</v>
      </c>
      <c r="J82" s="206" t="e">
        <f t="shared" si="39"/>
        <v>#DIV/0!</v>
      </c>
      <c r="K82" s="208">
        <v>14155.1</v>
      </c>
      <c r="L82" s="208">
        <v>14356.1</v>
      </c>
      <c r="M82" s="85">
        <f>L82-K82</f>
        <v>201</v>
      </c>
      <c r="N82" s="85">
        <f>L82/K82*100</f>
        <v>101.41998290368844</v>
      </c>
      <c r="O82" s="87">
        <f t="shared" si="40"/>
        <v>14155.1</v>
      </c>
      <c r="P82" s="87">
        <f t="shared" si="41"/>
        <v>14356.1</v>
      </c>
      <c r="Q82" s="87">
        <f t="shared" si="38"/>
        <v>201</v>
      </c>
      <c r="R82" s="87">
        <f t="shared" si="42"/>
        <v>101.41998290368844</v>
      </c>
    </row>
    <row r="83" spans="1:33" ht="31.5" hidden="1">
      <c r="A83" s="4">
        <v>43000000</v>
      </c>
      <c r="B83" s="6" t="s">
        <v>81</v>
      </c>
      <c r="C83" s="7">
        <f>C84</f>
        <v>0</v>
      </c>
      <c r="D83" s="88"/>
      <c r="E83" s="88"/>
      <c r="F83" s="88">
        <f>F84</f>
        <v>0</v>
      </c>
      <c r="G83" s="209"/>
      <c r="H83" s="205">
        <f t="shared" si="36"/>
      </c>
      <c r="I83" s="209">
        <f t="shared" si="37"/>
        <v>0</v>
      </c>
      <c r="J83" s="209" t="e">
        <f t="shared" si="39"/>
        <v>#DIV/0!</v>
      </c>
      <c r="K83" s="210">
        <f>K84</f>
        <v>0</v>
      </c>
      <c r="L83" s="210">
        <f>L84</f>
        <v>0</v>
      </c>
      <c r="M83" s="88">
        <f>L83-K83</f>
        <v>0</v>
      </c>
      <c r="N83" s="88" t="e">
        <f>L83/K83*100</f>
        <v>#DIV/0!</v>
      </c>
      <c r="O83" s="89">
        <f t="shared" si="40"/>
        <v>0</v>
      </c>
      <c r="P83" s="89">
        <f t="shared" si="41"/>
        <v>0</v>
      </c>
      <c r="Q83" s="89">
        <f t="shared" si="38"/>
        <v>0</v>
      </c>
      <c r="R83" s="89" t="e">
        <f t="shared" si="42"/>
        <v>#DIV/0!</v>
      </c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</row>
    <row r="84" spans="1:33" ht="20.25" hidden="1">
      <c r="A84" s="13">
        <v>43010000</v>
      </c>
      <c r="B84" s="17" t="s">
        <v>56</v>
      </c>
      <c r="C84" s="14"/>
      <c r="D84" s="256"/>
      <c r="E84" s="256"/>
      <c r="F84" s="256"/>
      <c r="G84" s="211"/>
      <c r="H84" s="205">
        <f t="shared" si="36"/>
      </c>
      <c r="I84" s="211">
        <f t="shared" si="37"/>
        <v>0</v>
      </c>
      <c r="J84" s="211" t="e">
        <f t="shared" si="39"/>
        <v>#DIV/0!</v>
      </c>
      <c r="K84" s="212"/>
      <c r="L84" s="212"/>
      <c r="M84" s="87">
        <f>L84-K84</f>
        <v>0</v>
      </c>
      <c r="N84" s="85" t="e">
        <f>L84/K84*100</f>
        <v>#DIV/0!</v>
      </c>
      <c r="O84" s="89">
        <f t="shared" si="40"/>
        <v>0</v>
      </c>
      <c r="P84" s="89">
        <f t="shared" si="41"/>
        <v>0</v>
      </c>
      <c r="Q84" s="89">
        <f t="shared" si="38"/>
        <v>0</v>
      </c>
      <c r="R84" s="89" t="e">
        <f t="shared" si="42"/>
        <v>#DIV/0!</v>
      </c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</row>
    <row r="85" spans="1:33" ht="20.25" hidden="1">
      <c r="A85" s="8">
        <v>900103</v>
      </c>
      <c r="B85" s="9" t="s">
        <v>102</v>
      </c>
      <c r="C85" s="10" t="e">
        <f>C51+C52</f>
        <v>#REF!</v>
      </c>
      <c r="D85" s="90">
        <f>D78+D79+D80+D81+D82</f>
        <v>10004643.681</v>
      </c>
      <c r="E85" s="90"/>
      <c r="F85" s="90">
        <f>F78+F79+F80+F81+F82</f>
        <v>2563937.4353300002</v>
      </c>
      <c r="G85" s="213"/>
      <c r="H85" s="205">
        <f t="shared" si="36"/>
      </c>
      <c r="I85" s="213">
        <f t="shared" si="37"/>
        <v>-7440706.24567</v>
      </c>
      <c r="J85" s="213">
        <f t="shared" si="39"/>
        <v>25.6274737719967</v>
      </c>
      <c r="K85" s="207">
        <f>K78+K81+K82</f>
        <v>1089625.7970000003</v>
      </c>
      <c r="L85" s="207">
        <f>L78+L81+L82</f>
        <v>298055.69607999997</v>
      </c>
      <c r="M85" s="90">
        <f>L85-K85</f>
        <v>-791570.1009200003</v>
      </c>
      <c r="N85" s="91">
        <f>L85/K85*100</f>
        <v>27.353950035013707</v>
      </c>
      <c r="O85" s="90">
        <f t="shared" si="40"/>
        <v>11094269.478</v>
      </c>
      <c r="P85" s="90">
        <f t="shared" si="41"/>
        <v>2861993.1314100004</v>
      </c>
      <c r="Q85" s="90">
        <f>P85-O85</f>
        <v>-8232276.346589999</v>
      </c>
      <c r="R85" s="91">
        <f t="shared" si="42"/>
        <v>25.79703996811461</v>
      </c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</row>
    <row r="86" spans="2:18" ht="15.75">
      <c r="B86" s="30"/>
      <c r="C86" s="30"/>
      <c r="D86" s="257"/>
      <c r="E86" s="257"/>
      <c r="F86" s="84"/>
      <c r="G86" s="214"/>
      <c r="H86" s="214"/>
      <c r="I86" s="215"/>
      <c r="J86" s="215"/>
      <c r="K86" s="204"/>
      <c r="L86" s="204"/>
      <c r="M86" s="83"/>
      <c r="N86" s="83"/>
      <c r="O86" s="84"/>
      <c r="P86" s="84"/>
      <c r="Q86" s="84"/>
      <c r="R86" s="84"/>
    </row>
    <row r="87" spans="2:18" ht="15.75">
      <c r="B87" s="50"/>
      <c r="C87" s="32"/>
      <c r="D87" s="258"/>
      <c r="E87" s="258"/>
      <c r="F87" s="258"/>
      <c r="G87" s="216"/>
      <c r="H87" s="216"/>
      <c r="I87" s="214"/>
      <c r="J87" s="214"/>
      <c r="K87" s="217"/>
      <c r="L87" s="217"/>
      <c r="M87" s="83"/>
      <c r="N87" s="83"/>
      <c r="O87" s="84"/>
      <c r="P87" s="84"/>
      <c r="Q87" s="84"/>
      <c r="R87" s="84"/>
    </row>
    <row r="88" spans="2:12" ht="15.75">
      <c r="B88" s="31"/>
      <c r="C88" s="32"/>
      <c r="D88" s="259"/>
      <c r="E88" s="259"/>
      <c r="F88" s="260"/>
      <c r="G88" s="218"/>
      <c r="H88" s="218"/>
      <c r="I88" s="218"/>
      <c r="J88" s="218"/>
      <c r="K88" s="219"/>
      <c r="L88" s="219"/>
    </row>
    <row r="89" spans="2:12" ht="18.75">
      <c r="B89" s="82"/>
      <c r="C89" s="33"/>
      <c r="D89" s="261"/>
      <c r="E89" s="261"/>
      <c r="F89" s="84"/>
      <c r="K89" s="222"/>
      <c r="L89" s="222"/>
    </row>
    <row r="90" spans="2:8" ht="15.75">
      <c r="B90" s="24"/>
      <c r="C90" s="24"/>
      <c r="D90" s="261"/>
      <c r="E90" s="261"/>
      <c r="F90" s="261"/>
      <c r="G90" s="218"/>
      <c r="H90" s="218"/>
    </row>
    <row r="91" spans="2:5" ht="15.75">
      <c r="B91" s="24"/>
      <c r="C91" s="24"/>
      <c r="D91" s="261"/>
      <c r="E91" s="261"/>
    </row>
    <row r="92" spans="2:5" ht="15.75">
      <c r="B92" s="24"/>
      <c r="C92" s="24"/>
      <c r="D92" s="262"/>
      <c r="E92" s="262"/>
    </row>
    <row r="93" spans="2:5" ht="15.75">
      <c r="B93" s="24"/>
      <c r="C93" s="24"/>
      <c r="D93" s="263"/>
      <c r="E93" s="262"/>
    </row>
    <row r="94" spans="2:5" ht="15.75">
      <c r="B94" s="24"/>
      <c r="C94" s="24"/>
      <c r="D94" s="262"/>
      <c r="E94" s="262"/>
    </row>
    <row r="95" ht="15.75">
      <c r="D95" s="84"/>
    </row>
    <row r="138" spans="1:13" ht="15.75">
      <c r="A138" s="301"/>
      <c r="B138" s="301"/>
      <c r="C138" s="301"/>
      <c r="D138" s="301"/>
      <c r="E138" s="301"/>
      <c r="F138" s="301"/>
      <c r="G138" s="301"/>
      <c r="H138" s="301"/>
      <c r="I138" s="301"/>
      <c r="J138" s="301"/>
      <c r="K138" s="301"/>
      <c r="L138" s="301"/>
      <c r="M138" s="301"/>
    </row>
  </sheetData>
  <sheetProtection/>
  <mergeCells count="12">
    <mergeCell ref="A138:M138"/>
    <mergeCell ref="A5:R5"/>
    <mergeCell ref="K7:N7"/>
    <mergeCell ref="A7:A8"/>
    <mergeCell ref="B7:B8"/>
    <mergeCell ref="Q6:R6"/>
    <mergeCell ref="A1:R1"/>
    <mergeCell ref="A2:R2"/>
    <mergeCell ref="A3:R3"/>
    <mergeCell ref="O7:R7"/>
    <mergeCell ref="C7:J7"/>
    <mergeCell ref="A4:S4"/>
  </mergeCells>
  <printOptions horizontalCentered="1"/>
  <pageMargins left="0.1968503937007874" right="0.2755905511811024" top="0.3937007874015748" bottom="0.2755905511811024" header="0.15748031496062992" footer="0.15748031496062992"/>
  <pageSetup horizontalDpi="300" verticalDpi="300" orientation="landscape" paperSize="9" scale="37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319"/>
  <sheetViews>
    <sheetView showGridLines="0" showZeros="0" tabSelected="1" view="pageBreakPreview" zoomScale="85" zoomScaleNormal="75" zoomScaleSheetLayoutView="85" zoomScalePageLayoutView="0" workbookViewId="0" topLeftCell="A1">
      <pane xSplit="2" ySplit="5" topLeftCell="E4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84" sqref="J84"/>
    </sheetView>
  </sheetViews>
  <sheetFormatPr defaultColWidth="7.625" defaultRowHeight="12.75"/>
  <cols>
    <col min="1" max="1" width="11.00390625" style="35" customWidth="1"/>
    <col min="2" max="2" width="57.375" style="28" customWidth="1"/>
    <col min="3" max="3" width="25.00390625" style="251" customWidth="1"/>
    <col min="4" max="4" width="25.00390625" style="252" customWidth="1"/>
    <col min="5" max="5" width="22.75390625" style="78" customWidth="1"/>
    <col min="6" max="6" width="22.25390625" style="221" customWidth="1"/>
    <col min="7" max="7" width="20.875" style="221" customWidth="1"/>
    <col min="8" max="8" width="25.125" style="221" customWidth="1"/>
    <col min="9" max="9" width="17.00390625" style="221" customWidth="1"/>
    <col min="10" max="10" width="21.375" style="202" customWidth="1"/>
    <col min="11" max="11" width="21.625" style="202" customWidth="1"/>
    <col min="12" max="12" width="19.00390625" style="22" customWidth="1"/>
    <col min="13" max="13" width="16.25390625" style="22" customWidth="1"/>
    <col min="14" max="14" width="1.00390625" style="5" hidden="1" customWidth="1"/>
    <col min="15" max="15" width="23.125" style="5" customWidth="1"/>
    <col min="16" max="16" width="22.00390625" style="5" customWidth="1"/>
    <col min="17" max="17" width="22.875" style="5" customWidth="1"/>
    <col min="18" max="18" width="14.00390625" style="5" customWidth="1"/>
    <col min="19" max="20" width="7.625" style="23" customWidth="1"/>
    <col min="21" max="16384" width="7.625" style="5" customWidth="1"/>
  </cols>
  <sheetData>
    <row r="1" spans="1:10" ht="18" customHeight="1">
      <c r="A1" s="309" t="s">
        <v>141</v>
      </c>
      <c r="B1" s="309"/>
      <c r="C1" s="309"/>
      <c r="D1" s="309"/>
      <c r="E1" s="274"/>
      <c r="F1" s="225"/>
      <c r="G1" s="225"/>
      <c r="H1" s="218"/>
      <c r="I1" s="218"/>
      <c r="J1" s="202" t="s">
        <v>24</v>
      </c>
    </row>
    <row r="2" spans="1:20" s="1" customFormat="1" ht="15.75">
      <c r="A2" s="34"/>
      <c r="B2" s="34" t="s">
        <v>24</v>
      </c>
      <c r="C2" s="242"/>
      <c r="D2" s="243"/>
      <c r="E2" s="269"/>
      <c r="F2" s="226"/>
      <c r="G2" s="226"/>
      <c r="H2" s="227"/>
      <c r="I2" s="226"/>
      <c r="J2" s="201"/>
      <c r="K2" s="228"/>
      <c r="L2" s="174"/>
      <c r="M2" s="22"/>
      <c r="R2" s="1" t="s">
        <v>226</v>
      </c>
      <c r="S2" s="22"/>
      <c r="T2" s="22"/>
    </row>
    <row r="3" spans="1:18" s="22" customFormat="1" ht="20.25">
      <c r="A3" s="305" t="s">
        <v>138</v>
      </c>
      <c r="B3" s="306" t="s">
        <v>25</v>
      </c>
      <c r="C3" s="308" t="s">
        <v>78</v>
      </c>
      <c r="D3" s="308"/>
      <c r="E3" s="308"/>
      <c r="F3" s="308"/>
      <c r="G3" s="308"/>
      <c r="H3" s="308"/>
      <c r="I3" s="308"/>
      <c r="J3" s="308" t="s">
        <v>79</v>
      </c>
      <c r="K3" s="308"/>
      <c r="L3" s="308"/>
      <c r="M3" s="308"/>
      <c r="N3" s="308" t="s">
        <v>80</v>
      </c>
      <c r="O3" s="308"/>
      <c r="P3" s="308"/>
      <c r="Q3" s="308"/>
      <c r="R3" s="308"/>
    </row>
    <row r="4" spans="1:18" s="56" customFormat="1" ht="128.25" customHeight="1">
      <c r="A4" s="305"/>
      <c r="B4" s="306"/>
      <c r="C4" s="200" t="s">
        <v>249</v>
      </c>
      <c r="D4" s="190" t="s">
        <v>250</v>
      </c>
      <c r="E4" s="75" t="s">
        <v>85</v>
      </c>
      <c r="F4" s="265" t="s">
        <v>255</v>
      </c>
      <c r="G4" s="255" t="s">
        <v>254</v>
      </c>
      <c r="H4" s="273" t="s">
        <v>116</v>
      </c>
      <c r="I4" s="273" t="s">
        <v>212</v>
      </c>
      <c r="J4" s="273" t="s">
        <v>244</v>
      </c>
      <c r="K4" s="52" t="s">
        <v>85</v>
      </c>
      <c r="L4" s="52" t="s">
        <v>193</v>
      </c>
      <c r="M4" s="52" t="s">
        <v>10</v>
      </c>
      <c r="N4" s="53" t="s">
        <v>84</v>
      </c>
      <c r="O4" s="53" t="s">
        <v>245</v>
      </c>
      <c r="P4" s="52" t="s">
        <v>85</v>
      </c>
      <c r="Q4" s="52" t="s">
        <v>200</v>
      </c>
      <c r="R4" s="52" t="s">
        <v>10</v>
      </c>
    </row>
    <row r="5" spans="1:20" s="11" customFormat="1" ht="14.25">
      <c r="A5" s="16">
        <v>1</v>
      </c>
      <c r="B5" s="16">
        <v>2</v>
      </c>
      <c r="C5" s="74" t="s">
        <v>74</v>
      </c>
      <c r="D5" s="171" t="s">
        <v>192</v>
      </c>
      <c r="E5" s="74" t="s">
        <v>11</v>
      </c>
      <c r="F5" s="15" t="s">
        <v>107</v>
      </c>
      <c r="G5" s="15" t="s">
        <v>108</v>
      </c>
      <c r="H5" s="15" t="s">
        <v>75</v>
      </c>
      <c r="I5" s="15" t="s">
        <v>12</v>
      </c>
      <c r="J5" s="171" t="s">
        <v>13</v>
      </c>
      <c r="K5" s="171" t="s">
        <v>14</v>
      </c>
      <c r="L5" s="171" t="s">
        <v>15</v>
      </c>
      <c r="M5" s="171" t="s">
        <v>76</v>
      </c>
      <c r="N5" s="15"/>
      <c r="O5" s="15" t="s">
        <v>16</v>
      </c>
      <c r="P5" s="15" t="s">
        <v>73</v>
      </c>
      <c r="Q5" s="15" t="s">
        <v>103</v>
      </c>
      <c r="R5" s="15" t="s">
        <v>104</v>
      </c>
      <c r="S5" s="25"/>
      <c r="T5" s="25"/>
    </row>
    <row r="6" spans="1:20" s="1" customFormat="1" ht="25.5" customHeight="1">
      <c r="A6" s="57" t="s">
        <v>118</v>
      </c>
      <c r="B6" s="109" t="s">
        <v>60</v>
      </c>
      <c r="C6" s="130">
        <f>C7+C9+C8+C10</f>
        <v>1029946.25977</v>
      </c>
      <c r="D6" s="130">
        <f>D7+D9+D8+D10</f>
        <v>296174.99971</v>
      </c>
      <c r="E6" s="130">
        <f>E7+E9+E8+E10</f>
        <v>221283.50253</v>
      </c>
      <c r="F6" s="131">
        <f>E6-D6</f>
        <v>-74891.49718</v>
      </c>
      <c r="G6" s="155">
        <f>_xlfn.IFERROR(E6/D6,"")</f>
        <v>0.7471376812582761</v>
      </c>
      <c r="H6" s="131">
        <f aca="true" t="shared" si="0" ref="H6:H14">E6-C6</f>
        <v>-808662.75724</v>
      </c>
      <c r="I6" s="155">
        <f>_xlfn.IFERROR(E6/C6,"")</f>
        <v>0.21484956174258588</v>
      </c>
      <c r="J6" s="130">
        <f>J7+J9+J8+J10</f>
        <v>28677.469600000004</v>
      </c>
      <c r="K6" s="130">
        <f>K7+K9+K8+K10</f>
        <v>13380.119340000001</v>
      </c>
      <c r="L6" s="131">
        <f aca="true" t="shared" si="1" ref="L6:L17">K6-J6</f>
        <v>-15297.350260000003</v>
      </c>
      <c r="M6" s="155">
        <f>_xlfn.IFERROR(K6/J6,"")</f>
        <v>0.4665725228421129</v>
      </c>
      <c r="N6" s="131" t="e">
        <f>#REF!+#REF!</f>
        <v>#REF!</v>
      </c>
      <c r="O6" s="131">
        <f aca="true" t="shared" si="2" ref="O6:O14">C6+J6</f>
        <v>1058623.72937</v>
      </c>
      <c r="P6" s="131">
        <f aca="true" t="shared" si="3" ref="P6:P14">E6+K6</f>
        <v>234663.62187</v>
      </c>
      <c r="Q6" s="131">
        <f>P6-O6</f>
        <v>-823960.1075</v>
      </c>
      <c r="R6" s="155">
        <f>_xlfn.IFERROR(P6/O6,"")</f>
        <v>0.22166858285866234</v>
      </c>
      <c r="S6" s="22"/>
      <c r="T6" s="22"/>
    </row>
    <row r="7" spans="1:20" s="278" customFormat="1" ht="133.5" customHeight="1">
      <c r="A7" s="277" t="s">
        <v>142</v>
      </c>
      <c r="B7" s="110" t="s">
        <v>160</v>
      </c>
      <c r="C7" s="133">
        <v>641565.52443</v>
      </c>
      <c r="D7" s="133">
        <v>188229.01377000002</v>
      </c>
      <c r="E7" s="133">
        <v>141662.83173999997</v>
      </c>
      <c r="F7" s="133">
        <v>38821127.33</v>
      </c>
      <c r="G7" s="266">
        <f aca="true" t="shared" si="4" ref="G7:G48">_xlfn.IFERROR(E7/D7,"")</f>
        <v>0.7526089039232814</v>
      </c>
      <c r="H7" s="133">
        <f t="shared" si="0"/>
        <v>-499902.69269000005</v>
      </c>
      <c r="I7" s="266">
        <f aca="true" t="shared" si="5" ref="I7:I48">_xlfn.IFERROR(E7/C7,"")</f>
        <v>0.2208080489765415</v>
      </c>
      <c r="J7" s="133">
        <v>14397.57418</v>
      </c>
      <c r="K7" s="133">
        <v>3563.3822400000004</v>
      </c>
      <c r="L7" s="133">
        <f>K7-J7</f>
        <v>-10834.191939999999</v>
      </c>
      <c r="M7" s="266">
        <f aca="true" t="shared" si="6" ref="M7:M48">_xlfn.IFERROR(K7/J7,"")</f>
        <v>0.24749879357801652</v>
      </c>
      <c r="N7" s="133"/>
      <c r="O7" s="133">
        <f t="shared" si="2"/>
        <v>655963.09861</v>
      </c>
      <c r="P7" s="133">
        <f t="shared" si="3"/>
        <v>145226.21397999997</v>
      </c>
      <c r="Q7" s="133">
        <f aca="true" t="shared" si="7" ref="Q7:Q66">P7-O7</f>
        <v>-510736.88463</v>
      </c>
      <c r="R7" s="266">
        <f aca="true" t="shared" si="8" ref="R7:R48">_xlfn.IFERROR(P7/O7,"")</f>
        <v>0.22139387762472837</v>
      </c>
      <c r="S7" s="178"/>
      <c r="T7" s="178"/>
    </row>
    <row r="8" spans="1:20" s="278" customFormat="1" ht="91.5" customHeight="1">
      <c r="A8" s="277" t="s">
        <v>159</v>
      </c>
      <c r="B8" s="110" t="s">
        <v>161</v>
      </c>
      <c r="C8" s="133">
        <v>312205.43094</v>
      </c>
      <c r="D8" s="133">
        <v>85854.21754000001</v>
      </c>
      <c r="E8" s="133">
        <v>64642.89114000003</v>
      </c>
      <c r="F8" s="133">
        <v>19954797.74</v>
      </c>
      <c r="G8" s="266">
        <f t="shared" si="4"/>
        <v>0.752937863651049</v>
      </c>
      <c r="H8" s="133">
        <f>E8-C8</f>
        <v>-247562.53979999997</v>
      </c>
      <c r="I8" s="266">
        <f t="shared" si="5"/>
        <v>0.20705242360893836</v>
      </c>
      <c r="J8" s="133">
        <v>1343.23036</v>
      </c>
      <c r="K8" s="133">
        <v>1077.76471</v>
      </c>
      <c r="L8" s="133">
        <f>K8-J8</f>
        <v>-265.4656500000001</v>
      </c>
      <c r="M8" s="266">
        <f t="shared" si="6"/>
        <v>0.8023677413009038</v>
      </c>
      <c r="N8" s="133"/>
      <c r="O8" s="133">
        <f t="shared" si="2"/>
        <v>313548.6613</v>
      </c>
      <c r="P8" s="133">
        <f t="shared" si="3"/>
        <v>65720.65585000002</v>
      </c>
      <c r="Q8" s="133">
        <f>P8-O8</f>
        <v>-247828.00544999994</v>
      </c>
      <c r="R8" s="266">
        <f t="shared" si="8"/>
        <v>0.20960273144690358</v>
      </c>
      <c r="S8" s="178"/>
      <c r="T8" s="178"/>
    </row>
    <row r="9" spans="1:20" s="280" customFormat="1" ht="51.75" customHeight="1">
      <c r="A9" s="277" t="s">
        <v>119</v>
      </c>
      <c r="B9" s="110" t="s">
        <v>162</v>
      </c>
      <c r="C9" s="133">
        <v>76175.30440000001</v>
      </c>
      <c r="D9" s="133">
        <v>22091.768399999997</v>
      </c>
      <c r="E9" s="133">
        <v>14977.779650000002</v>
      </c>
      <c r="F9" s="133">
        <v>3644127.84</v>
      </c>
      <c r="G9" s="266">
        <f t="shared" si="4"/>
        <v>0.6779801136245844</v>
      </c>
      <c r="H9" s="133">
        <f>E9-C9</f>
        <v>-61197.524750000004</v>
      </c>
      <c r="I9" s="266">
        <f t="shared" si="5"/>
        <v>0.19662251129776911</v>
      </c>
      <c r="J9" s="133">
        <v>12936.665060000001</v>
      </c>
      <c r="K9" s="133">
        <v>8738.97239</v>
      </c>
      <c r="L9" s="133">
        <f t="shared" si="1"/>
        <v>-4197.69267</v>
      </c>
      <c r="M9" s="266">
        <f t="shared" si="6"/>
        <v>0.6755197223912668</v>
      </c>
      <c r="N9" s="133" t="e">
        <f>#REF!+#REF!</f>
        <v>#REF!</v>
      </c>
      <c r="O9" s="133">
        <f t="shared" si="2"/>
        <v>89111.96946000001</v>
      </c>
      <c r="P9" s="133">
        <f t="shared" si="3"/>
        <v>23716.752040000003</v>
      </c>
      <c r="Q9" s="133">
        <f>P9-O9</f>
        <v>-65395.21742</v>
      </c>
      <c r="R9" s="266">
        <f t="shared" si="8"/>
        <v>0.26614552661913526</v>
      </c>
      <c r="S9" s="279"/>
      <c r="T9" s="279"/>
    </row>
    <row r="10" spans="1:20" s="48" customFormat="1" ht="84.75" customHeight="1" hidden="1">
      <c r="A10" s="58" t="s">
        <v>222</v>
      </c>
      <c r="B10" s="110" t="s">
        <v>223</v>
      </c>
      <c r="C10" s="132">
        <v>0</v>
      </c>
      <c r="D10" s="132">
        <v>0</v>
      </c>
      <c r="E10" s="133">
        <v>0</v>
      </c>
      <c r="F10" s="133">
        <f>E10-D10</f>
        <v>0</v>
      </c>
      <c r="G10" s="156">
        <f t="shared" si="4"/>
      </c>
      <c r="H10" s="133">
        <f>E10-C10</f>
        <v>0</v>
      </c>
      <c r="I10" s="156">
        <f t="shared" si="5"/>
      </c>
      <c r="J10" s="133">
        <v>0</v>
      </c>
      <c r="K10" s="133">
        <v>0</v>
      </c>
      <c r="L10" s="133">
        <f>K10-J10</f>
        <v>0</v>
      </c>
      <c r="M10" s="156">
        <f t="shared" si="6"/>
      </c>
      <c r="N10" s="133"/>
      <c r="O10" s="133">
        <f>C10+J10</f>
        <v>0</v>
      </c>
      <c r="P10" s="133">
        <f>E10+K10</f>
        <v>0</v>
      </c>
      <c r="Q10" s="133">
        <f>P10-O10</f>
        <v>0</v>
      </c>
      <c r="R10" s="156">
        <f t="shared" si="8"/>
      </c>
      <c r="S10" s="47"/>
      <c r="T10" s="47"/>
    </row>
    <row r="11" spans="1:20" s="1" customFormat="1" ht="24.75" customHeight="1">
      <c r="A11" s="57" t="s">
        <v>120</v>
      </c>
      <c r="B11" s="109" t="s">
        <v>61</v>
      </c>
      <c r="C11" s="130">
        <v>5900141.82</v>
      </c>
      <c r="D11" s="130">
        <v>1563184.6999899996</v>
      </c>
      <c r="E11" s="130">
        <v>1273200.76169</v>
      </c>
      <c r="F11" s="131">
        <v>323089206.23</v>
      </c>
      <c r="G11" s="155">
        <f t="shared" si="4"/>
        <v>0.8144915707645713</v>
      </c>
      <c r="H11" s="131">
        <f t="shared" si="0"/>
        <v>-4626941.05831</v>
      </c>
      <c r="I11" s="155">
        <f t="shared" si="5"/>
        <v>0.21579155222577345</v>
      </c>
      <c r="J11" s="130">
        <v>367807.58342000004</v>
      </c>
      <c r="K11" s="130">
        <v>71609.75123000001</v>
      </c>
      <c r="L11" s="131">
        <f t="shared" si="1"/>
        <v>-296197.83219000004</v>
      </c>
      <c r="M11" s="155">
        <f t="shared" si="6"/>
        <v>0.19469351491926343</v>
      </c>
      <c r="N11" s="131" t="e">
        <f>#REF!+#REF!</f>
        <v>#REF!</v>
      </c>
      <c r="O11" s="131">
        <f t="shared" si="2"/>
        <v>6267949.40342</v>
      </c>
      <c r="P11" s="131">
        <f t="shared" si="3"/>
        <v>1344810.5129200001</v>
      </c>
      <c r="Q11" s="131">
        <f t="shared" si="7"/>
        <v>-4923138.8905</v>
      </c>
      <c r="R11" s="155">
        <f t="shared" si="8"/>
        <v>0.21455350488091482</v>
      </c>
      <c r="S11" s="22"/>
      <c r="T11" s="22"/>
    </row>
    <row r="12" spans="1:20" s="1" customFormat="1" ht="29.25" customHeight="1">
      <c r="A12" s="57" t="s">
        <v>109</v>
      </c>
      <c r="B12" s="111" t="s">
        <v>213</v>
      </c>
      <c r="C12" s="130">
        <v>375268.5954799999</v>
      </c>
      <c r="D12" s="130">
        <v>151307.92648</v>
      </c>
      <c r="E12" s="130">
        <v>88241.67722</v>
      </c>
      <c r="F12" s="131">
        <v>5843565.12</v>
      </c>
      <c r="G12" s="155">
        <f t="shared" si="4"/>
        <v>0.5831926936865655</v>
      </c>
      <c r="H12" s="131">
        <f t="shared" si="0"/>
        <v>-287026.9182599999</v>
      </c>
      <c r="I12" s="155">
        <f t="shared" si="5"/>
        <v>0.23514271719734905</v>
      </c>
      <c r="J12" s="130">
        <v>9712.599390000001</v>
      </c>
      <c r="K12" s="130">
        <v>806.59828</v>
      </c>
      <c r="L12" s="131">
        <f t="shared" si="1"/>
        <v>-8906.001110000001</v>
      </c>
      <c r="M12" s="155">
        <f t="shared" si="6"/>
        <v>0.08304659212347067</v>
      </c>
      <c r="N12" s="131" t="e">
        <f>#REF!+#REF!</f>
        <v>#REF!</v>
      </c>
      <c r="O12" s="131">
        <f t="shared" si="2"/>
        <v>384981.1948699999</v>
      </c>
      <c r="P12" s="131">
        <f t="shared" si="3"/>
        <v>89048.2755</v>
      </c>
      <c r="Q12" s="131">
        <f t="shared" si="7"/>
        <v>-295932.9193699999</v>
      </c>
      <c r="R12" s="155">
        <f t="shared" si="8"/>
        <v>0.23130552007889565</v>
      </c>
      <c r="S12" s="22"/>
      <c r="T12" s="22"/>
    </row>
    <row r="13" spans="1:20" s="1" customFormat="1" ht="47.25" customHeight="1">
      <c r="A13" s="166" t="s">
        <v>110</v>
      </c>
      <c r="B13" s="112" t="s">
        <v>62</v>
      </c>
      <c r="C13" s="130">
        <f>SUM(C14:C30)</f>
        <v>492315.12854</v>
      </c>
      <c r="D13" s="130">
        <f>SUM(D14:D30)</f>
        <v>125296.94754</v>
      </c>
      <c r="E13" s="130">
        <f>SUM(E14:E30)</f>
        <v>96162.62365000001</v>
      </c>
      <c r="F13" s="131">
        <f aca="true" t="shared" si="9" ref="F13:F79">E13-D13</f>
        <v>-29134.323889999985</v>
      </c>
      <c r="G13" s="155">
        <f t="shared" si="4"/>
        <v>0.7674777840801023</v>
      </c>
      <c r="H13" s="131">
        <f t="shared" si="0"/>
        <v>-396152.50489</v>
      </c>
      <c r="I13" s="155">
        <f t="shared" si="5"/>
        <v>0.19532737889891374</v>
      </c>
      <c r="J13" s="130">
        <f>SUM(J14:J30)</f>
        <v>99582.07621999999</v>
      </c>
      <c r="K13" s="130">
        <f>SUM(K14:K30)</f>
        <v>31580.021449999997</v>
      </c>
      <c r="L13" s="131">
        <f t="shared" si="1"/>
        <v>-68002.05476999999</v>
      </c>
      <c r="M13" s="155">
        <f t="shared" si="6"/>
        <v>0.31712555761774214</v>
      </c>
      <c r="N13" s="131" t="e">
        <f>#REF!+#REF!</f>
        <v>#REF!</v>
      </c>
      <c r="O13" s="131">
        <f t="shared" si="2"/>
        <v>591897.20476</v>
      </c>
      <c r="P13" s="131">
        <f t="shared" si="3"/>
        <v>127742.64510000001</v>
      </c>
      <c r="Q13" s="131">
        <f t="shared" si="7"/>
        <v>-464154.55965999997</v>
      </c>
      <c r="R13" s="155">
        <f t="shared" si="8"/>
        <v>0.21581897003855013</v>
      </c>
      <c r="S13" s="22"/>
      <c r="T13" s="22"/>
    </row>
    <row r="14" spans="1:20" s="280" customFormat="1" ht="108" customHeight="1">
      <c r="A14" s="281" t="s">
        <v>122</v>
      </c>
      <c r="B14" s="110" t="s">
        <v>194</v>
      </c>
      <c r="C14" s="133">
        <v>112787</v>
      </c>
      <c r="D14" s="133">
        <v>22236.65</v>
      </c>
      <c r="E14" s="133">
        <v>19919.99647</v>
      </c>
      <c r="F14" s="133">
        <f t="shared" si="9"/>
        <v>-2316.6535300000032</v>
      </c>
      <c r="G14" s="266">
        <f t="shared" si="4"/>
        <v>0.895818231163417</v>
      </c>
      <c r="H14" s="133">
        <f t="shared" si="0"/>
        <v>-92867.00353</v>
      </c>
      <c r="I14" s="266">
        <f t="shared" si="5"/>
        <v>0.17661606807522143</v>
      </c>
      <c r="J14" s="133">
        <v>0</v>
      </c>
      <c r="K14" s="133">
        <v>0</v>
      </c>
      <c r="L14" s="133">
        <f t="shared" si="1"/>
        <v>0</v>
      </c>
      <c r="M14" s="266">
        <f t="shared" si="6"/>
      </c>
      <c r="N14" s="133" t="e">
        <f>#REF!+#REF!</f>
        <v>#REF!</v>
      </c>
      <c r="O14" s="133">
        <f t="shared" si="2"/>
        <v>112787</v>
      </c>
      <c r="P14" s="133">
        <f t="shared" si="3"/>
        <v>19919.99647</v>
      </c>
      <c r="Q14" s="133">
        <f t="shared" si="7"/>
        <v>-92867.00353</v>
      </c>
      <c r="R14" s="266">
        <f t="shared" si="8"/>
        <v>0.17661606807522143</v>
      </c>
      <c r="S14" s="279"/>
      <c r="T14" s="279"/>
    </row>
    <row r="15" spans="1:20" s="280" customFormat="1" ht="66.75" customHeight="1">
      <c r="A15" s="281">
        <v>3050</v>
      </c>
      <c r="B15" s="110" t="s">
        <v>163</v>
      </c>
      <c r="C15" s="133">
        <v>1300</v>
      </c>
      <c r="D15" s="133">
        <v>336</v>
      </c>
      <c r="E15" s="133">
        <v>88.41767999999999</v>
      </c>
      <c r="F15" s="133">
        <f aca="true" t="shared" si="10" ref="F15:F22">E15-D15</f>
        <v>-247.58232</v>
      </c>
      <c r="G15" s="266">
        <f t="shared" si="4"/>
        <v>0.2631478571428571</v>
      </c>
      <c r="H15" s="133">
        <f aca="true" t="shared" si="11" ref="H15:H22">E15-C15</f>
        <v>-1211.58232</v>
      </c>
      <c r="I15" s="266">
        <f t="shared" si="5"/>
        <v>0.0680136</v>
      </c>
      <c r="J15" s="133">
        <v>0</v>
      </c>
      <c r="K15" s="133">
        <v>0</v>
      </c>
      <c r="L15" s="133">
        <f t="shared" si="1"/>
        <v>0</v>
      </c>
      <c r="M15" s="266">
        <f t="shared" si="6"/>
      </c>
      <c r="N15" s="133"/>
      <c r="O15" s="133">
        <f aca="true" t="shared" si="12" ref="O15:O28">C15+J15</f>
        <v>1300</v>
      </c>
      <c r="P15" s="133">
        <f aca="true" t="shared" si="13" ref="P15:P28">E15+K15</f>
        <v>88.41767999999999</v>
      </c>
      <c r="Q15" s="133">
        <f aca="true" t="shared" si="14" ref="Q15:Q28">P15-O15</f>
        <v>-1211.58232</v>
      </c>
      <c r="R15" s="266">
        <f t="shared" si="8"/>
        <v>0.0680136</v>
      </c>
      <c r="S15" s="279"/>
      <c r="T15" s="279"/>
    </row>
    <row r="16" spans="1:20" s="280" customFormat="1" ht="23.25" customHeight="1">
      <c r="A16" s="281">
        <v>3070</v>
      </c>
      <c r="B16" s="110" t="s">
        <v>248</v>
      </c>
      <c r="C16" s="133">
        <v>31</v>
      </c>
      <c r="D16" s="133">
        <v>10.5</v>
      </c>
      <c r="E16" s="133">
        <v>1.5</v>
      </c>
      <c r="F16" s="133"/>
      <c r="G16" s="266">
        <f t="shared" si="4"/>
        <v>0.14285714285714285</v>
      </c>
      <c r="H16" s="133">
        <f t="shared" si="11"/>
        <v>-29.5</v>
      </c>
      <c r="I16" s="266">
        <f t="shared" si="5"/>
        <v>0.04838709677419355</v>
      </c>
      <c r="J16" s="133">
        <v>0</v>
      </c>
      <c r="K16" s="133">
        <v>0</v>
      </c>
      <c r="L16" s="133">
        <f t="shared" si="1"/>
        <v>0</v>
      </c>
      <c r="M16" s="266">
        <f t="shared" si="6"/>
      </c>
      <c r="N16" s="133"/>
      <c r="O16" s="133">
        <f>C16+J16</f>
        <v>31</v>
      </c>
      <c r="P16" s="133">
        <f>E16+K16</f>
        <v>1.5</v>
      </c>
      <c r="Q16" s="133">
        <f>P16-O16</f>
        <v>-29.5</v>
      </c>
      <c r="R16" s="266"/>
      <c r="S16" s="279"/>
      <c r="T16" s="279"/>
    </row>
    <row r="17" spans="1:20" s="280" customFormat="1" ht="60.75" customHeight="1">
      <c r="A17" s="281">
        <v>3090</v>
      </c>
      <c r="B17" s="110" t="s">
        <v>164</v>
      </c>
      <c r="C17" s="133">
        <v>937.78</v>
      </c>
      <c r="D17" s="133">
        <v>713.08</v>
      </c>
      <c r="E17" s="133">
        <v>453.88902</v>
      </c>
      <c r="F17" s="133">
        <f t="shared" si="10"/>
        <v>-259.19098</v>
      </c>
      <c r="G17" s="266">
        <f t="shared" si="4"/>
        <v>0.6365190721938633</v>
      </c>
      <c r="H17" s="133">
        <f t="shared" si="11"/>
        <v>-483.89097999999996</v>
      </c>
      <c r="I17" s="266">
        <f t="shared" si="5"/>
        <v>0.48400373221864407</v>
      </c>
      <c r="J17" s="133">
        <v>0</v>
      </c>
      <c r="K17" s="133">
        <v>0</v>
      </c>
      <c r="L17" s="133">
        <f t="shared" si="1"/>
        <v>0</v>
      </c>
      <c r="M17" s="266">
        <f t="shared" si="6"/>
      </c>
      <c r="N17" s="133"/>
      <c r="O17" s="133">
        <f t="shared" si="12"/>
        <v>937.78</v>
      </c>
      <c r="P17" s="133">
        <f t="shared" si="13"/>
        <v>453.88902</v>
      </c>
      <c r="Q17" s="133">
        <f t="shared" si="14"/>
        <v>-483.89097999999996</v>
      </c>
      <c r="R17" s="266">
        <f t="shared" si="8"/>
        <v>0.48400373221864407</v>
      </c>
      <c r="S17" s="279"/>
      <c r="T17" s="279"/>
    </row>
    <row r="18" spans="1:20" s="280" customFormat="1" ht="102" customHeight="1">
      <c r="A18" s="282" t="s">
        <v>111</v>
      </c>
      <c r="B18" s="181" t="s">
        <v>195</v>
      </c>
      <c r="C18" s="133">
        <v>208863.97913999998</v>
      </c>
      <c r="D18" s="133">
        <v>55178.67414</v>
      </c>
      <c r="E18" s="133">
        <v>45463.77048000001</v>
      </c>
      <c r="F18" s="133">
        <f t="shared" si="10"/>
        <v>-9714.903659999996</v>
      </c>
      <c r="G18" s="266">
        <f t="shared" si="4"/>
        <v>0.8239373487780582</v>
      </c>
      <c r="H18" s="133">
        <f t="shared" si="11"/>
        <v>-163400.20865999997</v>
      </c>
      <c r="I18" s="266">
        <f t="shared" si="5"/>
        <v>0.21767166682928116</v>
      </c>
      <c r="J18" s="133">
        <v>61290.44485</v>
      </c>
      <c r="K18" s="133">
        <v>18563.239579999998</v>
      </c>
      <c r="L18" s="133">
        <f>K18-J18</f>
        <v>-42727.205270000006</v>
      </c>
      <c r="M18" s="266">
        <f t="shared" si="6"/>
        <v>0.3028733047285102</v>
      </c>
      <c r="N18" s="133" t="e">
        <f>#REF!+#REF!</f>
        <v>#REF!</v>
      </c>
      <c r="O18" s="133">
        <f t="shared" si="12"/>
        <v>270154.42399</v>
      </c>
      <c r="P18" s="133">
        <f t="shared" si="13"/>
        <v>64027.01006</v>
      </c>
      <c r="Q18" s="133">
        <f t="shared" si="14"/>
        <v>-206127.41392999998</v>
      </c>
      <c r="R18" s="266">
        <f t="shared" si="8"/>
        <v>0.23700152347817935</v>
      </c>
      <c r="S18" s="279"/>
      <c r="T18" s="279"/>
    </row>
    <row r="19" spans="1:20" s="280" customFormat="1" ht="52.5" customHeight="1">
      <c r="A19" s="281" t="s">
        <v>112</v>
      </c>
      <c r="B19" s="110" t="s">
        <v>196</v>
      </c>
      <c r="C19" s="133">
        <v>6825.8974</v>
      </c>
      <c r="D19" s="133">
        <v>1693.6974</v>
      </c>
      <c r="E19" s="133">
        <v>1584.36818</v>
      </c>
      <c r="F19" s="133">
        <f t="shared" si="10"/>
        <v>-109.32922000000008</v>
      </c>
      <c r="G19" s="266">
        <f t="shared" si="4"/>
        <v>0.9354493783836475</v>
      </c>
      <c r="H19" s="133">
        <f t="shared" si="11"/>
        <v>-5241.52922</v>
      </c>
      <c r="I19" s="266">
        <f t="shared" si="5"/>
        <v>0.2321113382102696</v>
      </c>
      <c r="J19" s="133">
        <v>382.20469</v>
      </c>
      <c r="K19" s="133">
        <v>382.20469</v>
      </c>
      <c r="L19" s="133">
        <f>K19-J19</f>
        <v>0</v>
      </c>
      <c r="M19" s="266">
        <f t="shared" si="6"/>
        <v>1</v>
      </c>
      <c r="N19" s="133"/>
      <c r="O19" s="133">
        <f t="shared" si="12"/>
        <v>7208.10209</v>
      </c>
      <c r="P19" s="133">
        <f t="shared" si="13"/>
        <v>1966.57287</v>
      </c>
      <c r="Q19" s="133">
        <f t="shared" si="14"/>
        <v>-5241.52922</v>
      </c>
      <c r="R19" s="266">
        <f t="shared" si="8"/>
        <v>0.2728281100136305</v>
      </c>
      <c r="S19" s="279"/>
      <c r="T19" s="279"/>
    </row>
    <row r="20" spans="1:20" s="280" customFormat="1" ht="54.75" customHeight="1">
      <c r="A20" s="281">
        <v>3120</v>
      </c>
      <c r="B20" s="110" t="s">
        <v>197</v>
      </c>
      <c r="C20" s="133">
        <v>14190.300000000001</v>
      </c>
      <c r="D20" s="133">
        <v>3550.627</v>
      </c>
      <c r="E20" s="133">
        <v>2743.096229999999</v>
      </c>
      <c r="F20" s="133">
        <f t="shared" si="10"/>
        <v>-807.5307700000008</v>
      </c>
      <c r="G20" s="266">
        <f t="shared" si="4"/>
        <v>0.7725667128650797</v>
      </c>
      <c r="H20" s="133">
        <f t="shared" si="11"/>
        <v>-11447.203770000002</v>
      </c>
      <c r="I20" s="266">
        <f t="shared" si="5"/>
        <v>0.19330783915773445</v>
      </c>
      <c r="J20" s="133">
        <v>318.45721999999995</v>
      </c>
      <c r="K20" s="133">
        <v>318.45721999999995</v>
      </c>
      <c r="L20" s="133">
        <f>K20-J20</f>
        <v>0</v>
      </c>
      <c r="M20" s="266">
        <f t="shared" si="6"/>
        <v>1</v>
      </c>
      <c r="N20" s="133"/>
      <c r="O20" s="133">
        <f t="shared" si="12"/>
        <v>14508.757220000001</v>
      </c>
      <c r="P20" s="133">
        <f t="shared" si="13"/>
        <v>3061.553449999999</v>
      </c>
      <c r="Q20" s="133">
        <f t="shared" si="14"/>
        <v>-11447.203770000002</v>
      </c>
      <c r="R20" s="266">
        <f t="shared" si="8"/>
        <v>0.2110141760301644</v>
      </c>
      <c r="S20" s="279"/>
      <c r="T20" s="279"/>
    </row>
    <row r="21" spans="1:20" s="280" customFormat="1" ht="47.25" customHeight="1">
      <c r="A21" s="281" t="s">
        <v>113</v>
      </c>
      <c r="B21" s="110" t="s">
        <v>125</v>
      </c>
      <c r="C21" s="133">
        <v>6488.1</v>
      </c>
      <c r="D21" s="133">
        <v>966.8</v>
      </c>
      <c r="E21" s="133">
        <v>593.72092</v>
      </c>
      <c r="F21" s="133">
        <f t="shared" si="10"/>
        <v>-373.07908</v>
      </c>
      <c r="G21" s="266">
        <f t="shared" si="4"/>
        <v>0.6141093504344228</v>
      </c>
      <c r="H21" s="133">
        <f t="shared" si="11"/>
        <v>-5894.379080000001</v>
      </c>
      <c r="I21" s="266">
        <f t="shared" si="5"/>
        <v>0.09150921225011945</v>
      </c>
      <c r="J21" s="133">
        <v>558.0092</v>
      </c>
      <c r="K21" s="133">
        <v>558.0092</v>
      </c>
      <c r="L21" s="133">
        <f>K21-J21</f>
        <v>0</v>
      </c>
      <c r="M21" s="266">
        <f t="shared" si="6"/>
        <v>1</v>
      </c>
      <c r="N21" s="133"/>
      <c r="O21" s="133">
        <f t="shared" si="12"/>
        <v>7046.109200000001</v>
      </c>
      <c r="P21" s="133">
        <f t="shared" si="13"/>
        <v>1151.73012</v>
      </c>
      <c r="Q21" s="133">
        <f t="shared" si="14"/>
        <v>-5894.379080000001</v>
      </c>
      <c r="R21" s="266">
        <f t="shared" si="8"/>
        <v>0.16345618373328644</v>
      </c>
      <c r="S21" s="279"/>
      <c r="T21" s="279"/>
    </row>
    <row r="22" spans="1:20" s="280" customFormat="1" ht="112.5" customHeight="1">
      <c r="A22" s="281" t="s">
        <v>114</v>
      </c>
      <c r="B22" s="110" t="s">
        <v>198</v>
      </c>
      <c r="C22" s="133">
        <v>6921.400000000001</v>
      </c>
      <c r="D22" s="133">
        <v>135.65</v>
      </c>
      <c r="E22" s="133">
        <v>0</v>
      </c>
      <c r="F22" s="132">
        <f t="shared" si="10"/>
        <v>-135.65</v>
      </c>
      <c r="G22" s="133">
        <f t="shared" si="4"/>
        <v>0</v>
      </c>
      <c r="H22" s="133">
        <f t="shared" si="11"/>
        <v>-6921.400000000001</v>
      </c>
      <c r="I22" s="266">
        <f t="shared" si="5"/>
        <v>0</v>
      </c>
      <c r="J22" s="133">
        <v>52.21005</v>
      </c>
      <c r="K22" s="133">
        <v>0</v>
      </c>
      <c r="L22" s="133">
        <f>K22-J22</f>
        <v>-52.21005</v>
      </c>
      <c r="M22" s="266">
        <f t="shared" si="6"/>
        <v>0</v>
      </c>
      <c r="N22" s="133" t="e">
        <f>#REF!+#REF!</f>
        <v>#REF!</v>
      </c>
      <c r="O22" s="133">
        <f t="shared" si="12"/>
        <v>6973.61005</v>
      </c>
      <c r="P22" s="133">
        <f t="shared" si="13"/>
        <v>0</v>
      </c>
      <c r="Q22" s="133">
        <f t="shared" si="14"/>
        <v>-6973.61005</v>
      </c>
      <c r="R22" s="266">
        <f t="shared" si="8"/>
        <v>0</v>
      </c>
      <c r="S22" s="279"/>
      <c r="T22" s="279"/>
    </row>
    <row r="23" spans="1:20" s="280" customFormat="1" ht="150" customHeight="1">
      <c r="A23" s="281">
        <v>3160</v>
      </c>
      <c r="B23" s="110" t="s">
        <v>165</v>
      </c>
      <c r="C23" s="133">
        <v>7617.14</v>
      </c>
      <c r="D23" s="133">
        <v>2373.332</v>
      </c>
      <c r="E23" s="133">
        <v>1418.68848</v>
      </c>
      <c r="F23" s="132">
        <f>E23-D23</f>
        <v>-954.6435199999999</v>
      </c>
      <c r="G23" s="133">
        <f t="shared" si="4"/>
        <v>0.597762335821537</v>
      </c>
      <c r="H23" s="133">
        <f>E23-C23</f>
        <v>-6198.4515200000005</v>
      </c>
      <c r="I23" s="266">
        <f t="shared" si="5"/>
        <v>0.18624949521736503</v>
      </c>
      <c r="J23" s="132">
        <v>0</v>
      </c>
      <c r="K23" s="132">
        <v>0</v>
      </c>
      <c r="L23" s="133">
        <f aca="true" t="shared" si="15" ref="L23:L30">K23-J23</f>
        <v>0</v>
      </c>
      <c r="M23" s="266">
        <f t="shared" si="6"/>
      </c>
      <c r="N23" s="133"/>
      <c r="O23" s="133">
        <f t="shared" si="12"/>
        <v>7617.14</v>
      </c>
      <c r="P23" s="133">
        <f>E23+K23</f>
        <v>1418.68848</v>
      </c>
      <c r="Q23" s="133">
        <f t="shared" si="14"/>
        <v>-6198.4515200000005</v>
      </c>
      <c r="R23" s="266">
        <f t="shared" si="8"/>
        <v>0.18624949521736503</v>
      </c>
      <c r="S23" s="279"/>
      <c r="T23" s="279"/>
    </row>
    <row r="24" spans="1:20" s="280" customFormat="1" ht="50.25" customHeight="1">
      <c r="A24" s="281">
        <v>3170</v>
      </c>
      <c r="B24" s="110" t="s">
        <v>167</v>
      </c>
      <c r="C24" s="133">
        <v>550.2</v>
      </c>
      <c r="D24" s="133">
        <v>275.6</v>
      </c>
      <c r="E24" s="133">
        <v>161.343</v>
      </c>
      <c r="F24" s="133">
        <f>E24-D24</f>
        <v>-114.25700000000003</v>
      </c>
      <c r="G24" s="266">
        <f t="shared" si="4"/>
        <v>0.5854245283018867</v>
      </c>
      <c r="H24" s="133">
        <f>E24-C24</f>
        <v>-388.8570000000001</v>
      </c>
      <c r="I24" s="266">
        <f t="shared" si="5"/>
        <v>0.29324427480916027</v>
      </c>
      <c r="J24" s="133">
        <v>0</v>
      </c>
      <c r="K24" s="133">
        <v>0</v>
      </c>
      <c r="L24" s="133">
        <f t="shared" si="15"/>
        <v>0</v>
      </c>
      <c r="M24" s="266">
        <f t="shared" si="6"/>
      </c>
      <c r="N24" s="133"/>
      <c r="O24" s="133">
        <f t="shared" si="12"/>
        <v>550.2</v>
      </c>
      <c r="P24" s="133">
        <f>E24+K24</f>
        <v>161.343</v>
      </c>
      <c r="Q24" s="133">
        <f t="shared" si="14"/>
        <v>-388.8570000000001</v>
      </c>
      <c r="R24" s="266">
        <f t="shared" si="8"/>
        <v>0.29324427480916027</v>
      </c>
      <c r="S24" s="279"/>
      <c r="T24" s="279"/>
    </row>
    <row r="25" spans="1:20" s="280" customFormat="1" ht="126" customHeight="1">
      <c r="A25" s="281" t="s">
        <v>123</v>
      </c>
      <c r="B25" s="110" t="s">
        <v>199</v>
      </c>
      <c r="C25" s="133">
        <v>15000</v>
      </c>
      <c r="D25" s="133">
        <v>4902</v>
      </c>
      <c r="E25" s="133">
        <v>2822.0866</v>
      </c>
      <c r="F25" s="133">
        <f t="shared" si="9"/>
        <v>-2079.9134</v>
      </c>
      <c r="G25" s="266">
        <f t="shared" si="4"/>
        <v>0.5757010607915137</v>
      </c>
      <c r="H25" s="133">
        <f aca="true" t="shared" si="16" ref="H25:H34">E25-C25</f>
        <v>-12177.9134</v>
      </c>
      <c r="I25" s="266">
        <f t="shared" si="5"/>
        <v>0.18813910666666667</v>
      </c>
      <c r="J25" s="133">
        <v>0</v>
      </c>
      <c r="K25" s="133">
        <v>0</v>
      </c>
      <c r="L25" s="133">
        <f t="shared" si="15"/>
        <v>0</v>
      </c>
      <c r="M25" s="266">
        <f t="shared" si="6"/>
      </c>
      <c r="N25" s="133" t="e">
        <f>#REF!+#REF!</f>
        <v>#REF!</v>
      </c>
      <c r="O25" s="133">
        <f t="shared" si="12"/>
        <v>15000</v>
      </c>
      <c r="P25" s="133">
        <f t="shared" si="13"/>
        <v>2822.0866</v>
      </c>
      <c r="Q25" s="133">
        <f t="shared" si="14"/>
        <v>-12177.9134</v>
      </c>
      <c r="R25" s="266">
        <f t="shared" si="8"/>
        <v>0.18813910666666667</v>
      </c>
      <c r="S25" s="279"/>
      <c r="T25" s="279"/>
    </row>
    <row r="26" spans="1:20" s="280" customFormat="1" ht="48.75" customHeight="1">
      <c r="A26" s="281" t="s">
        <v>124</v>
      </c>
      <c r="B26" s="110" t="s">
        <v>121</v>
      </c>
      <c r="C26" s="133">
        <v>917</v>
      </c>
      <c r="D26" s="133">
        <v>196.5</v>
      </c>
      <c r="E26" s="133">
        <v>96.69114</v>
      </c>
      <c r="F26" s="133">
        <f t="shared" si="9"/>
        <v>-99.80886</v>
      </c>
      <c r="G26" s="266">
        <f t="shared" si="4"/>
        <v>0.49206687022900764</v>
      </c>
      <c r="H26" s="133">
        <f t="shared" si="16"/>
        <v>-820.30886</v>
      </c>
      <c r="I26" s="266">
        <f t="shared" si="5"/>
        <v>0.10544290076335879</v>
      </c>
      <c r="J26" s="133">
        <v>0</v>
      </c>
      <c r="K26" s="133">
        <v>0</v>
      </c>
      <c r="L26" s="133">
        <f t="shared" si="15"/>
        <v>0</v>
      </c>
      <c r="M26" s="266">
        <f t="shared" si="6"/>
      </c>
      <c r="N26" s="133" t="e">
        <f>#REF!+#REF!</f>
        <v>#REF!</v>
      </c>
      <c r="O26" s="133">
        <f t="shared" si="12"/>
        <v>917</v>
      </c>
      <c r="P26" s="133">
        <f t="shared" si="13"/>
        <v>96.69114</v>
      </c>
      <c r="Q26" s="133">
        <f t="shared" si="14"/>
        <v>-820.30886</v>
      </c>
      <c r="R26" s="266">
        <f t="shared" si="8"/>
        <v>0.10544290076335879</v>
      </c>
      <c r="S26" s="279"/>
      <c r="T26" s="279"/>
    </row>
    <row r="27" spans="1:20" s="280" customFormat="1" ht="66.75" customHeight="1">
      <c r="A27" s="281">
        <v>3200</v>
      </c>
      <c r="B27" s="110" t="s">
        <v>166</v>
      </c>
      <c r="C27" s="133">
        <v>9000</v>
      </c>
      <c r="D27" s="133">
        <v>2666.155</v>
      </c>
      <c r="E27" s="133">
        <v>2277.9027</v>
      </c>
      <c r="F27" s="133">
        <f>E27-D27</f>
        <v>-388.2523000000001</v>
      </c>
      <c r="G27" s="266">
        <f t="shared" si="4"/>
        <v>0.8543774461724843</v>
      </c>
      <c r="H27" s="133">
        <f>E27-C27</f>
        <v>-6722.097299999999</v>
      </c>
      <c r="I27" s="266">
        <f t="shared" si="5"/>
        <v>0.2531003</v>
      </c>
      <c r="J27" s="133">
        <v>319.6317</v>
      </c>
      <c r="K27" s="133">
        <v>42.21428</v>
      </c>
      <c r="L27" s="133">
        <f t="shared" si="15"/>
        <v>-277.41742</v>
      </c>
      <c r="M27" s="266">
        <f t="shared" si="6"/>
        <v>0.13207163119302623</v>
      </c>
      <c r="N27" s="133"/>
      <c r="O27" s="133">
        <f t="shared" si="12"/>
        <v>9319.6317</v>
      </c>
      <c r="P27" s="133">
        <f t="shared" si="13"/>
        <v>2320.1169800000002</v>
      </c>
      <c r="Q27" s="133">
        <f t="shared" si="14"/>
        <v>-6999.514719999999</v>
      </c>
      <c r="R27" s="266">
        <f t="shared" si="8"/>
        <v>0.24894942790496757</v>
      </c>
      <c r="S27" s="279"/>
      <c r="T27" s="279"/>
    </row>
    <row r="28" spans="1:20" s="280" customFormat="1" ht="53.25" customHeight="1">
      <c r="A28" s="281">
        <v>3210</v>
      </c>
      <c r="B28" s="110" t="s">
        <v>106</v>
      </c>
      <c r="C28" s="133">
        <v>1455.25</v>
      </c>
      <c r="D28" s="133">
        <v>506.394</v>
      </c>
      <c r="E28" s="133">
        <v>118.41548999999999</v>
      </c>
      <c r="F28" s="133">
        <f>E28-D28</f>
        <v>-387.97851</v>
      </c>
      <c r="G28" s="266">
        <f t="shared" si="4"/>
        <v>0.23384062607376863</v>
      </c>
      <c r="H28" s="133">
        <f>E28-C28</f>
        <v>-1336.83451</v>
      </c>
      <c r="I28" s="266">
        <f t="shared" si="5"/>
        <v>0.08137123518295825</v>
      </c>
      <c r="J28" s="133">
        <v>228.75657</v>
      </c>
      <c r="K28" s="133">
        <v>29.396759999999997</v>
      </c>
      <c r="L28" s="133">
        <f t="shared" si="15"/>
        <v>-199.35981</v>
      </c>
      <c r="M28" s="266">
        <f t="shared" si="6"/>
        <v>0.12850673534753557</v>
      </c>
      <c r="N28" s="133"/>
      <c r="O28" s="133">
        <f t="shared" si="12"/>
        <v>1684.00657</v>
      </c>
      <c r="P28" s="133">
        <f t="shared" si="13"/>
        <v>147.81224999999998</v>
      </c>
      <c r="Q28" s="133">
        <f t="shared" si="14"/>
        <v>-1536.19432</v>
      </c>
      <c r="R28" s="266">
        <f t="shared" si="8"/>
        <v>0.08777415280511641</v>
      </c>
      <c r="S28" s="279"/>
      <c r="T28" s="279"/>
    </row>
    <row r="29" spans="1:20" s="280" customFormat="1" ht="84.75" customHeight="1">
      <c r="A29" s="281">
        <v>3230</v>
      </c>
      <c r="B29" s="110" t="s">
        <v>258</v>
      </c>
      <c r="C29" s="133">
        <v>17661.845</v>
      </c>
      <c r="D29" s="133">
        <v>3473.425</v>
      </c>
      <c r="E29" s="133">
        <v>707.46721</v>
      </c>
      <c r="F29" s="133">
        <f>E29-D29</f>
        <v>-2765.9577900000004</v>
      </c>
      <c r="G29" s="266">
        <f>_xlfn.IFERROR(E29/D29,"")</f>
        <v>0.2036800017274016</v>
      </c>
      <c r="H29" s="133">
        <f>E29-C29</f>
        <v>-16954.377790000002</v>
      </c>
      <c r="I29" s="266">
        <f t="shared" si="5"/>
        <v>0.04005624610565883</v>
      </c>
      <c r="J29" s="133">
        <v>31253.99391</v>
      </c>
      <c r="K29" s="133">
        <v>10010.397710000001</v>
      </c>
      <c r="L29" s="133">
        <f>K29-J29</f>
        <v>-21243.5962</v>
      </c>
      <c r="M29" s="266">
        <f>_xlfn.IFERROR(K29/J29,"")</f>
        <v>0.3202917917891154</v>
      </c>
      <c r="N29" s="133"/>
      <c r="O29" s="133">
        <f>C29+J29</f>
        <v>48915.838910000006</v>
      </c>
      <c r="P29" s="133">
        <f>E29+K29</f>
        <v>10717.864920000002</v>
      </c>
      <c r="Q29" s="133">
        <f>P29-O29</f>
        <v>-38197.973990000006</v>
      </c>
      <c r="R29" s="266">
        <f>_xlfn.IFERROR(P29/O29,"")</f>
        <v>0.21910827165245483</v>
      </c>
      <c r="S29" s="279"/>
      <c r="T29" s="279"/>
    </row>
    <row r="30" spans="1:20" s="280" customFormat="1" ht="21" customHeight="1">
      <c r="A30" s="281" t="s">
        <v>126</v>
      </c>
      <c r="B30" s="110" t="s">
        <v>157</v>
      </c>
      <c r="C30" s="133">
        <v>81768.23700000001</v>
      </c>
      <c r="D30" s="133">
        <v>26081.862999999998</v>
      </c>
      <c r="E30" s="133">
        <v>17711.270050000003</v>
      </c>
      <c r="F30" s="133">
        <f t="shared" si="9"/>
        <v>-8370.592949999995</v>
      </c>
      <c r="G30" s="266">
        <f t="shared" si="4"/>
        <v>0.6790646070796401</v>
      </c>
      <c r="H30" s="133">
        <f t="shared" si="16"/>
        <v>-64056.96695</v>
      </c>
      <c r="I30" s="266">
        <f t="shared" si="5"/>
        <v>0.21660330098593175</v>
      </c>
      <c r="J30" s="133">
        <v>5178.3680300000005</v>
      </c>
      <c r="K30" s="133">
        <v>1676.10201</v>
      </c>
      <c r="L30" s="133">
        <f t="shared" si="15"/>
        <v>-3502.2660200000005</v>
      </c>
      <c r="M30" s="266">
        <f t="shared" si="6"/>
        <v>0.32367379071742025</v>
      </c>
      <c r="N30" s="133"/>
      <c r="O30" s="133">
        <f aca="true" t="shared" si="17" ref="O30:O48">C30+J30</f>
        <v>86946.60503</v>
      </c>
      <c r="P30" s="133">
        <f aca="true" t="shared" si="18" ref="P30:P48">E30+K30</f>
        <v>19387.37206</v>
      </c>
      <c r="Q30" s="133">
        <f>P30-O30</f>
        <v>-67559.23297000001</v>
      </c>
      <c r="R30" s="266">
        <f t="shared" si="8"/>
        <v>0.22298020783342368</v>
      </c>
      <c r="S30" s="279"/>
      <c r="T30" s="279"/>
    </row>
    <row r="31" spans="1:20" s="48" customFormat="1" ht="27" customHeight="1">
      <c r="A31" s="59" t="s">
        <v>127</v>
      </c>
      <c r="B31" s="113" t="s">
        <v>64</v>
      </c>
      <c r="C31" s="130">
        <v>299565.69733</v>
      </c>
      <c r="D31" s="130">
        <v>82884.30373999999</v>
      </c>
      <c r="E31" s="130">
        <v>58218.28117</v>
      </c>
      <c r="F31" s="131">
        <f t="shared" si="9"/>
        <v>-24666.022569999986</v>
      </c>
      <c r="G31" s="155">
        <f t="shared" si="4"/>
        <v>0.7024041771844413</v>
      </c>
      <c r="H31" s="131">
        <f t="shared" si="16"/>
        <v>-241347.41616</v>
      </c>
      <c r="I31" s="155">
        <f t="shared" si="5"/>
        <v>0.19434228180627452</v>
      </c>
      <c r="J31" s="130">
        <v>15330.83857</v>
      </c>
      <c r="K31" s="130">
        <v>1994.98901</v>
      </c>
      <c r="L31" s="131">
        <f aca="true" t="shared" si="19" ref="L31:L42">K31-J31</f>
        <v>-13335.84956</v>
      </c>
      <c r="M31" s="155">
        <f t="shared" si="6"/>
        <v>0.13012915118054108</v>
      </c>
      <c r="N31" s="131" t="e">
        <f>#REF!+#REF!</f>
        <v>#REF!</v>
      </c>
      <c r="O31" s="131">
        <f t="shared" si="17"/>
        <v>314896.5359</v>
      </c>
      <c r="P31" s="131">
        <f t="shared" si="18"/>
        <v>60213.27018</v>
      </c>
      <c r="Q31" s="131">
        <f t="shared" si="7"/>
        <v>-254683.26572000002</v>
      </c>
      <c r="R31" s="155">
        <f t="shared" si="8"/>
        <v>0.19121604500318035</v>
      </c>
      <c r="S31" s="47"/>
      <c r="T31" s="47"/>
    </row>
    <row r="32" spans="1:20" s="48" customFormat="1" ht="32.25" customHeight="1">
      <c r="A32" s="60" t="s">
        <v>128</v>
      </c>
      <c r="B32" s="113" t="s">
        <v>66</v>
      </c>
      <c r="C32" s="130">
        <v>138711.94199999998</v>
      </c>
      <c r="D32" s="130">
        <v>37514.535</v>
      </c>
      <c r="E32" s="130">
        <v>28399.625310000003</v>
      </c>
      <c r="F32" s="131">
        <f t="shared" si="9"/>
        <v>-9114.90969</v>
      </c>
      <c r="G32" s="155">
        <f t="shared" si="4"/>
        <v>0.7570299168042467</v>
      </c>
      <c r="H32" s="131">
        <f t="shared" si="16"/>
        <v>-110312.31668999998</v>
      </c>
      <c r="I32" s="155">
        <f t="shared" si="5"/>
        <v>0.20473814222859057</v>
      </c>
      <c r="J32" s="130">
        <v>7435.49759</v>
      </c>
      <c r="K32" s="130">
        <v>230.52635999999998</v>
      </c>
      <c r="L32" s="131">
        <f t="shared" si="19"/>
        <v>-7204.97123</v>
      </c>
      <c r="M32" s="155">
        <f t="shared" si="6"/>
        <v>0.031003487958900674</v>
      </c>
      <c r="N32" s="131" t="e">
        <f>#REF!+#REF!</f>
        <v>#REF!</v>
      </c>
      <c r="O32" s="131">
        <f t="shared" si="17"/>
        <v>146147.43959</v>
      </c>
      <c r="P32" s="131">
        <f t="shared" si="18"/>
        <v>28630.151670000003</v>
      </c>
      <c r="Q32" s="131">
        <f t="shared" si="7"/>
        <v>-117517.28791999999</v>
      </c>
      <c r="R32" s="155">
        <f t="shared" si="8"/>
        <v>0.19589909854266782</v>
      </c>
      <c r="S32" s="47"/>
      <c r="T32" s="47"/>
    </row>
    <row r="33" spans="1:20" s="48" customFormat="1" ht="34.5" customHeight="1">
      <c r="A33" s="60" t="s">
        <v>129</v>
      </c>
      <c r="B33" s="113" t="s">
        <v>63</v>
      </c>
      <c r="C33" s="130">
        <v>773197.6040999999</v>
      </c>
      <c r="D33" s="130">
        <v>231777.18954999998</v>
      </c>
      <c r="E33" s="130">
        <v>97428.16663000002</v>
      </c>
      <c r="F33" s="131">
        <f t="shared" si="9"/>
        <v>-134349.02291999996</v>
      </c>
      <c r="G33" s="155">
        <f t="shared" si="4"/>
        <v>0.42035269656672747</v>
      </c>
      <c r="H33" s="131">
        <f t="shared" si="16"/>
        <v>-675769.4374699999</v>
      </c>
      <c r="I33" s="155">
        <f t="shared" si="5"/>
        <v>0.12600681392877072</v>
      </c>
      <c r="J33" s="130">
        <v>270122.43254</v>
      </c>
      <c r="K33" s="130">
        <v>7594.61978</v>
      </c>
      <c r="L33" s="131">
        <f t="shared" si="19"/>
        <v>-262527.81276</v>
      </c>
      <c r="M33" s="155">
        <f t="shared" si="6"/>
        <v>0.028115472338179025</v>
      </c>
      <c r="N33" s="131" t="e">
        <f>#REF!+#REF!</f>
        <v>#REF!</v>
      </c>
      <c r="O33" s="131">
        <f t="shared" si="17"/>
        <v>1043320.0366399998</v>
      </c>
      <c r="P33" s="131">
        <f t="shared" si="18"/>
        <v>105022.78641000002</v>
      </c>
      <c r="Q33" s="131">
        <f t="shared" si="7"/>
        <v>-938297.2502299998</v>
      </c>
      <c r="R33" s="155">
        <f t="shared" si="8"/>
        <v>0.10066210052691472</v>
      </c>
      <c r="S33" s="47"/>
      <c r="T33" s="47"/>
    </row>
    <row r="34" spans="1:20" s="73" customFormat="1" ht="25.5" customHeight="1">
      <c r="A34" s="70" t="s">
        <v>130</v>
      </c>
      <c r="B34" s="114" t="s">
        <v>143</v>
      </c>
      <c r="C34" s="130">
        <f>SUM(C35:C41)</f>
        <v>215002.2499</v>
      </c>
      <c r="D34" s="130">
        <f>SUM(D35:D41)</f>
        <v>68182.3999</v>
      </c>
      <c r="E34" s="130">
        <f>SUM(E35:E41)</f>
        <v>31427.662499999995</v>
      </c>
      <c r="F34" s="130">
        <f t="shared" si="9"/>
        <v>-36754.73740000001</v>
      </c>
      <c r="G34" s="155">
        <f t="shared" si="4"/>
        <v>0.46093511736303655</v>
      </c>
      <c r="H34" s="130">
        <f t="shared" si="16"/>
        <v>-183574.5874</v>
      </c>
      <c r="I34" s="155">
        <f t="shared" si="5"/>
        <v>0.146173644762403</v>
      </c>
      <c r="J34" s="130">
        <f>SUM(J35:J41)</f>
        <v>944470.2837100001</v>
      </c>
      <c r="K34" s="130">
        <f>SUM(K35:K41)</f>
        <v>101345.47997</v>
      </c>
      <c r="L34" s="131">
        <f t="shared" si="19"/>
        <v>-843124.8037400001</v>
      </c>
      <c r="M34" s="155">
        <f t="shared" si="6"/>
        <v>0.10730404303659188</v>
      </c>
      <c r="N34" s="130" t="e">
        <f>#REF!+#REF!</f>
        <v>#REF!</v>
      </c>
      <c r="O34" s="130">
        <f t="shared" si="17"/>
        <v>1159472.53361</v>
      </c>
      <c r="P34" s="130">
        <f t="shared" si="18"/>
        <v>132773.14247</v>
      </c>
      <c r="Q34" s="130">
        <f t="shared" si="7"/>
        <v>-1026699.3911400001</v>
      </c>
      <c r="R34" s="155">
        <f t="shared" si="8"/>
        <v>0.11451167545695355</v>
      </c>
      <c r="S34" s="71"/>
      <c r="T34" s="72"/>
    </row>
    <row r="35" spans="1:20" s="48" customFormat="1" ht="48" customHeight="1">
      <c r="A35" s="161" t="s">
        <v>155</v>
      </c>
      <c r="B35" s="115" t="s">
        <v>156</v>
      </c>
      <c r="C35" s="133">
        <v>14165.19058</v>
      </c>
      <c r="D35" s="133">
        <v>8901.49058</v>
      </c>
      <c r="E35" s="133">
        <v>516.128</v>
      </c>
      <c r="F35" s="133">
        <f t="shared" si="9"/>
        <v>-8385.362579999999</v>
      </c>
      <c r="G35" s="266">
        <f t="shared" si="4"/>
        <v>0.05798219920151846</v>
      </c>
      <c r="H35" s="133">
        <f aca="true" t="shared" si="20" ref="H35:H45">E35-C35</f>
        <v>-13649.06258</v>
      </c>
      <c r="I35" s="266">
        <f t="shared" si="5"/>
        <v>0.03643636116895788</v>
      </c>
      <c r="J35" s="133">
        <v>1766.7021599999998</v>
      </c>
      <c r="K35" s="133">
        <v>400.47517</v>
      </c>
      <c r="L35" s="133">
        <f t="shared" si="19"/>
        <v>-1366.22699</v>
      </c>
      <c r="M35" s="156">
        <f t="shared" si="6"/>
        <v>0.22667950437101408</v>
      </c>
      <c r="N35" s="133"/>
      <c r="O35" s="133">
        <f t="shared" si="17"/>
        <v>15931.89274</v>
      </c>
      <c r="P35" s="133">
        <f t="shared" si="18"/>
        <v>916.6031700000001</v>
      </c>
      <c r="Q35" s="133">
        <f>P35-O35</f>
        <v>-15015.289569999999</v>
      </c>
      <c r="R35" s="266">
        <f t="shared" si="8"/>
        <v>0.05753259734787796</v>
      </c>
      <c r="S35" s="49"/>
      <c r="T35" s="47"/>
    </row>
    <row r="36" spans="1:20" s="48" customFormat="1" ht="29.25" customHeight="1" hidden="1">
      <c r="A36" s="161" t="s">
        <v>235</v>
      </c>
      <c r="B36" s="115" t="s">
        <v>236</v>
      </c>
      <c r="C36" s="133">
        <v>0</v>
      </c>
      <c r="D36" s="133">
        <v>0</v>
      </c>
      <c r="E36" s="133">
        <v>0</v>
      </c>
      <c r="F36" s="133">
        <f t="shared" si="9"/>
        <v>0</v>
      </c>
      <c r="G36" s="266">
        <f t="shared" si="4"/>
      </c>
      <c r="H36" s="133">
        <f t="shared" si="20"/>
        <v>0</v>
      </c>
      <c r="I36" s="266">
        <f t="shared" si="5"/>
      </c>
      <c r="J36" s="133">
        <v>0</v>
      </c>
      <c r="K36" s="133">
        <v>0</v>
      </c>
      <c r="L36" s="133">
        <f t="shared" si="19"/>
        <v>0</v>
      </c>
      <c r="M36" s="156">
        <f t="shared" si="6"/>
      </c>
      <c r="N36" s="133"/>
      <c r="O36" s="133">
        <f t="shared" si="17"/>
        <v>0</v>
      </c>
      <c r="P36" s="133">
        <f t="shared" si="18"/>
        <v>0</v>
      </c>
      <c r="Q36" s="133">
        <f>P36-O36</f>
        <v>0</v>
      </c>
      <c r="R36" s="266">
        <f t="shared" si="8"/>
      </c>
      <c r="S36" s="49"/>
      <c r="T36" s="47"/>
    </row>
    <row r="37" spans="1:20" s="48" customFormat="1" ht="24" customHeight="1">
      <c r="A37" s="161" t="s">
        <v>134</v>
      </c>
      <c r="B37" s="115" t="s">
        <v>144</v>
      </c>
      <c r="C37" s="133">
        <v>14476.597</v>
      </c>
      <c r="D37" s="133">
        <v>1165.797</v>
      </c>
      <c r="E37" s="133">
        <v>23.03622</v>
      </c>
      <c r="F37" s="133">
        <f t="shared" si="9"/>
        <v>-1142.76078</v>
      </c>
      <c r="G37" s="266">
        <f t="shared" si="4"/>
        <v>0.019760061142720386</v>
      </c>
      <c r="H37" s="133">
        <f t="shared" si="20"/>
        <v>-14453.56078</v>
      </c>
      <c r="I37" s="266">
        <f t="shared" si="5"/>
        <v>0.001591273142438102</v>
      </c>
      <c r="J37" s="133">
        <v>99067.96543000001</v>
      </c>
      <c r="K37" s="133">
        <v>860.91115</v>
      </c>
      <c r="L37" s="133">
        <f t="shared" si="19"/>
        <v>-98207.05428000001</v>
      </c>
      <c r="M37" s="156">
        <f t="shared" si="6"/>
        <v>0.008690106294837631</v>
      </c>
      <c r="N37" s="133"/>
      <c r="O37" s="133">
        <f t="shared" si="17"/>
        <v>113544.56243</v>
      </c>
      <c r="P37" s="133">
        <f t="shared" si="18"/>
        <v>883.94737</v>
      </c>
      <c r="Q37" s="133">
        <f t="shared" si="7"/>
        <v>-112660.61506000001</v>
      </c>
      <c r="R37" s="266">
        <f t="shared" si="8"/>
        <v>0.007785025994044865</v>
      </c>
      <c r="S37" s="49"/>
      <c r="T37" s="47"/>
    </row>
    <row r="38" spans="1:20" s="48" customFormat="1" ht="50.25" customHeight="1">
      <c r="A38" s="161" t="s">
        <v>135</v>
      </c>
      <c r="B38" s="115" t="s">
        <v>145</v>
      </c>
      <c r="C38" s="133">
        <v>165555.25282</v>
      </c>
      <c r="D38" s="133">
        <v>53872.34482</v>
      </c>
      <c r="E38" s="133">
        <v>29852.527029999997</v>
      </c>
      <c r="F38" s="133">
        <f t="shared" si="9"/>
        <v>-24019.81779</v>
      </c>
      <c r="G38" s="266">
        <f t="shared" si="4"/>
        <v>0.554134540268188</v>
      </c>
      <c r="H38" s="133">
        <f t="shared" si="20"/>
        <v>-135702.72579</v>
      </c>
      <c r="I38" s="266">
        <f t="shared" si="5"/>
        <v>0.18031760709191855</v>
      </c>
      <c r="J38" s="133">
        <v>267782.97367</v>
      </c>
      <c r="K38" s="133">
        <v>309.63115999999997</v>
      </c>
      <c r="L38" s="133">
        <f t="shared" si="19"/>
        <v>-267473.34251</v>
      </c>
      <c r="M38" s="156">
        <f t="shared" si="6"/>
        <v>0.0011562765016627653</v>
      </c>
      <c r="N38" s="133"/>
      <c r="O38" s="133">
        <f t="shared" si="17"/>
        <v>433338.22649</v>
      </c>
      <c r="P38" s="133">
        <f t="shared" si="18"/>
        <v>30162.15819</v>
      </c>
      <c r="Q38" s="133">
        <f t="shared" si="7"/>
        <v>-403176.0683</v>
      </c>
      <c r="R38" s="266">
        <f t="shared" si="8"/>
        <v>0.06960419447485795</v>
      </c>
      <c r="S38" s="49"/>
      <c r="T38" s="47"/>
    </row>
    <row r="39" spans="1:20" s="48" customFormat="1" ht="34.5" customHeight="1">
      <c r="A39" s="161" t="s">
        <v>215</v>
      </c>
      <c r="B39" s="115" t="s">
        <v>214</v>
      </c>
      <c r="C39" s="133">
        <v>560.72</v>
      </c>
      <c r="D39" s="133">
        <v>120.72</v>
      </c>
      <c r="E39" s="133">
        <v>83.33700999999999</v>
      </c>
      <c r="F39" s="133">
        <f t="shared" si="9"/>
        <v>-37.38299000000001</v>
      </c>
      <c r="G39" s="266">
        <f t="shared" si="4"/>
        <v>0.6903330848243869</v>
      </c>
      <c r="H39" s="133">
        <f t="shared" si="20"/>
        <v>-477.38299000000006</v>
      </c>
      <c r="I39" s="266">
        <f t="shared" si="5"/>
        <v>0.14862499999999998</v>
      </c>
      <c r="J39" s="133">
        <v>0</v>
      </c>
      <c r="K39" s="133">
        <v>0</v>
      </c>
      <c r="L39" s="133">
        <f t="shared" si="19"/>
        <v>0</v>
      </c>
      <c r="M39" s="156">
        <f t="shared" si="6"/>
      </c>
      <c r="N39" s="133"/>
      <c r="O39" s="133">
        <f>C39+J39</f>
        <v>560.72</v>
      </c>
      <c r="P39" s="133">
        <f>E39+K39</f>
        <v>83.33700999999999</v>
      </c>
      <c r="Q39" s="133">
        <f>P39-O39</f>
        <v>-477.38299000000006</v>
      </c>
      <c r="R39" s="266">
        <f t="shared" si="8"/>
        <v>0.14862499999999998</v>
      </c>
      <c r="S39" s="49"/>
      <c r="T39" s="47"/>
    </row>
    <row r="40" spans="1:20" s="48" customFormat="1" ht="50.25" customHeight="1">
      <c r="A40" s="161" t="s">
        <v>133</v>
      </c>
      <c r="B40" s="115" t="s">
        <v>146</v>
      </c>
      <c r="C40" s="133">
        <v>20094.4895</v>
      </c>
      <c r="D40" s="133">
        <v>4122.0475</v>
      </c>
      <c r="E40" s="133">
        <v>952.6342400000001</v>
      </c>
      <c r="F40" s="133">
        <f t="shared" si="9"/>
        <v>-3169.4132599999994</v>
      </c>
      <c r="G40" s="266">
        <f t="shared" si="4"/>
        <v>0.23110705056164446</v>
      </c>
      <c r="H40" s="133">
        <f t="shared" si="20"/>
        <v>-19141.85526</v>
      </c>
      <c r="I40" s="266">
        <f t="shared" si="5"/>
        <v>0.047407735339581536</v>
      </c>
      <c r="J40" s="133">
        <v>247487.28946</v>
      </c>
      <c r="K40" s="133">
        <v>39997.45987</v>
      </c>
      <c r="L40" s="133">
        <f t="shared" si="19"/>
        <v>-207489.82959</v>
      </c>
      <c r="M40" s="156">
        <f t="shared" si="6"/>
        <v>0.16161419827770415</v>
      </c>
      <c r="N40" s="133"/>
      <c r="O40" s="133">
        <f>C40+J40</f>
        <v>267581.77896</v>
      </c>
      <c r="P40" s="133">
        <f>E40+K40</f>
        <v>40950.09411</v>
      </c>
      <c r="Q40" s="133">
        <f>P40-O40</f>
        <v>-226631.68485000002</v>
      </c>
      <c r="R40" s="266">
        <f t="shared" si="8"/>
        <v>0.1530376779359162</v>
      </c>
      <c r="S40" s="49"/>
      <c r="T40" s="47"/>
    </row>
    <row r="41" spans="1:20" s="48" customFormat="1" ht="78" customHeight="1">
      <c r="A41" s="161" t="s">
        <v>186</v>
      </c>
      <c r="B41" s="115" t="s">
        <v>187</v>
      </c>
      <c r="C41" s="133">
        <v>150</v>
      </c>
      <c r="D41" s="133">
        <v>0</v>
      </c>
      <c r="E41" s="133">
        <v>0</v>
      </c>
      <c r="F41" s="133">
        <f t="shared" si="9"/>
        <v>0</v>
      </c>
      <c r="G41" s="266">
        <f t="shared" si="4"/>
      </c>
      <c r="H41" s="133">
        <f t="shared" si="20"/>
        <v>-150</v>
      </c>
      <c r="I41" s="266">
        <f t="shared" si="5"/>
        <v>0</v>
      </c>
      <c r="J41" s="133">
        <v>328365.35299</v>
      </c>
      <c r="K41" s="133">
        <v>59777.00262</v>
      </c>
      <c r="L41" s="133">
        <f t="shared" si="19"/>
        <v>-268588.35037</v>
      </c>
      <c r="M41" s="156">
        <f t="shared" si="6"/>
        <v>0.18204418363779215</v>
      </c>
      <c r="N41" s="133"/>
      <c r="O41" s="133">
        <f>C41+J41</f>
        <v>328515.35299</v>
      </c>
      <c r="P41" s="133">
        <f>E41+K41</f>
        <v>59777.00262</v>
      </c>
      <c r="Q41" s="133">
        <f>P41-O41</f>
        <v>-268738.35037</v>
      </c>
      <c r="R41" s="266">
        <f t="shared" si="8"/>
        <v>0.18196106232459586</v>
      </c>
      <c r="S41" s="49"/>
      <c r="T41" s="47"/>
    </row>
    <row r="42" spans="1:20" s="73" customFormat="1" ht="30.75" customHeight="1">
      <c r="A42" s="70" t="s">
        <v>131</v>
      </c>
      <c r="B42" s="114" t="s">
        <v>147</v>
      </c>
      <c r="C42" s="130">
        <f>C43+C44+C45+C46+C47+C48</f>
        <v>201713.26549000002</v>
      </c>
      <c r="D42" s="130">
        <f>D43+D44+D45+D46+D47+D48</f>
        <v>110561.34349</v>
      </c>
      <c r="E42" s="130">
        <f>E43+E44+E45+E46+E47+E48</f>
        <v>15329.610150000002</v>
      </c>
      <c r="F42" s="130">
        <f t="shared" si="9"/>
        <v>-95231.73333999999</v>
      </c>
      <c r="G42" s="155">
        <f t="shared" si="4"/>
        <v>0.138652531401145</v>
      </c>
      <c r="H42" s="130">
        <f t="shared" si="20"/>
        <v>-186383.65534000003</v>
      </c>
      <c r="I42" s="155">
        <f t="shared" si="5"/>
        <v>0.07599703526072742</v>
      </c>
      <c r="J42" s="130">
        <f>J43+J44+J45+J46+J47+J48</f>
        <v>33782.06862</v>
      </c>
      <c r="K42" s="130">
        <f>K43+K44+K45+K46+K47+K48</f>
        <v>14570.91442</v>
      </c>
      <c r="L42" s="131">
        <f t="shared" si="19"/>
        <v>-19211.154199999997</v>
      </c>
      <c r="M42" s="155">
        <f t="shared" si="6"/>
        <v>0.43132096450048596</v>
      </c>
      <c r="N42" s="130"/>
      <c r="O42" s="130">
        <f t="shared" si="17"/>
        <v>235495.33411000003</v>
      </c>
      <c r="P42" s="130">
        <f t="shared" si="18"/>
        <v>29900.52457</v>
      </c>
      <c r="Q42" s="130">
        <f t="shared" si="7"/>
        <v>-205594.80954000002</v>
      </c>
      <c r="R42" s="155">
        <f t="shared" si="8"/>
        <v>0.12696864964650828</v>
      </c>
      <c r="S42" s="71"/>
      <c r="T42" s="72"/>
    </row>
    <row r="43" spans="1:20" s="48" customFormat="1" ht="40.5" customHeight="1">
      <c r="A43" s="161" t="s">
        <v>132</v>
      </c>
      <c r="B43" s="115" t="s">
        <v>148</v>
      </c>
      <c r="C43" s="133">
        <v>53015.413</v>
      </c>
      <c r="D43" s="133">
        <v>17131.4</v>
      </c>
      <c r="E43" s="133">
        <v>10838.510150000002</v>
      </c>
      <c r="F43" s="152">
        <f t="shared" si="9"/>
        <v>-6292.88985</v>
      </c>
      <c r="G43" s="266">
        <f t="shared" si="4"/>
        <v>0.6326692593716802</v>
      </c>
      <c r="H43" s="152">
        <f t="shared" si="20"/>
        <v>-42176.90285</v>
      </c>
      <c r="I43" s="266">
        <f t="shared" si="5"/>
        <v>0.20444073782845004</v>
      </c>
      <c r="J43" s="133">
        <v>19571.40715</v>
      </c>
      <c r="K43" s="133">
        <v>13115.14702</v>
      </c>
      <c r="L43" s="133">
        <f aca="true" t="shared" si="21" ref="L43:L48">K43-J43</f>
        <v>-6456.260129999999</v>
      </c>
      <c r="M43" s="266">
        <f t="shared" si="6"/>
        <v>0.670117734482878</v>
      </c>
      <c r="N43" s="152"/>
      <c r="O43" s="152">
        <f t="shared" si="17"/>
        <v>72586.82015</v>
      </c>
      <c r="P43" s="152">
        <f t="shared" si="18"/>
        <v>23953.657170000002</v>
      </c>
      <c r="Q43" s="152">
        <f t="shared" si="7"/>
        <v>-48633.162979999994</v>
      </c>
      <c r="R43" s="266">
        <f t="shared" si="8"/>
        <v>0.3300000898303575</v>
      </c>
      <c r="S43" s="49"/>
      <c r="T43" s="47"/>
    </row>
    <row r="44" spans="1:20" s="48" customFormat="1" ht="33" customHeight="1">
      <c r="A44" s="161" t="s">
        <v>149</v>
      </c>
      <c r="B44" s="115" t="s">
        <v>153</v>
      </c>
      <c r="C44" s="133">
        <v>8948.205000000002</v>
      </c>
      <c r="D44" s="133">
        <v>7434.205000000001</v>
      </c>
      <c r="E44" s="133">
        <v>3983.7</v>
      </c>
      <c r="F44" s="152">
        <f t="shared" si="9"/>
        <v>-3450.505000000001</v>
      </c>
      <c r="G44" s="266">
        <f t="shared" si="4"/>
        <v>0.5358609293125491</v>
      </c>
      <c r="H44" s="152">
        <f t="shared" si="20"/>
        <v>-4964.505000000002</v>
      </c>
      <c r="I44" s="266">
        <f t="shared" si="5"/>
        <v>0.4451954330505391</v>
      </c>
      <c r="J44" s="133">
        <v>7749.311</v>
      </c>
      <c r="K44" s="133">
        <v>1365.84278</v>
      </c>
      <c r="L44" s="133">
        <f t="shared" si="21"/>
        <v>-6383.46822</v>
      </c>
      <c r="M44" s="266">
        <f t="shared" si="6"/>
        <v>0.17625344756456413</v>
      </c>
      <c r="N44" s="152"/>
      <c r="O44" s="152">
        <f t="shared" si="17"/>
        <v>16697.516000000003</v>
      </c>
      <c r="P44" s="152">
        <f t="shared" si="18"/>
        <v>5349.54278</v>
      </c>
      <c r="Q44" s="152">
        <f>P44-O44</f>
        <v>-11347.973220000003</v>
      </c>
      <c r="R44" s="266">
        <f t="shared" si="8"/>
        <v>0.32037955705507326</v>
      </c>
      <c r="S44" s="49"/>
      <c r="T44" s="47"/>
    </row>
    <row r="45" spans="1:20" s="48" customFormat="1" ht="44.25" customHeight="1">
      <c r="A45" s="161" t="s">
        <v>150</v>
      </c>
      <c r="B45" s="115" t="s">
        <v>154</v>
      </c>
      <c r="C45" s="133">
        <v>1805</v>
      </c>
      <c r="D45" s="133">
        <v>715</v>
      </c>
      <c r="E45" s="133">
        <v>59.400000000000006</v>
      </c>
      <c r="F45" s="152">
        <f t="shared" si="9"/>
        <v>-655.6</v>
      </c>
      <c r="G45" s="266">
        <f t="shared" si="4"/>
        <v>0.08307692307692309</v>
      </c>
      <c r="H45" s="152">
        <f t="shared" si="20"/>
        <v>-1745.6</v>
      </c>
      <c r="I45" s="266">
        <f t="shared" si="5"/>
        <v>0.03290858725761773</v>
      </c>
      <c r="J45" s="133">
        <v>6461.350469999999</v>
      </c>
      <c r="K45" s="133">
        <v>89.92461999999999</v>
      </c>
      <c r="L45" s="133">
        <f t="shared" si="21"/>
        <v>-6371.42585</v>
      </c>
      <c r="M45" s="266">
        <f t="shared" si="6"/>
        <v>0.013917310385424736</v>
      </c>
      <c r="N45" s="152"/>
      <c r="O45" s="152">
        <f t="shared" si="17"/>
        <v>8266.35047</v>
      </c>
      <c r="P45" s="152">
        <f t="shared" si="18"/>
        <v>149.32461999999998</v>
      </c>
      <c r="Q45" s="152">
        <f>P45-O45</f>
        <v>-8117.025849999999</v>
      </c>
      <c r="R45" s="266">
        <f t="shared" si="8"/>
        <v>0.018064153043344168</v>
      </c>
      <c r="S45" s="49"/>
      <c r="T45" s="47"/>
    </row>
    <row r="46" spans="1:20" s="48" customFormat="1" ht="24.75" customHeight="1">
      <c r="A46" s="161" t="s">
        <v>151</v>
      </c>
      <c r="B46" s="115" t="s">
        <v>65</v>
      </c>
      <c r="C46" s="133">
        <v>2539.9983700000003</v>
      </c>
      <c r="D46" s="133">
        <v>756.49837</v>
      </c>
      <c r="E46" s="133">
        <v>448</v>
      </c>
      <c r="F46" s="152">
        <f t="shared" si="9"/>
        <v>-308.49837</v>
      </c>
      <c r="G46" s="266">
        <f t="shared" si="4"/>
        <v>0.5922022013081139</v>
      </c>
      <c r="H46" s="152">
        <f aca="true" t="shared" si="22" ref="H46:H85">E46-C46</f>
        <v>-2091.9983700000003</v>
      </c>
      <c r="I46" s="266">
        <f t="shared" si="5"/>
        <v>0.1763780659434045</v>
      </c>
      <c r="J46" s="133"/>
      <c r="K46" s="133"/>
      <c r="L46" s="133">
        <f t="shared" si="21"/>
        <v>0</v>
      </c>
      <c r="M46" s="266">
        <f t="shared" si="6"/>
      </c>
      <c r="N46" s="152"/>
      <c r="O46" s="152">
        <f t="shared" si="17"/>
        <v>2539.9983700000003</v>
      </c>
      <c r="P46" s="152">
        <f t="shared" si="18"/>
        <v>448</v>
      </c>
      <c r="Q46" s="152">
        <f>P46-O46</f>
        <v>-2091.9983700000003</v>
      </c>
      <c r="R46" s="266">
        <f t="shared" si="8"/>
        <v>0.1763780659434045</v>
      </c>
      <c r="S46" s="49"/>
      <c r="T46" s="47"/>
    </row>
    <row r="47" spans="1:20" s="48" customFormat="1" ht="25.5" customHeight="1">
      <c r="A47" s="161" t="s">
        <v>188</v>
      </c>
      <c r="B47" s="115" t="s">
        <v>189</v>
      </c>
      <c r="C47" s="133">
        <v>8655</v>
      </c>
      <c r="D47" s="133">
        <v>0</v>
      </c>
      <c r="E47" s="133">
        <v>0</v>
      </c>
      <c r="F47" s="152">
        <f>E47-D47</f>
        <v>0</v>
      </c>
      <c r="G47" s="266">
        <f t="shared" si="4"/>
      </c>
      <c r="H47" s="152">
        <f t="shared" si="22"/>
        <v>-8655</v>
      </c>
      <c r="I47" s="266">
        <f t="shared" si="5"/>
        <v>0</v>
      </c>
      <c r="J47" s="133">
        <v>0</v>
      </c>
      <c r="K47" s="133">
        <v>0</v>
      </c>
      <c r="L47" s="133">
        <f t="shared" si="21"/>
        <v>0</v>
      </c>
      <c r="M47" s="266">
        <f t="shared" si="6"/>
      </c>
      <c r="N47" s="152"/>
      <c r="O47" s="152">
        <f t="shared" si="17"/>
        <v>8655</v>
      </c>
      <c r="P47" s="152">
        <f t="shared" si="18"/>
        <v>0</v>
      </c>
      <c r="Q47" s="152">
        <f>P47-O47</f>
        <v>-8655</v>
      </c>
      <c r="R47" s="266">
        <f t="shared" si="8"/>
        <v>0</v>
      </c>
      <c r="S47" s="49"/>
      <c r="T47" s="47"/>
    </row>
    <row r="48" spans="1:20" s="48" customFormat="1" ht="24.75" customHeight="1">
      <c r="A48" s="161" t="s">
        <v>152</v>
      </c>
      <c r="B48" s="115" t="s">
        <v>77</v>
      </c>
      <c r="C48" s="133">
        <v>126749.64912</v>
      </c>
      <c r="D48" s="133">
        <v>84524.24012</v>
      </c>
      <c r="E48" s="133">
        <v>0</v>
      </c>
      <c r="F48" s="152">
        <f>E48-D48</f>
        <v>-84524.24012</v>
      </c>
      <c r="G48" s="266">
        <f t="shared" si="4"/>
        <v>0</v>
      </c>
      <c r="H48" s="152">
        <f t="shared" si="22"/>
        <v>-126749.64912</v>
      </c>
      <c r="I48" s="266">
        <f t="shared" si="5"/>
        <v>0</v>
      </c>
      <c r="J48" s="133">
        <v>0</v>
      </c>
      <c r="K48" s="133">
        <v>0</v>
      </c>
      <c r="L48" s="133">
        <f t="shared" si="21"/>
        <v>0</v>
      </c>
      <c r="M48" s="266">
        <f t="shared" si="6"/>
      </c>
      <c r="N48" s="152"/>
      <c r="O48" s="152">
        <f t="shared" si="17"/>
        <v>126749.64912</v>
      </c>
      <c r="P48" s="152">
        <f t="shared" si="18"/>
        <v>0</v>
      </c>
      <c r="Q48" s="152">
        <f>P48-O48</f>
        <v>-126749.64912</v>
      </c>
      <c r="R48" s="266">
        <f t="shared" si="8"/>
        <v>0</v>
      </c>
      <c r="S48" s="47"/>
      <c r="T48" s="47"/>
    </row>
    <row r="49" spans="1:20" s="12" customFormat="1" ht="20.25" customHeight="1">
      <c r="A49" s="61" t="s">
        <v>26</v>
      </c>
      <c r="B49" s="116" t="s">
        <v>27</v>
      </c>
      <c r="C49" s="135">
        <f>C6+C11+C12+C13+C31+C32+C33+C34+C42</f>
        <v>9425862.562609999</v>
      </c>
      <c r="D49" s="135">
        <f>D6+D11+D12+D13+D31+D32+D33+D34+D42</f>
        <v>2666884.3453999995</v>
      </c>
      <c r="E49" s="135">
        <f>E6+E11+E12+E13+E31+E32+E33+E34+E42</f>
        <v>1909691.9108500003</v>
      </c>
      <c r="F49" s="135">
        <f t="shared" si="9"/>
        <v>-757192.4345499992</v>
      </c>
      <c r="G49" s="159">
        <f>_xlfn.IFERROR(E49/D49,"")</f>
        <v>0.7160760136238943</v>
      </c>
      <c r="H49" s="135">
        <f t="shared" si="22"/>
        <v>-7516170.651759998</v>
      </c>
      <c r="I49" s="159">
        <f>_xlfn.IFERROR(E49/C49,"")</f>
        <v>0.20260128960772916</v>
      </c>
      <c r="J49" s="135">
        <f>J6+J11+J12+J13+J31+J32+J33+J34+J42</f>
        <v>1776920.8496600003</v>
      </c>
      <c r="K49" s="135">
        <f>K6+K11+K12+K13+K31+K32+K33+K34+K42</f>
        <v>243113.01984000002</v>
      </c>
      <c r="L49" s="135">
        <f>L6+L11+L12+L13+L31+L32+L33+L34+L42</f>
        <v>-1533807.82982</v>
      </c>
      <c r="M49" s="159">
        <f>_xlfn.IFERROR(K49/J49,"")</f>
        <v>0.13681702248387584</v>
      </c>
      <c r="N49" s="135" t="e">
        <f>#REF!+#REF!</f>
        <v>#REF!</v>
      </c>
      <c r="O49" s="135">
        <f aca="true" t="shared" si="23" ref="O49:O91">C49+J49</f>
        <v>11202783.412269998</v>
      </c>
      <c r="P49" s="135">
        <f aca="true" t="shared" si="24" ref="P49:P66">E49+K49</f>
        <v>2152804.9306900003</v>
      </c>
      <c r="Q49" s="135">
        <f t="shared" si="7"/>
        <v>-9049978.481579999</v>
      </c>
      <c r="R49" s="159">
        <f>_xlfn.IFERROR(P49/O49,"")</f>
        <v>0.1921669688206336</v>
      </c>
      <c r="S49" s="26"/>
      <c r="T49" s="27"/>
    </row>
    <row r="50" spans="1:20" s="48" customFormat="1" ht="24" customHeight="1">
      <c r="A50" s="62" t="s">
        <v>168</v>
      </c>
      <c r="B50" s="110" t="s">
        <v>136</v>
      </c>
      <c r="C50" s="133">
        <v>88437</v>
      </c>
      <c r="D50" s="133">
        <v>22109.4</v>
      </c>
      <c r="E50" s="133">
        <v>22109.4</v>
      </c>
      <c r="F50" s="133">
        <f t="shared" si="9"/>
        <v>0</v>
      </c>
      <c r="G50" s="267">
        <f>_xlfn.IFERROR(E50/D50,"")</f>
        <v>1</v>
      </c>
      <c r="H50" s="133">
        <f t="shared" si="22"/>
        <v>-66327.6</v>
      </c>
      <c r="I50" s="267">
        <f>_xlfn.IFERROR(E50/C50,"")</f>
        <v>0.2500016961226636</v>
      </c>
      <c r="J50" s="133">
        <v>0</v>
      </c>
      <c r="K50" s="133">
        <v>0</v>
      </c>
      <c r="L50" s="133">
        <f>K50-J50</f>
        <v>0</v>
      </c>
      <c r="M50" s="182">
        <f>_xlfn.IFERROR(K50/J50,"")</f>
      </c>
      <c r="N50" s="133" t="e">
        <f>#REF!+#REF!</f>
        <v>#REF!</v>
      </c>
      <c r="O50" s="133">
        <f>C50+J50</f>
        <v>88437</v>
      </c>
      <c r="P50" s="133">
        <f>E50+K50</f>
        <v>22109.4</v>
      </c>
      <c r="Q50" s="133">
        <f t="shared" si="7"/>
        <v>-66327.6</v>
      </c>
      <c r="R50" s="267">
        <f>_xlfn.IFERROR(P50/O50,"")</f>
        <v>0.2500016961226636</v>
      </c>
      <c r="S50" s="47"/>
      <c r="T50" s="47"/>
    </row>
    <row r="51" spans="1:20" s="280" customFormat="1" ht="90.75" customHeight="1">
      <c r="A51" s="283" t="s">
        <v>169</v>
      </c>
      <c r="B51" s="110" t="s">
        <v>170</v>
      </c>
      <c r="C51" s="133">
        <v>220971.099</v>
      </c>
      <c r="D51" s="133">
        <v>184831.674</v>
      </c>
      <c r="E51" s="133">
        <v>169193.081</v>
      </c>
      <c r="F51" s="133">
        <f t="shared" si="9"/>
        <v>-15638.592999999993</v>
      </c>
      <c r="G51" s="268">
        <f>_xlfn.IFERROR(E51/D51,"")</f>
        <v>0.9153900808148283</v>
      </c>
      <c r="H51" s="133">
        <f t="shared" si="22"/>
        <v>-51778.01799999998</v>
      </c>
      <c r="I51" s="268">
        <f>_xlfn.IFERROR(E51/C51,"")</f>
        <v>0.7656796828439543</v>
      </c>
      <c r="J51" s="133">
        <v>1600</v>
      </c>
      <c r="K51" s="133">
        <v>1600</v>
      </c>
      <c r="L51" s="133">
        <f>K51-J51</f>
        <v>0</v>
      </c>
      <c r="M51" s="268">
        <f>_xlfn.IFERROR(K51/J51,"")</f>
        <v>1</v>
      </c>
      <c r="N51" s="133"/>
      <c r="O51" s="133">
        <f>C51+J51</f>
        <v>222571.099</v>
      </c>
      <c r="P51" s="133">
        <f>E51+K51</f>
        <v>170793.081</v>
      </c>
      <c r="Q51" s="133">
        <f t="shared" si="7"/>
        <v>-51778.01799999998</v>
      </c>
      <c r="R51" s="268">
        <f>_xlfn.IFERROR(P51/O51,"")</f>
        <v>0.7673641446143015</v>
      </c>
      <c r="S51" s="279"/>
      <c r="T51" s="279"/>
    </row>
    <row r="52" spans="1:18" s="26" customFormat="1" ht="21" customHeight="1">
      <c r="A52" s="63" t="s">
        <v>28</v>
      </c>
      <c r="B52" s="117" t="s">
        <v>137</v>
      </c>
      <c r="C52" s="136">
        <f>C49+C50+C51</f>
        <v>9735270.661609998</v>
      </c>
      <c r="D52" s="136">
        <f>D49+D50+D51</f>
        <v>2873825.4193999995</v>
      </c>
      <c r="E52" s="136">
        <f>E49+E50+E51</f>
        <v>2100994.3918500002</v>
      </c>
      <c r="F52" s="136">
        <f t="shared" si="9"/>
        <v>-772831.0275499993</v>
      </c>
      <c r="G52" s="160">
        <f>_xlfn.IFERROR(E52/D52,"")</f>
        <v>0.7310793403339888</v>
      </c>
      <c r="H52" s="136">
        <f t="shared" si="22"/>
        <v>-7634276.269759998</v>
      </c>
      <c r="I52" s="160">
        <f>_xlfn.IFERROR(E52/C52,"")</f>
        <v>0.21581263273296014</v>
      </c>
      <c r="J52" s="136">
        <f>J49+J50+J51</f>
        <v>1778520.8496600003</v>
      </c>
      <c r="K52" s="136">
        <f>K49+K50+K51</f>
        <v>244713.01984000002</v>
      </c>
      <c r="L52" s="136">
        <f>L49+L50+L51</f>
        <v>-1533807.82982</v>
      </c>
      <c r="M52" s="160">
        <f>_xlfn.IFERROR(K52/J52,"")</f>
        <v>0.13759356258701258</v>
      </c>
      <c r="N52" s="136" t="e">
        <f>#REF!+#REF!</f>
        <v>#REF!</v>
      </c>
      <c r="O52" s="136">
        <f t="shared" si="23"/>
        <v>11513791.511269998</v>
      </c>
      <c r="P52" s="136">
        <f t="shared" si="24"/>
        <v>2345707.4116900004</v>
      </c>
      <c r="Q52" s="136">
        <f t="shared" si="7"/>
        <v>-9168084.099579997</v>
      </c>
      <c r="R52" s="160">
        <f>_xlfn.IFERROR(P52/O52,"")</f>
        <v>0.2037302316438474</v>
      </c>
    </row>
    <row r="53" spans="1:18" s="26" customFormat="1" ht="37.5" customHeight="1" hidden="1">
      <c r="A53" s="64" t="s">
        <v>29</v>
      </c>
      <c r="B53" s="118" t="s">
        <v>30</v>
      </c>
      <c r="C53" s="195"/>
      <c r="D53" s="172"/>
      <c r="E53" s="272"/>
      <c r="F53" s="230">
        <f t="shared" si="9"/>
        <v>0</v>
      </c>
      <c r="G53" s="229">
        <f aca="true" t="shared" si="25" ref="G53:G91">_xlfn.IFERROR(E53/D53,"")</f>
      </c>
      <c r="H53" s="230">
        <f t="shared" si="22"/>
        <v>0</v>
      </c>
      <c r="I53" s="229">
        <f aca="true" t="shared" si="26" ref="I53:I91">_xlfn.IFERROR(E53/C53,"")</f>
      </c>
      <c r="J53" s="175"/>
      <c r="K53" s="175"/>
      <c r="L53" s="175" t="e">
        <f>K53-#REF!</f>
        <v>#REF!</v>
      </c>
      <c r="M53" s="160">
        <f aca="true" t="shared" si="27" ref="M53:M91">_xlfn.IFERROR(K53/J53,"")</f>
      </c>
      <c r="N53" s="138"/>
      <c r="O53" s="137">
        <f t="shared" si="23"/>
        <v>0</v>
      </c>
      <c r="P53" s="137">
        <f t="shared" si="24"/>
        <v>0</v>
      </c>
      <c r="Q53" s="137">
        <f t="shared" si="7"/>
        <v>0</v>
      </c>
      <c r="R53" s="160">
        <f aca="true" t="shared" si="28" ref="R53:R91">_xlfn.IFERROR(P53/O53,"")</f>
      </c>
    </row>
    <row r="54" spans="1:18" ht="20.25" customHeight="1" hidden="1">
      <c r="A54" s="65"/>
      <c r="B54" s="119" t="s">
        <v>31</v>
      </c>
      <c r="C54" s="134"/>
      <c r="D54" s="167"/>
      <c r="E54" s="134"/>
      <c r="F54" s="231">
        <f t="shared" si="9"/>
        <v>0</v>
      </c>
      <c r="G54" s="229">
        <f t="shared" si="25"/>
      </c>
      <c r="H54" s="231">
        <f t="shared" si="22"/>
        <v>0</v>
      </c>
      <c r="I54" s="229">
        <f t="shared" si="26"/>
      </c>
      <c r="J54" s="167"/>
      <c r="K54" s="167"/>
      <c r="L54" s="167" t="e">
        <f>K54-#REF!</f>
        <v>#REF!</v>
      </c>
      <c r="M54" s="160">
        <f t="shared" si="27"/>
      </c>
      <c r="N54" s="140"/>
      <c r="O54" s="139">
        <f t="shared" si="23"/>
        <v>0</v>
      </c>
      <c r="P54" s="139">
        <f t="shared" si="24"/>
        <v>0</v>
      </c>
      <c r="Q54" s="139">
        <f t="shared" si="7"/>
        <v>0</v>
      </c>
      <c r="R54" s="160">
        <f t="shared" si="28"/>
      </c>
    </row>
    <row r="55" spans="1:18" ht="60.75" customHeight="1" hidden="1">
      <c r="A55" s="66">
        <v>406</v>
      </c>
      <c r="B55" s="120" t="s">
        <v>32</v>
      </c>
      <c r="C55" s="134"/>
      <c r="D55" s="167"/>
      <c r="E55" s="134"/>
      <c r="F55" s="231">
        <f t="shared" si="9"/>
        <v>0</v>
      </c>
      <c r="G55" s="229">
        <f t="shared" si="25"/>
      </c>
      <c r="H55" s="231">
        <f t="shared" si="22"/>
        <v>0</v>
      </c>
      <c r="I55" s="229">
        <f t="shared" si="26"/>
      </c>
      <c r="J55" s="167"/>
      <c r="K55" s="167"/>
      <c r="L55" s="167" t="e">
        <f>K55-#REF!</f>
        <v>#REF!</v>
      </c>
      <c r="M55" s="160">
        <f t="shared" si="27"/>
      </c>
      <c r="N55" s="140"/>
      <c r="O55" s="139">
        <f t="shared" si="23"/>
        <v>0</v>
      </c>
      <c r="P55" s="139">
        <f t="shared" si="24"/>
        <v>0</v>
      </c>
      <c r="Q55" s="139">
        <f t="shared" si="7"/>
        <v>0</v>
      </c>
      <c r="R55" s="160">
        <f t="shared" si="28"/>
      </c>
    </row>
    <row r="56" spans="1:18" ht="20.25" customHeight="1" hidden="1">
      <c r="A56" s="66">
        <v>406.1</v>
      </c>
      <c r="B56" s="121" t="s">
        <v>33</v>
      </c>
      <c r="C56" s="186"/>
      <c r="D56" s="173"/>
      <c r="E56" s="186"/>
      <c r="F56" s="232">
        <f t="shared" si="9"/>
        <v>0</v>
      </c>
      <c r="G56" s="229">
        <f t="shared" si="25"/>
      </c>
      <c r="H56" s="232">
        <f t="shared" si="22"/>
        <v>0</v>
      </c>
      <c r="I56" s="229">
        <f t="shared" si="26"/>
      </c>
      <c r="J56" s="173"/>
      <c r="K56" s="173"/>
      <c r="L56" s="173" t="e">
        <f>K56-#REF!</f>
        <v>#REF!</v>
      </c>
      <c r="M56" s="160">
        <f t="shared" si="27"/>
      </c>
      <c r="N56" s="140"/>
      <c r="O56" s="141">
        <f t="shared" si="23"/>
        <v>0</v>
      </c>
      <c r="P56" s="141">
        <f t="shared" si="24"/>
        <v>0</v>
      </c>
      <c r="Q56" s="141">
        <f t="shared" si="7"/>
        <v>0</v>
      </c>
      <c r="R56" s="160">
        <f t="shared" si="28"/>
      </c>
    </row>
    <row r="57" spans="1:18" ht="20.25" customHeight="1" hidden="1">
      <c r="A57" s="66">
        <v>406.2</v>
      </c>
      <c r="B57" s="121" t="s">
        <v>34</v>
      </c>
      <c r="C57" s="186"/>
      <c r="D57" s="173"/>
      <c r="E57" s="186"/>
      <c r="F57" s="232">
        <f t="shared" si="9"/>
        <v>0</v>
      </c>
      <c r="G57" s="229">
        <f t="shared" si="25"/>
      </c>
      <c r="H57" s="232">
        <f t="shared" si="22"/>
        <v>0</v>
      </c>
      <c r="I57" s="229">
        <f t="shared" si="26"/>
      </c>
      <c r="J57" s="173"/>
      <c r="K57" s="173"/>
      <c r="L57" s="173" t="e">
        <f>K57-#REF!</f>
        <v>#REF!</v>
      </c>
      <c r="M57" s="160">
        <f t="shared" si="27"/>
      </c>
      <c r="N57" s="140"/>
      <c r="O57" s="141">
        <f t="shared" si="23"/>
        <v>0</v>
      </c>
      <c r="P57" s="141">
        <f t="shared" si="24"/>
        <v>0</v>
      </c>
      <c r="Q57" s="141">
        <f t="shared" si="7"/>
        <v>0</v>
      </c>
      <c r="R57" s="160">
        <f t="shared" si="28"/>
      </c>
    </row>
    <row r="58" spans="1:18" ht="60.75" customHeight="1" hidden="1">
      <c r="A58" s="66">
        <v>201</v>
      </c>
      <c r="B58" s="120" t="s">
        <v>35</v>
      </c>
      <c r="C58" s="134"/>
      <c r="D58" s="167"/>
      <c r="E58" s="134"/>
      <c r="F58" s="231">
        <f t="shared" si="9"/>
        <v>0</v>
      </c>
      <c r="G58" s="229">
        <f t="shared" si="25"/>
      </c>
      <c r="H58" s="231">
        <f t="shared" si="22"/>
        <v>0</v>
      </c>
      <c r="I58" s="229">
        <f t="shared" si="26"/>
      </c>
      <c r="J58" s="167"/>
      <c r="K58" s="167"/>
      <c r="L58" s="167" t="e">
        <f>K58-#REF!</f>
        <v>#REF!</v>
      </c>
      <c r="M58" s="160">
        <f t="shared" si="27"/>
      </c>
      <c r="N58" s="140"/>
      <c r="O58" s="139">
        <f t="shared" si="23"/>
        <v>0</v>
      </c>
      <c r="P58" s="139">
        <f t="shared" si="24"/>
        <v>0</v>
      </c>
      <c r="Q58" s="139">
        <f t="shared" si="7"/>
        <v>0</v>
      </c>
      <c r="R58" s="160">
        <f t="shared" si="28"/>
      </c>
    </row>
    <row r="59" spans="1:18" ht="20.25" customHeight="1" hidden="1">
      <c r="A59" s="65">
        <v>201.01</v>
      </c>
      <c r="B59" s="122" t="s">
        <v>36</v>
      </c>
      <c r="C59" s="134"/>
      <c r="D59" s="167"/>
      <c r="E59" s="134"/>
      <c r="F59" s="231">
        <f t="shared" si="9"/>
        <v>0</v>
      </c>
      <c r="G59" s="229">
        <f t="shared" si="25"/>
      </c>
      <c r="H59" s="231">
        <f t="shared" si="22"/>
        <v>0</v>
      </c>
      <c r="I59" s="229">
        <f t="shared" si="26"/>
      </c>
      <c r="J59" s="167"/>
      <c r="K59" s="167"/>
      <c r="L59" s="167" t="e">
        <f>K59-#REF!</f>
        <v>#REF!</v>
      </c>
      <c r="M59" s="160">
        <f t="shared" si="27"/>
      </c>
      <c r="N59" s="140"/>
      <c r="O59" s="139">
        <f t="shared" si="23"/>
        <v>0</v>
      </c>
      <c r="P59" s="139">
        <f t="shared" si="24"/>
        <v>0</v>
      </c>
      <c r="Q59" s="139">
        <f t="shared" si="7"/>
        <v>0</v>
      </c>
      <c r="R59" s="160">
        <f t="shared" si="28"/>
      </c>
    </row>
    <row r="60" spans="1:18" ht="15" customHeight="1" hidden="1">
      <c r="A60" s="65">
        <v>201.011</v>
      </c>
      <c r="B60" s="123" t="s">
        <v>37</v>
      </c>
      <c r="C60" s="186"/>
      <c r="D60" s="173"/>
      <c r="E60" s="186"/>
      <c r="F60" s="232">
        <f t="shared" si="9"/>
        <v>0</v>
      </c>
      <c r="G60" s="229">
        <f t="shared" si="25"/>
      </c>
      <c r="H60" s="232">
        <f t="shared" si="22"/>
        <v>0</v>
      </c>
      <c r="I60" s="229">
        <f t="shared" si="26"/>
      </c>
      <c r="J60" s="173"/>
      <c r="K60" s="173"/>
      <c r="L60" s="173" t="e">
        <f>K60-#REF!</f>
        <v>#REF!</v>
      </c>
      <c r="M60" s="160">
        <f t="shared" si="27"/>
      </c>
      <c r="N60" s="140"/>
      <c r="O60" s="141">
        <f t="shared" si="23"/>
        <v>0</v>
      </c>
      <c r="P60" s="141">
        <f t="shared" si="24"/>
        <v>0</v>
      </c>
      <c r="Q60" s="141">
        <f t="shared" si="7"/>
        <v>0</v>
      </c>
      <c r="R60" s="160">
        <f t="shared" si="28"/>
      </c>
    </row>
    <row r="61" spans="1:18" ht="20.25" customHeight="1" hidden="1">
      <c r="A61" s="65">
        <v>201.012</v>
      </c>
      <c r="B61" s="123" t="s">
        <v>38</v>
      </c>
      <c r="C61" s="186"/>
      <c r="D61" s="173"/>
      <c r="E61" s="186"/>
      <c r="F61" s="232">
        <f t="shared" si="9"/>
        <v>0</v>
      </c>
      <c r="G61" s="229">
        <f t="shared" si="25"/>
      </c>
      <c r="H61" s="232">
        <f t="shared" si="22"/>
        <v>0</v>
      </c>
      <c r="I61" s="229">
        <f t="shared" si="26"/>
      </c>
      <c r="J61" s="173"/>
      <c r="K61" s="173"/>
      <c r="L61" s="173" t="e">
        <f>K61-#REF!</f>
        <v>#REF!</v>
      </c>
      <c r="M61" s="160">
        <f t="shared" si="27"/>
      </c>
      <c r="N61" s="140"/>
      <c r="O61" s="141">
        <f t="shared" si="23"/>
        <v>0</v>
      </c>
      <c r="P61" s="141">
        <f t="shared" si="24"/>
        <v>0</v>
      </c>
      <c r="Q61" s="141">
        <f t="shared" si="7"/>
        <v>0</v>
      </c>
      <c r="R61" s="160">
        <f t="shared" si="28"/>
      </c>
    </row>
    <row r="62" spans="1:18" ht="20.25" customHeight="1" hidden="1">
      <c r="A62" s="65">
        <v>201.02</v>
      </c>
      <c r="B62" s="124" t="s">
        <v>39</v>
      </c>
      <c r="C62" s="134"/>
      <c r="D62" s="167"/>
      <c r="E62" s="134"/>
      <c r="F62" s="231">
        <f t="shared" si="9"/>
        <v>0</v>
      </c>
      <c r="G62" s="229">
        <f t="shared" si="25"/>
      </c>
      <c r="H62" s="231">
        <f t="shared" si="22"/>
        <v>0</v>
      </c>
      <c r="I62" s="229">
        <f t="shared" si="26"/>
      </c>
      <c r="J62" s="167"/>
      <c r="K62" s="167"/>
      <c r="L62" s="167" t="e">
        <f>K62-#REF!</f>
        <v>#REF!</v>
      </c>
      <c r="M62" s="160">
        <f t="shared" si="27"/>
      </c>
      <c r="N62" s="140"/>
      <c r="O62" s="139">
        <f t="shared" si="23"/>
        <v>0</v>
      </c>
      <c r="P62" s="139">
        <f t="shared" si="24"/>
        <v>0</v>
      </c>
      <c r="Q62" s="139">
        <f t="shared" si="7"/>
        <v>0</v>
      </c>
      <c r="R62" s="160">
        <f t="shared" si="28"/>
      </c>
    </row>
    <row r="63" spans="1:18" ht="20.25" customHeight="1" hidden="1">
      <c r="A63" s="65">
        <v>201.021</v>
      </c>
      <c r="B63" s="123" t="s">
        <v>37</v>
      </c>
      <c r="C63" s="186"/>
      <c r="D63" s="173"/>
      <c r="E63" s="186"/>
      <c r="F63" s="232">
        <f t="shared" si="9"/>
        <v>0</v>
      </c>
      <c r="G63" s="229">
        <f t="shared" si="25"/>
      </c>
      <c r="H63" s="232">
        <f t="shared" si="22"/>
        <v>0</v>
      </c>
      <c r="I63" s="229">
        <f t="shared" si="26"/>
      </c>
      <c r="J63" s="173"/>
      <c r="K63" s="173"/>
      <c r="L63" s="173" t="e">
        <f>K63-#REF!</f>
        <v>#REF!</v>
      </c>
      <c r="M63" s="160">
        <f t="shared" si="27"/>
      </c>
      <c r="N63" s="140"/>
      <c r="O63" s="141">
        <f t="shared" si="23"/>
        <v>0</v>
      </c>
      <c r="P63" s="141">
        <f t="shared" si="24"/>
        <v>0</v>
      </c>
      <c r="Q63" s="141">
        <f t="shared" si="7"/>
        <v>0</v>
      </c>
      <c r="R63" s="160">
        <f t="shared" si="28"/>
      </c>
    </row>
    <row r="64" spans="1:18" ht="20.25" customHeight="1" hidden="1">
      <c r="A64" s="65">
        <v>201.022</v>
      </c>
      <c r="B64" s="123" t="s">
        <v>38</v>
      </c>
      <c r="C64" s="186"/>
      <c r="D64" s="173"/>
      <c r="E64" s="186"/>
      <c r="F64" s="232">
        <f t="shared" si="9"/>
        <v>0</v>
      </c>
      <c r="G64" s="229">
        <f t="shared" si="25"/>
      </c>
      <c r="H64" s="232">
        <f t="shared" si="22"/>
        <v>0</v>
      </c>
      <c r="I64" s="229">
        <f t="shared" si="26"/>
      </c>
      <c r="J64" s="173"/>
      <c r="K64" s="173"/>
      <c r="L64" s="173" t="e">
        <f>K64-#REF!</f>
        <v>#REF!</v>
      </c>
      <c r="M64" s="160">
        <f t="shared" si="27"/>
      </c>
      <c r="N64" s="140"/>
      <c r="O64" s="141">
        <f t="shared" si="23"/>
        <v>0</v>
      </c>
      <c r="P64" s="141">
        <f t="shared" si="24"/>
        <v>0</v>
      </c>
      <c r="Q64" s="141">
        <f t="shared" si="7"/>
        <v>0</v>
      </c>
      <c r="R64" s="160">
        <f t="shared" si="28"/>
      </c>
    </row>
    <row r="65" spans="1:18" ht="40.5" customHeight="1" hidden="1">
      <c r="A65" s="65">
        <v>201.03</v>
      </c>
      <c r="B65" s="124" t="s">
        <v>40</v>
      </c>
      <c r="C65" s="134"/>
      <c r="D65" s="167"/>
      <c r="E65" s="134"/>
      <c r="F65" s="231">
        <f t="shared" si="9"/>
        <v>0</v>
      </c>
      <c r="G65" s="229">
        <f t="shared" si="25"/>
      </c>
      <c r="H65" s="231">
        <f t="shared" si="22"/>
        <v>0</v>
      </c>
      <c r="I65" s="229">
        <f t="shared" si="26"/>
      </c>
      <c r="J65" s="167"/>
      <c r="K65" s="167"/>
      <c r="L65" s="167" t="e">
        <f>K65-#REF!</f>
        <v>#REF!</v>
      </c>
      <c r="M65" s="160">
        <f t="shared" si="27"/>
      </c>
      <c r="N65" s="140"/>
      <c r="O65" s="139">
        <f t="shared" si="23"/>
        <v>0</v>
      </c>
      <c r="P65" s="139">
        <f t="shared" si="24"/>
        <v>0</v>
      </c>
      <c r="Q65" s="139">
        <f t="shared" si="7"/>
        <v>0</v>
      </c>
      <c r="R65" s="160">
        <f t="shared" si="28"/>
      </c>
    </row>
    <row r="66" spans="1:18" ht="20.25" customHeight="1" hidden="1">
      <c r="A66" s="65">
        <v>201.031</v>
      </c>
      <c r="B66" s="123" t="s">
        <v>37</v>
      </c>
      <c r="C66" s="186"/>
      <c r="D66" s="173"/>
      <c r="E66" s="186"/>
      <c r="F66" s="232">
        <f t="shared" si="9"/>
        <v>0</v>
      </c>
      <c r="G66" s="229">
        <f t="shared" si="25"/>
      </c>
      <c r="H66" s="232">
        <f t="shared" si="22"/>
        <v>0</v>
      </c>
      <c r="I66" s="229">
        <f t="shared" si="26"/>
      </c>
      <c r="J66" s="173"/>
      <c r="K66" s="173"/>
      <c r="L66" s="173" t="e">
        <f>K66-#REF!</f>
        <v>#REF!</v>
      </c>
      <c r="M66" s="160">
        <f t="shared" si="27"/>
      </c>
      <c r="N66" s="140"/>
      <c r="O66" s="141">
        <f t="shared" si="23"/>
        <v>0</v>
      </c>
      <c r="P66" s="141">
        <f t="shared" si="24"/>
        <v>0</v>
      </c>
      <c r="Q66" s="141">
        <f t="shared" si="7"/>
        <v>0</v>
      </c>
      <c r="R66" s="160">
        <f t="shared" si="28"/>
      </c>
    </row>
    <row r="67" spans="1:18" ht="20.25" customHeight="1" hidden="1">
      <c r="A67" s="65">
        <v>201.032</v>
      </c>
      <c r="B67" s="123" t="s">
        <v>38</v>
      </c>
      <c r="C67" s="186"/>
      <c r="D67" s="173"/>
      <c r="E67" s="186"/>
      <c r="F67" s="232">
        <f t="shared" si="9"/>
        <v>0</v>
      </c>
      <c r="G67" s="229">
        <f t="shared" si="25"/>
      </c>
      <c r="H67" s="232">
        <f t="shared" si="22"/>
        <v>0</v>
      </c>
      <c r="I67" s="229">
        <f t="shared" si="26"/>
      </c>
      <c r="J67" s="173"/>
      <c r="K67" s="173"/>
      <c r="L67" s="173" t="e">
        <f>K67-#REF!</f>
        <v>#REF!</v>
      </c>
      <c r="M67" s="160">
        <f t="shared" si="27"/>
      </c>
      <c r="N67" s="140"/>
      <c r="O67" s="141">
        <f t="shared" si="23"/>
        <v>0</v>
      </c>
      <c r="P67" s="141">
        <f aca="true" t="shared" si="29" ref="P67:P91">E67+K67</f>
        <v>0</v>
      </c>
      <c r="Q67" s="141">
        <f aca="true" t="shared" si="30" ref="Q67:Q91">P67-O67</f>
        <v>0</v>
      </c>
      <c r="R67" s="160">
        <f t="shared" si="28"/>
      </c>
    </row>
    <row r="68" spans="1:18" ht="40.5" customHeight="1" hidden="1">
      <c r="A68" s="66">
        <v>202</v>
      </c>
      <c r="B68" s="120" t="s">
        <v>41</v>
      </c>
      <c r="C68" s="134"/>
      <c r="D68" s="167"/>
      <c r="E68" s="134"/>
      <c r="F68" s="231">
        <f t="shared" si="9"/>
        <v>0</v>
      </c>
      <c r="G68" s="229">
        <f t="shared" si="25"/>
      </c>
      <c r="H68" s="231">
        <f t="shared" si="22"/>
        <v>0</v>
      </c>
      <c r="I68" s="229">
        <f t="shared" si="26"/>
      </c>
      <c r="J68" s="167"/>
      <c r="K68" s="167"/>
      <c r="L68" s="167" t="e">
        <f>K68-#REF!</f>
        <v>#REF!</v>
      </c>
      <c r="M68" s="160">
        <f t="shared" si="27"/>
      </c>
      <c r="N68" s="140"/>
      <c r="O68" s="139">
        <f t="shared" si="23"/>
        <v>0</v>
      </c>
      <c r="P68" s="139">
        <f t="shared" si="29"/>
        <v>0</v>
      </c>
      <c r="Q68" s="139">
        <f t="shared" si="30"/>
        <v>0</v>
      </c>
      <c r="R68" s="160">
        <f t="shared" si="28"/>
      </c>
    </row>
    <row r="69" spans="1:18" ht="40.5" customHeight="1" hidden="1">
      <c r="A69" s="65">
        <v>202.01</v>
      </c>
      <c r="B69" s="124" t="s">
        <v>42</v>
      </c>
      <c r="C69" s="134"/>
      <c r="D69" s="167"/>
      <c r="E69" s="134"/>
      <c r="F69" s="231">
        <f t="shared" si="9"/>
        <v>0</v>
      </c>
      <c r="G69" s="229">
        <f t="shared" si="25"/>
      </c>
      <c r="H69" s="231">
        <f t="shared" si="22"/>
        <v>0</v>
      </c>
      <c r="I69" s="229">
        <f t="shared" si="26"/>
      </c>
      <c r="J69" s="167"/>
      <c r="K69" s="167"/>
      <c r="L69" s="167" t="e">
        <f>K69-#REF!</f>
        <v>#REF!</v>
      </c>
      <c r="M69" s="160">
        <f t="shared" si="27"/>
      </c>
      <c r="N69" s="140"/>
      <c r="O69" s="139">
        <f t="shared" si="23"/>
        <v>0</v>
      </c>
      <c r="P69" s="139">
        <f t="shared" si="29"/>
        <v>0</v>
      </c>
      <c r="Q69" s="139">
        <f t="shared" si="30"/>
        <v>0</v>
      </c>
      <c r="R69" s="160">
        <f t="shared" si="28"/>
      </c>
    </row>
    <row r="70" spans="1:18" ht="20.25" hidden="1">
      <c r="A70" s="65">
        <v>202.011</v>
      </c>
      <c r="B70" s="123" t="s">
        <v>37</v>
      </c>
      <c r="C70" s="186"/>
      <c r="D70" s="173"/>
      <c r="E70" s="186"/>
      <c r="F70" s="232">
        <f t="shared" si="9"/>
        <v>0</v>
      </c>
      <c r="G70" s="229">
        <f t="shared" si="25"/>
      </c>
      <c r="H70" s="232">
        <f t="shared" si="22"/>
        <v>0</v>
      </c>
      <c r="I70" s="229">
        <f t="shared" si="26"/>
      </c>
      <c r="J70" s="173"/>
      <c r="K70" s="173"/>
      <c r="L70" s="173" t="e">
        <f>K70-#REF!</f>
        <v>#REF!</v>
      </c>
      <c r="M70" s="160">
        <f t="shared" si="27"/>
      </c>
      <c r="N70" s="140"/>
      <c r="O70" s="141">
        <f t="shared" si="23"/>
        <v>0</v>
      </c>
      <c r="P70" s="141">
        <f t="shared" si="29"/>
        <v>0</v>
      </c>
      <c r="Q70" s="141">
        <f t="shared" si="30"/>
        <v>0</v>
      </c>
      <c r="R70" s="160">
        <f t="shared" si="28"/>
      </c>
    </row>
    <row r="71" spans="1:18" ht="20.25" hidden="1">
      <c r="A71" s="65">
        <v>202.012</v>
      </c>
      <c r="B71" s="123" t="s">
        <v>38</v>
      </c>
      <c r="C71" s="186"/>
      <c r="D71" s="173"/>
      <c r="E71" s="186"/>
      <c r="F71" s="232">
        <f t="shared" si="9"/>
        <v>0</v>
      </c>
      <c r="G71" s="229">
        <f t="shared" si="25"/>
      </c>
      <c r="H71" s="232">
        <f t="shared" si="22"/>
        <v>0</v>
      </c>
      <c r="I71" s="229">
        <f t="shared" si="26"/>
      </c>
      <c r="J71" s="173"/>
      <c r="K71" s="173"/>
      <c r="L71" s="173" t="e">
        <f>K71-#REF!</f>
        <v>#REF!</v>
      </c>
      <c r="M71" s="160">
        <f t="shared" si="27"/>
      </c>
      <c r="N71" s="140"/>
      <c r="O71" s="141">
        <f t="shared" si="23"/>
        <v>0</v>
      </c>
      <c r="P71" s="141">
        <f t="shared" si="29"/>
        <v>0</v>
      </c>
      <c r="Q71" s="141">
        <f t="shared" si="30"/>
        <v>0</v>
      </c>
      <c r="R71" s="160">
        <f t="shared" si="28"/>
      </c>
    </row>
    <row r="72" spans="1:18" ht="19.5" customHeight="1" hidden="1">
      <c r="A72" s="65">
        <v>202.013</v>
      </c>
      <c r="B72" s="123" t="s">
        <v>43</v>
      </c>
      <c r="C72" s="186"/>
      <c r="D72" s="173"/>
      <c r="E72" s="186"/>
      <c r="F72" s="232">
        <f t="shared" si="9"/>
        <v>0</v>
      </c>
      <c r="G72" s="229">
        <f t="shared" si="25"/>
      </c>
      <c r="H72" s="232">
        <f t="shared" si="22"/>
        <v>0</v>
      </c>
      <c r="I72" s="229">
        <f t="shared" si="26"/>
      </c>
      <c r="J72" s="173"/>
      <c r="K72" s="173"/>
      <c r="L72" s="173" t="e">
        <f>K72-#REF!</f>
        <v>#REF!</v>
      </c>
      <c r="M72" s="160">
        <f t="shared" si="27"/>
      </c>
      <c r="N72" s="140"/>
      <c r="O72" s="141">
        <f t="shared" si="23"/>
        <v>0</v>
      </c>
      <c r="P72" s="141">
        <f t="shared" si="29"/>
        <v>0</v>
      </c>
      <c r="Q72" s="141">
        <f t="shared" si="30"/>
        <v>0</v>
      </c>
      <c r="R72" s="160">
        <f t="shared" si="28"/>
      </c>
    </row>
    <row r="73" spans="1:18" ht="20.25" hidden="1">
      <c r="A73" s="65">
        <v>202.014</v>
      </c>
      <c r="B73" s="123" t="s">
        <v>44</v>
      </c>
      <c r="C73" s="186"/>
      <c r="D73" s="173"/>
      <c r="E73" s="186"/>
      <c r="F73" s="232">
        <f t="shared" si="9"/>
        <v>0</v>
      </c>
      <c r="G73" s="229">
        <f t="shared" si="25"/>
      </c>
      <c r="H73" s="232">
        <f t="shared" si="22"/>
        <v>0</v>
      </c>
      <c r="I73" s="229">
        <f t="shared" si="26"/>
      </c>
      <c r="J73" s="173"/>
      <c r="K73" s="173"/>
      <c r="L73" s="173" t="e">
        <f>K73-#REF!</f>
        <v>#REF!</v>
      </c>
      <c r="M73" s="160">
        <f t="shared" si="27"/>
      </c>
      <c r="N73" s="140"/>
      <c r="O73" s="141">
        <f t="shared" si="23"/>
        <v>0</v>
      </c>
      <c r="P73" s="141">
        <f t="shared" si="29"/>
        <v>0</v>
      </c>
      <c r="Q73" s="141">
        <f t="shared" si="30"/>
        <v>0</v>
      </c>
      <c r="R73" s="160">
        <f t="shared" si="28"/>
      </c>
    </row>
    <row r="74" spans="1:18" ht="40.5" hidden="1">
      <c r="A74" s="66">
        <v>203</v>
      </c>
      <c r="B74" s="120" t="s">
        <v>45</v>
      </c>
      <c r="C74" s="134"/>
      <c r="D74" s="167"/>
      <c r="E74" s="134"/>
      <c r="F74" s="231">
        <f t="shared" si="9"/>
        <v>0</v>
      </c>
      <c r="G74" s="229">
        <f t="shared" si="25"/>
      </c>
      <c r="H74" s="231">
        <f t="shared" si="22"/>
        <v>0</v>
      </c>
      <c r="I74" s="229">
        <f t="shared" si="26"/>
      </c>
      <c r="J74" s="167"/>
      <c r="K74" s="167"/>
      <c r="L74" s="167" t="e">
        <f>K74-#REF!</f>
        <v>#REF!</v>
      </c>
      <c r="M74" s="160">
        <f t="shared" si="27"/>
      </c>
      <c r="N74" s="140"/>
      <c r="O74" s="139">
        <f t="shared" si="23"/>
        <v>0</v>
      </c>
      <c r="P74" s="139">
        <f t="shared" si="29"/>
        <v>0</v>
      </c>
      <c r="Q74" s="139">
        <f t="shared" si="30"/>
        <v>0</v>
      </c>
      <c r="R74" s="160">
        <f t="shared" si="28"/>
      </c>
    </row>
    <row r="75" spans="1:18" ht="15.75" customHeight="1" hidden="1">
      <c r="A75" s="65">
        <v>203.01</v>
      </c>
      <c r="B75" s="124" t="s">
        <v>46</v>
      </c>
      <c r="C75" s="134"/>
      <c r="D75" s="167"/>
      <c r="E75" s="134"/>
      <c r="F75" s="231">
        <f t="shared" si="9"/>
        <v>0</v>
      </c>
      <c r="G75" s="229">
        <f t="shared" si="25"/>
      </c>
      <c r="H75" s="231">
        <f t="shared" si="22"/>
        <v>0</v>
      </c>
      <c r="I75" s="229">
        <f t="shared" si="26"/>
      </c>
      <c r="J75" s="167"/>
      <c r="K75" s="167"/>
      <c r="L75" s="167" t="e">
        <f>K75-#REF!</f>
        <v>#REF!</v>
      </c>
      <c r="M75" s="160">
        <f t="shared" si="27"/>
      </c>
      <c r="N75" s="140"/>
      <c r="O75" s="139">
        <f t="shared" si="23"/>
        <v>0</v>
      </c>
      <c r="P75" s="139">
        <f t="shared" si="29"/>
        <v>0</v>
      </c>
      <c r="Q75" s="139">
        <f t="shared" si="30"/>
        <v>0</v>
      </c>
      <c r="R75" s="160">
        <f t="shared" si="28"/>
      </c>
    </row>
    <row r="76" spans="1:18" ht="20.25" hidden="1">
      <c r="A76" s="65">
        <v>203.011</v>
      </c>
      <c r="B76" s="123" t="s">
        <v>47</v>
      </c>
      <c r="C76" s="186"/>
      <c r="D76" s="173"/>
      <c r="E76" s="186"/>
      <c r="F76" s="232">
        <f t="shared" si="9"/>
        <v>0</v>
      </c>
      <c r="G76" s="229">
        <f t="shared" si="25"/>
      </c>
      <c r="H76" s="232">
        <f t="shared" si="22"/>
        <v>0</v>
      </c>
      <c r="I76" s="229">
        <f t="shared" si="26"/>
      </c>
      <c r="J76" s="173"/>
      <c r="K76" s="173"/>
      <c r="L76" s="173" t="e">
        <f>K76-#REF!</f>
        <v>#REF!</v>
      </c>
      <c r="M76" s="160">
        <f t="shared" si="27"/>
      </c>
      <c r="N76" s="140"/>
      <c r="O76" s="141">
        <f t="shared" si="23"/>
        <v>0</v>
      </c>
      <c r="P76" s="141">
        <f t="shared" si="29"/>
        <v>0</v>
      </c>
      <c r="Q76" s="141">
        <f t="shared" si="30"/>
        <v>0</v>
      </c>
      <c r="R76" s="160">
        <f t="shared" si="28"/>
      </c>
    </row>
    <row r="77" spans="1:18" ht="20.25" hidden="1">
      <c r="A77" s="65">
        <v>203.012</v>
      </c>
      <c r="B77" s="123" t="s">
        <v>48</v>
      </c>
      <c r="C77" s="186"/>
      <c r="D77" s="173"/>
      <c r="E77" s="186"/>
      <c r="F77" s="232">
        <f t="shared" si="9"/>
        <v>0</v>
      </c>
      <c r="G77" s="229">
        <f t="shared" si="25"/>
      </c>
      <c r="H77" s="232">
        <f t="shared" si="22"/>
        <v>0</v>
      </c>
      <c r="I77" s="229">
        <f t="shared" si="26"/>
      </c>
      <c r="J77" s="173"/>
      <c r="K77" s="173"/>
      <c r="L77" s="173" t="e">
        <f>K77-#REF!</f>
        <v>#REF!</v>
      </c>
      <c r="M77" s="160">
        <f t="shared" si="27"/>
      </c>
      <c r="N77" s="140"/>
      <c r="O77" s="141">
        <f t="shared" si="23"/>
        <v>0</v>
      </c>
      <c r="P77" s="141">
        <f t="shared" si="29"/>
        <v>0</v>
      </c>
      <c r="Q77" s="141">
        <f t="shared" si="30"/>
        <v>0</v>
      </c>
      <c r="R77" s="160">
        <f t="shared" si="28"/>
      </c>
    </row>
    <row r="78" spans="1:18" ht="15.75" customHeight="1" hidden="1">
      <c r="A78" s="65">
        <v>203.013</v>
      </c>
      <c r="B78" s="123" t="s">
        <v>43</v>
      </c>
      <c r="C78" s="186"/>
      <c r="D78" s="173"/>
      <c r="E78" s="186"/>
      <c r="F78" s="232">
        <f t="shared" si="9"/>
        <v>0</v>
      </c>
      <c r="G78" s="229">
        <f t="shared" si="25"/>
      </c>
      <c r="H78" s="232">
        <f t="shared" si="22"/>
        <v>0</v>
      </c>
      <c r="I78" s="229">
        <f t="shared" si="26"/>
      </c>
      <c r="J78" s="173"/>
      <c r="K78" s="173"/>
      <c r="L78" s="173" t="e">
        <f>K78-#REF!</f>
        <v>#REF!</v>
      </c>
      <c r="M78" s="160">
        <f t="shared" si="27"/>
      </c>
      <c r="N78" s="140"/>
      <c r="O78" s="141">
        <f t="shared" si="23"/>
        <v>0</v>
      </c>
      <c r="P78" s="141">
        <f t="shared" si="29"/>
        <v>0</v>
      </c>
      <c r="Q78" s="141">
        <f t="shared" si="30"/>
        <v>0</v>
      </c>
      <c r="R78" s="160">
        <f t="shared" si="28"/>
      </c>
    </row>
    <row r="79" spans="1:18" ht="14.25" customHeight="1" hidden="1">
      <c r="A79" s="66">
        <v>204</v>
      </c>
      <c r="B79" s="120" t="s">
        <v>49</v>
      </c>
      <c r="C79" s="186"/>
      <c r="D79" s="173"/>
      <c r="E79" s="186"/>
      <c r="F79" s="232">
        <f t="shared" si="9"/>
        <v>0</v>
      </c>
      <c r="G79" s="229">
        <f t="shared" si="25"/>
      </c>
      <c r="H79" s="232">
        <f t="shared" si="22"/>
        <v>0</v>
      </c>
      <c r="I79" s="229">
        <f t="shared" si="26"/>
      </c>
      <c r="J79" s="173"/>
      <c r="K79" s="173"/>
      <c r="L79" s="173" t="e">
        <f>K79-#REF!</f>
        <v>#REF!</v>
      </c>
      <c r="M79" s="160">
        <f t="shared" si="27"/>
      </c>
      <c r="N79" s="140"/>
      <c r="O79" s="141">
        <f t="shared" si="23"/>
        <v>0</v>
      </c>
      <c r="P79" s="141">
        <f t="shared" si="29"/>
        <v>0</v>
      </c>
      <c r="Q79" s="141">
        <f t="shared" si="30"/>
        <v>0</v>
      </c>
      <c r="R79" s="160">
        <f t="shared" si="28"/>
      </c>
    </row>
    <row r="80" spans="1:18" ht="18.75" customHeight="1" hidden="1">
      <c r="A80" s="66">
        <v>205</v>
      </c>
      <c r="B80" s="120" t="s">
        <v>50</v>
      </c>
      <c r="C80" s="186"/>
      <c r="D80" s="173"/>
      <c r="E80" s="186"/>
      <c r="F80" s="232">
        <f aca="true" t="shared" si="31" ref="F80:F91">E80-D80</f>
        <v>0</v>
      </c>
      <c r="G80" s="229">
        <f t="shared" si="25"/>
      </c>
      <c r="H80" s="232">
        <f t="shared" si="22"/>
        <v>0</v>
      </c>
      <c r="I80" s="229">
        <f t="shared" si="26"/>
      </c>
      <c r="J80" s="173"/>
      <c r="K80" s="173"/>
      <c r="L80" s="173" t="e">
        <f>K80-#REF!</f>
        <v>#REF!</v>
      </c>
      <c r="M80" s="160">
        <f t="shared" si="27"/>
      </c>
      <c r="N80" s="140"/>
      <c r="O80" s="141">
        <f t="shared" si="23"/>
        <v>0</v>
      </c>
      <c r="P80" s="141">
        <f t="shared" si="29"/>
        <v>0</v>
      </c>
      <c r="Q80" s="141">
        <f t="shared" si="30"/>
        <v>0</v>
      </c>
      <c r="R80" s="160">
        <f t="shared" si="28"/>
      </c>
    </row>
    <row r="81" spans="1:18" ht="15" customHeight="1" hidden="1">
      <c r="A81" s="66">
        <v>900.4</v>
      </c>
      <c r="B81" s="125" t="s">
        <v>51</v>
      </c>
      <c r="C81" s="134"/>
      <c r="D81" s="167"/>
      <c r="E81" s="134"/>
      <c r="F81" s="231">
        <f t="shared" si="31"/>
        <v>0</v>
      </c>
      <c r="G81" s="229">
        <f t="shared" si="25"/>
      </c>
      <c r="H81" s="231">
        <f t="shared" si="22"/>
        <v>0</v>
      </c>
      <c r="I81" s="229">
        <f t="shared" si="26"/>
      </c>
      <c r="J81" s="167"/>
      <c r="K81" s="167"/>
      <c r="L81" s="167" t="e">
        <f>K81-#REF!</f>
        <v>#REF!</v>
      </c>
      <c r="M81" s="160">
        <f t="shared" si="27"/>
      </c>
      <c r="N81" s="140"/>
      <c r="O81" s="139">
        <f t="shared" si="23"/>
        <v>0</v>
      </c>
      <c r="P81" s="139">
        <f t="shared" si="29"/>
        <v>0</v>
      </c>
      <c r="Q81" s="139">
        <f t="shared" si="30"/>
        <v>0</v>
      </c>
      <c r="R81" s="160">
        <f t="shared" si="28"/>
      </c>
    </row>
    <row r="82" spans="1:18" s="185" customFormat="1" ht="21" customHeight="1">
      <c r="A82" s="197"/>
      <c r="B82" s="198" t="s">
        <v>0</v>
      </c>
      <c r="C82" s="195">
        <f>SUM(C83:C85)</f>
        <v>1000</v>
      </c>
      <c r="D82" s="172">
        <f>SUM(D83:D89)+D90</f>
        <v>450</v>
      </c>
      <c r="E82" s="195">
        <f>SUM(E83:E89)+E90</f>
        <v>-19.471</v>
      </c>
      <c r="F82" s="195">
        <f t="shared" si="31"/>
        <v>-469.471</v>
      </c>
      <c r="G82" s="270">
        <f t="shared" si="25"/>
        <v>-0.04326888888888889</v>
      </c>
      <c r="H82" s="195">
        <f t="shared" si="22"/>
        <v>-1019.471</v>
      </c>
      <c r="I82" s="270">
        <f t="shared" si="26"/>
        <v>-0.019471</v>
      </c>
      <c r="J82" s="172">
        <f>SUM(J83:J89)+J90</f>
        <v>29231.15</v>
      </c>
      <c r="K82" s="172">
        <f>SUM(K83:K89)+K90</f>
        <v>-826.5710300000001</v>
      </c>
      <c r="L82" s="131">
        <f>K82-J82</f>
        <v>-30057.72103</v>
      </c>
      <c r="M82" s="196">
        <f t="shared" si="27"/>
        <v>-0.02827706162774985</v>
      </c>
      <c r="N82" s="195"/>
      <c r="O82" s="195">
        <f t="shared" si="23"/>
        <v>30231.15</v>
      </c>
      <c r="P82" s="195">
        <f t="shared" si="29"/>
        <v>-846.0420300000001</v>
      </c>
      <c r="Q82" s="195">
        <f t="shared" si="30"/>
        <v>-31077.192030000002</v>
      </c>
      <c r="R82" s="196">
        <f t="shared" si="28"/>
        <v>-0.027985770637240066</v>
      </c>
    </row>
    <row r="83" spans="1:18" s="285" customFormat="1" ht="44.25" customHeight="1">
      <c r="A83" s="284">
        <v>1140</v>
      </c>
      <c r="B83" s="199" t="s">
        <v>171</v>
      </c>
      <c r="C83" s="142">
        <v>0</v>
      </c>
      <c r="D83" s="143">
        <v>0</v>
      </c>
      <c r="E83" s="143">
        <v>-19.471</v>
      </c>
      <c r="F83" s="142">
        <f t="shared" si="31"/>
        <v>-19.471</v>
      </c>
      <c r="G83" s="276">
        <f t="shared" si="25"/>
      </c>
      <c r="H83" s="142">
        <f t="shared" si="22"/>
        <v>-19.471</v>
      </c>
      <c r="I83" s="276">
        <f t="shared" si="26"/>
      </c>
      <c r="J83" s="143">
        <v>0</v>
      </c>
      <c r="K83" s="143">
        <v>0</v>
      </c>
      <c r="L83" s="143"/>
      <c r="M83" s="276">
        <f t="shared" si="27"/>
      </c>
      <c r="N83" s="142"/>
      <c r="O83" s="275">
        <f t="shared" si="23"/>
        <v>0</v>
      </c>
      <c r="P83" s="275">
        <f t="shared" si="29"/>
        <v>-19.471</v>
      </c>
      <c r="Q83" s="275">
        <f t="shared" si="30"/>
        <v>-19.471</v>
      </c>
      <c r="R83" s="276">
        <f t="shared" si="28"/>
      </c>
    </row>
    <row r="84" spans="1:18" s="285" customFormat="1" ht="87" customHeight="1">
      <c r="A84" s="284">
        <v>8820</v>
      </c>
      <c r="B84" s="199" t="s">
        <v>175</v>
      </c>
      <c r="C84" s="142">
        <v>1000</v>
      </c>
      <c r="D84" s="310">
        <v>450</v>
      </c>
      <c r="E84" s="143">
        <v>0</v>
      </c>
      <c r="F84" s="142">
        <f t="shared" si="31"/>
        <v>-450</v>
      </c>
      <c r="G84" s="276">
        <f t="shared" si="25"/>
        <v>0</v>
      </c>
      <c r="H84" s="142">
        <f t="shared" si="22"/>
        <v>-1000</v>
      </c>
      <c r="I84" s="276">
        <f t="shared" si="26"/>
        <v>0</v>
      </c>
      <c r="J84" s="143">
        <v>-38.85</v>
      </c>
      <c r="K84" s="143">
        <v>-426.57103</v>
      </c>
      <c r="L84" s="133">
        <f aca="true" t="shared" si="32" ref="L84:L90">K84-J84</f>
        <v>-387.72103</v>
      </c>
      <c r="M84" s="276">
        <f t="shared" si="27"/>
        <v>10.979949292149293</v>
      </c>
      <c r="N84" s="142"/>
      <c r="O84" s="275">
        <f t="shared" si="23"/>
        <v>961.15</v>
      </c>
      <c r="P84" s="275">
        <f t="shared" si="29"/>
        <v>-426.57103</v>
      </c>
      <c r="Q84" s="275">
        <f t="shared" si="30"/>
        <v>-1387.72103</v>
      </c>
      <c r="R84" s="276">
        <f t="shared" si="28"/>
        <v>-0.44381317172137547</v>
      </c>
    </row>
    <row r="85" spans="1:18" s="285" customFormat="1" ht="60.75">
      <c r="A85" s="284" t="s">
        <v>172</v>
      </c>
      <c r="B85" s="199" t="s">
        <v>173</v>
      </c>
      <c r="C85" s="142"/>
      <c r="D85" s="143">
        <v>0</v>
      </c>
      <c r="E85" s="143">
        <v>0</v>
      </c>
      <c r="F85" s="142">
        <f t="shared" si="31"/>
        <v>0</v>
      </c>
      <c r="G85" s="276">
        <f t="shared" si="25"/>
      </c>
      <c r="H85" s="142">
        <f t="shared" si="22"/>
        <v>0</v>
      </c>
      <c r="I85" s="276">
        <f t="shared" si="26"/>
      </c>
      <c r="J85" s="143"/>
      <c r="K85" s="143">
        <v>-400</v>
      </c>
      <c r="L85" s="133">
        <f t="shared" si="32"/>
        <v>-400</v>
      </c>
      <c r="M85" s="276">
        <f t="shared" si="27"/>
      </c>
      <c r="N85" s="142"/>
      <c r="O85" s="275">
        <f t="shared" si="23"/>
        <v>0</v>
      </c>
      <c r="P85" s="275">
        <f t="shared" si="29"/>
        <v>-400</v>
      </c>
      <c r="Q85" s="275">
        <f t="shared" si="30"/>
        <v>-400</v>
      </c>
      <c r="R85" s="276">
        <f t="shared" si="28"/>
      </c>
    </row>
    <row r="86" spans="1:18" s="285" customFormat="1" ht="131.25" customHeight="1">
      <c r="A86" s="284">
        <v>8880</v>
      </c>
      <c r="B86" s="199" t="s">
        <v>174</v>
      </c>
      <c r="C86" s="142">
        <v>0</v>
      </c>
      <c r="D86" s="143">
        <v>0</v>
      </c>
      <c r="E86" s="142">
        <v>0</v>
      </c>
      <c r="F86" s="142"/>
      <c r="G86" s="276">
        <f t="shared" si="25"/>
      </c>
      <c r="H86" s="142"/>
      <c r="I86" s="276">
        <f t="shared" si="26"/>
      </c>
      <c r="J86" s="143">
        <v>29270</v>
      </c>
      <c r="K86" s="143">
        <v>0</v>
      </c>
      <c r="L86" s="133">
        <f t="shared" si="32"/>
        <v>-29270</v>
      </c>
      <c r="M86" s="276">
        <f t="shared" si="27"/>
        <v>0</v>
      </c>
      <c r="N86" s="142"/>
      <c r="O86" s="275">
        <f>C86+J86</f>
        <v>29270</v>
      </c>
      <c r="P86" s="275">
        <f t="shared" si="29"/>
        <v>0</v>
      </c>
      <c r="Q86" s="275">
        <f t="shared" si="30"/>
        <v>-29270</v>
      </c>
      <c r="R86" s="276">
        <f t="shared" si="28"/>
        <v>0</v>
      </c>
    </row>
    <row r="87" spans="1:18" s="1" customFormat="1" ht="60.75" hidden="1">
      <c r="A87" s="67">
        <v>8103</v>
      </c>
      <c r="B87" s="126" t="s">
        <v>1</v>
      </c>
      <c r="C87" s="142"/>
      <c r="D87" s="143"/>
      <c r="E87" s="142"/>
      <c r="F87" s="143">
        <f t="shared" si="31"/>
        <v>0</v>
      </c>
      <c r="G87" s="160">
        <f t="shared" si="25"/>
      </c>
      <c r="H87" s="143">
        <f>E87-C87</f>
        <v>0</v>
      </c>
      <c r="I87" s="160">
        <f t="shared" si="26"/>
      </c>
      <c r="J87" s="143"/>
      <c r="K87" s="143"/>
      <c r="L87" s="133">
        <f t="shared" si="32"/>
        <v>0</v>
      </c>
      <c r="M87" s="160">
        <f t="shared" si="27"/>
      </c>
      <c r="N87" s="143"/>
      <c r="O87" s="143">
        <f t="shared" si="23"/>
        <v>0</v>
      </c>
      <c r="P87" s="143">
        <f t="shared" si="29"/>
        <v>0</v>
      </c>
      <c r="Q87" s="143">
        <f t="shared" si="30"/>
        <v>0</v>
      </c>
      <c r="R87" s="160">
        <f t="shared" si="28"/>
      </c>
    </row>
    <row r="88" spans="1:18" s="1" customFormat="1" ht="60.75" hidden="1">
      <c r="A88" s="67">
        <v>8104</v>
      </c>
      <c r="B88" s="126" t="s">
        <v>2</v>
      </c>
      <c r="C88" s="142"/>
      <c r="D88" s="143"/>
      <c r="E88" s="142"/>
      <c r="F88" s="143">
        <f t="shared" si="31"/>
        <v>0</v>
      </c>
      <c r="G88" s="160">
        <f t="shared" si="25"/>
      </c>
      <c r="H88" s="143">
        <f>E88-C88</f>
        <v>0</v>
      </c>
      <c r="I88" s="160">
        <f t="shared" si="26"/>
      </c>
      <c r="J88" s="143"/>
      <c r="K88" s="143"/>
      <c r="L88" s="133">
        <f t="shared" si="32"/>
        <v>0</v>
      </c>
      <c r="M88" s="160">
        <f t="shared" si="27"/>
      </c>
      <c r="N88" s="143"/>
      <c r="O88" s="143">
        <f t="shared" si="23"/>
        <v>0</v>
      </c>
      <c r="P88" s="143">
        <f t="shared" si="29"/>
        <v>0</v>
      </c>
      <c r="Q88" s="143">
        <f t="shared" si="30"/>
        <v>0</v>
      </c>
      <c r="R88" s="160">
        <f t="shared" si="28"/>
      </c>
    </row>
    <row r="89" spans="1:18" s="1" customFormat="1" ht="40.5" hidden="1">
      <c r="A89" s="67">
        <v>8106</v>
      </c>
      <c r="B89" s="126" t="s">
        <v>3</v>
      </c>
      <c r="C89" s="142"/>
      <c r="D89" s="143"/>
      <c r="E89" s="142"/>
      <c r="F89" s="143">
        <f t="shared" si="31"/>
        <v>0</v>
      </c>
      <c r="G89" s="160">
        <f t="shared" si="25"/>
      </c>
      <c r="H89" s="143">
        <f>E89-C89</f>
        <v>0</v>
      </c>
      <c r="I89" s="160">
        <f t="shared" si="26"/>
      </c>
      <c r="J89" s="143"/>
      <c r="K89" s="143"/>
      <c r="L89" s="133">
        <f t="shared" si="32"/>
        <v>0</v>
      </c>
      <c r="M89" s="160">
        <f t="shared" si="27"/>
      </c>
      <c r="N89" s="143"/>
      <c r="O89" s="143">
        <f t="shared" si="23"/>
        <v>0</v>
      </c>
      <c r="P89" s="143">
        <f t="shared" si="29"/>
        <v>0</v>
      </c>
      <c r="Q89" s="143">
        <f t="shared" si="30"/>
        <v>0</v>
      </c>
      <c r="R89" s="160">
        <f t="shared" si="28"/>
      </c>
    </row>
    <row r="90" spans="1:18" s="1" customFormat="1" ht="60.75" hidden="1">
      <c r="A90" s="67">
        <v>8107</v>
      </c>
      <c r="B90" s="126" t="s">
        <v>115</v>
      </c>
      <c r="C90" s="142"/>
      <c r="D90" s="143"/>
      <c r="E90" s="142"/>
      <c r="F90" s="143">
        <f t="shared" si="31"/>
        <v>0</v>
      </c>
      <c r="G90" s="160">
        <f t="shared" si="25"/>
      </c>
      <c r="H90" s="143">
        <f>E90-C90</f>
        <v>0</v>
      </c>
      <c r="I90" s="160">
        <f t="shared" si="26"/>
      </c>
      <c r="J90" s="143"/>
      <c r="K90" s="143"/>
      <c r="L90" s="133">
        <f t="shared" si="32"/>
        <v>0</v>
      </c>
      <c r="M90" s="160">
        <f t="shared" si="27"/>
      </c>
      <c r="N90" s="143"/>
      <c r="O90" s="143">
        <f t="shared" si="23"/>
        <v>0</v>
      </c>
      <c r="P90" s="143">
        <f t="shared" si="29"/>
        <v>0</v>
      </c>
      <c r="Q90" s="143">
        <f t="shared" si="30"/>
        <v>0</v>
      </c>
      <c r="R90" s="160">
        <f t="shared" si="28"/>
      </c>
    </row>
    <row r="91" spans="1:20" ht="25.5" customHeight="1">
      <c r="A91" s="68"/>
      <c r="B91" s="127" t="s">
        <v>4</v>
      </c>
      <c r="C91" s="136">
        <f>C82+C52</f>
        <v>9736270.661609998</v>
      </c>
      <c r="D91" s="136">
        <f>D82+D52</f>
        <v>2874275.4193999995</v>
      </c>
      <c r="E91" s="136">
        <f>E82+E52</f>
        <v>2100974.9208500003</v>
      </c>
      <c r="F91" s="136">
        <f t="shared" si="31"/>
        <v>-773300.4985499992</v>
      </c>
      <c r="G91" s="160">
        <f t="shared" si="25"/>
        <v>0.7309581074483723</v>
      </c>
      <c r="H91" s="136">
        <f>E91-C91</f>
        <v>-7635295.740759998</v>
      </c>
      <c r="I91" s="160">
        <f t="shared" si="26"/>
        <v>0.21578846704972163</v>
      </c>
      <c r="J91" s="136">
        <f>J52+J82</f>
        <v>1807751.9996600002</v>
      </c>
      <c r="K91" s="136">
        <f>K52+K82</f>
        <v>243886.44881000003</v>
      </c>
      <c r="L91" s="136">
        <f>L52+L82</f>
        <v>-1563865.55085</v>
      </c>
      <c r="M91" s="160">
        <f t="shared" si="27"/>
        <v>0.13491145292931214</v>
      </c>
      <c r="N91" s="183"/>
      <c r="O91" s="183">
        <f t="shared" si="23"/>
        <v>11544022.661269998</v>
      </c>
      <c r="P91" s="183">
        <f t="shared" si="29"/>
        <v>2344861.3696600003</v>
      </c>
      <c r="Q91" s="183">
        <f t="shared" si="30"/>
        <v>-9199161.291609999</v>
      </c>
      <c r="R91" s="160">
        <f t="shared" si="28"/>
        <v>0.20312342053233928</v>
      </c>
      <c r="S91" s="5"/>
      <c r="T91" s="5"/>
    </row>
    <row r="92" spans="1:18" ht="15.75">
      <c r="A92" s="42"/>
      <c r="B92" s="43"/>
      <c r="C92" s="233"/>
      <c r="D92" s="244"/>
      <c r="E92" s="187"/>
      <c r="F92" s="234"/>
      <c r="G92" s="234"/>
      <c r="H92" s="235"/>
      <c r="I92" s="235"/>
      <c r="J92" s="236"/>
      <c r="K92" s="236"/>
      <c r="L92" s="176"/>
      <c r="M92" s="177"/>
      <c r="N92" s="129"/>
      <c r="O92" s="129"/>
      <c r="P92" s="129"/>
      <c r="Q92" s="129"/>
      <c r="R92" s="129"/>
    </row>
    <row r="93" spans="1:18" ht="15.75">
      <c r="A93" s="39"/>
      <c r="B93" s="50"/>
      <c r="C93" s="237"/>
      <c r="D93" s="236"/>
      <c r="E93" s="188"/>
      <c r="F93" s="235"/>
      <c r="G93" s="235"/>
      <c r="H93" s="235"/>
      <c r="I93" s="235"/>
      <c r="J93" s="236"/>
      <c r="K93" s="236"/>
      <c r="L93" s="176"/>
      <c r="M93" s="177"/>
      <c r="N93" s="129"/>
      <c r="O93" s="129"/>
      <c r="P93" s="129"/>
      <c r="Q93" s="129"/>
      <c r="R93" s="129"/>
    </row>
    <row r="94" spans="1:13" ht="15.75">
      <c r="A94" s="37"/>
      <c r="B94" s="38"/>
      <c r="C94" s="245"/>
      <c r="D94" s="246"/>
      <c r="E94" s="264"/>
      <c r="F94" s="238"/>
      <c r="G94" s="238"/>
      <c r="H94" s="220"/>
      <c r="I94" s="224"/>
      <c r="J94" s="239"/>
      <c r="K94" s="240"/>
      <c r="M94" s="178"/>
    </row>
    <row r="95" spans="1:13" ht="18.75">
      <c r="A95" s="37"/>
      <c r="B95" s="82"/>
      <c r="C95" s="247"/>
      <c r="D95" s="248"/>
      <c r="E95" s="271"/>
      <c r="F95" s="220"/>
      <c r="G95" s="220"/>
      <c r="H95" s="220"/>
      <c r="I95" s="224"/>
      <c r="J95" s="241"/>
      <c r="K95" s="240"/>
      <c r="M95" s="178"/>
    </row>
    <row r="96" spans="1:13" ht="15.75">
      <c r="A96" s="37"/>
      <c r="B96" s="38"/>
      <c r="C96" s="247"/>
      <c r="D96" s="248"/>
      <c r="E96" s="271"/>
      <c r="F96" s="220"/>
      <c r="G96" s="220"/>
      <c r="H96" s="220"/>
      <c r="I96" s="224"/>
      <c r="J96" s="240"/>
      <c r="K96" s="241"/>
      <c r="M96" s="178"/>
    </row>
    <row r="97" spans="1:13" ht="15.75">
      <c r="A97" s="37"/>
      <c r="B97" s="38"/>
      <c r="C97" s="247"/>
      <c r="D97" s="248"/>
      <c r="E97" s="271"/>
      <c r="F97" s="220"/>
      <c r="G97" s="220"/>
      <c r="H97" s="220"/>
      <c r="I97" s="224"/>
      <c r="J97" s="240"/>
      <c r="K97" s="240"/>
      <c r="M97" s="178"/>
    </row>
    <row r="98" spans="1:13" ht="15.75">
      <c r="A98" s="37"/>
      <c r="B98" s="38"/>
      <c r="C98" s="247"/>
      <c r="D98" s="248"/>
      <c r="E98" s="271"/>
      <c r="F98" s="220"/>
      <c r="G98" s="220"/>
      <c r="H98" s="220"/>
      <c r="I98" s="224"/>
      <c r="J98" s="240"/>
      <c r="K98" s="240"/>
      <c r="M98" s="178"/>
    </row>
    <row r="99" spans="1:13" ht="15.75">
      <c r="A99" s="37"/>
      <c r="B99" s="38"/>
      <c r="C99" s="247"/>
      <c r="D99" s="248"/>
      <c r="E99" s="271"/>
      <c r="F99" s="220"/>
      <c r="G99" s="220"/>
      <c r="H99" s="220"/>
      <c r="I99" s="224"/>
      <c r="J99" s="240"/>
      <c r="K99" s="240"/>
      <c r="M99" s="178"/>
    </row>
    <row r="100" spans="1:13" ht="15.75">
      <c r="A100" s="40"/>
      <c r="B100" s="41"/>
      <c r="C100" s="249"/>
      <c r="D100" s="250"/>
      <c r="E100" s="189"/>
      <c r="F100" s="218"/>
      <c r="G100" s="218"/>
      <c r="H100" s="218"/>
      <c r="M100" s="178"/>
    </row>
    <row r="101" spans="1:13" ht="15.75">
      <c r="A101" s="40"/>
      <c r="B101" s="41"/>
      <c r="C101" s="249"/>
      <c r="D101" s="250"/>
      <c r="E101" s="189"/>
      <c r="F101" s="218"/>
      <c r="G101" s="218"/>
      <c r="H101" s="218"/>
      <c r="M101" s="178"/>
    </row>
    <row r="102" spans="1:13" ht="15.75">
      <c r="A102" s="40"/>
      <c r="B102" s="41"/>
      <c r="C102" s="249"/>
      <c r="D102" s="250"/>
      <c r="E102" s="189"/>
      <c r="F102" s="218"/>
      <c r="G102" s="218"/>
      <c r="H102" s="218"/>
      <c r="M102" s="178"/>
    </row>
    <row r="103" ht="15.75">
      <c r="M103" s="178"/>
    </row>
    <row r="104" ht="15.75">
      <c r="M104" s="178"/>
    </row>
    <row r="105" ht="15.75">
      <c r="M105" s="178"/>
    </row>
    <row r="106" ht="15.75">
      <c r="M106" s="178"/>
    </row>
    <row r="107" ht="15.75">
      <c r="M107" s="178"/>
    </row>
    <row r="108" ht="15.75">
      <c r="M108" s="178"/>
    </row>
    <row r="109" ht="15.75">
      <c r="M109" s="178"/>
    </row>
    <row r="110" ht="15.75">
      <c r="M110" s="178"/>
    </row>
    <row r="111" ht="15.75">
      <c r="M111" s="178"/>
    </row>
    <row r="112" ht="15.75">
      <c r="M112" s="178"/>
    </row>
    <row r="113" ht="15.75">
      <c r="M113" s="178"/>
    </row>
    <row r="114" ht="15.75">
      <c r="M114" s="178"/>
    </row>
    <row r="115" ht="15.75">
      <c r="M115" s="178"/>
    </row>
    <row r="116" ht="15.75">
      <c r="M116" s="178"/>
    </row>
    <row r="117" ht="15.75">
      <c r="M117" s="178"/>
    </row>
    <row r="118" ht="15.75">
      <c r="M118" s="178"/>
    </row>
    <row r="119" ht="15.75">
      <c r="M119" s="178"/>
    </row>
    <row r="120" ht="15.75">
      <c r="M120" s="178"/>
    </row>
    <row r="121" ht="15.75">
      <c r="M121" s="178"/>
    </row>
    <row r="122" ht="15.75">
      <c r="M122" s="178"/>
    </row>
    <row r="123" ht="15.75">
      <c r="M123" s="178"/>
    </row>
    <row r="124" ht="15.75">
      <c r="M124" s="178"/>
    </row>
    <row r="125" ht="15.75">
      <c r="M125" s="178"/>
    </row>
    <row r="126" ht="15.75">
      <c r="M126" s="178"/>
    </row>
    <row r="127" ht="15.75">
      <c r="M127" s="178"/>
    </row>
    <row r="128" ht="15.75">
      <c r="M128" s="178"/>
    </row>
    <row r="129" ht="15.75">
      <c r="M129" s="178"/>
    </row>
    <row r="130" ht="15.75">
      <c r="M130" s="178"/>
    </row>
    <row r="131" ht="15.75">
      <c r="M131" s="178"/>
    </row>
    <row r="132" ht="15.75">
      <c r="M132" s="178"/>
    </row>
    <row r="133" ht="15.75">
      <c r="M133" s="178"/>
    </row>
    <row r="134" ht="15.75">
      <c r="M134" s="178"/>
    </row>
    <row r="135" ht="15.75">
      <c r="M135" s="178"/>
    </row>
    <row r="136" ht="15.75">
      <c r="M136" s="178"/>
    </row>
    <row r="137" ht="15.75">
      <c r="M137" s="178"/>
    </row>
    <row r="138" ht="15.75">
      <c r="M138" s="178"/>
    </row>
    <row r="139" ht="15.75">
      <c r="M139" s="178"/>
    </row>
    <row r="140" ht="15.75">
      <c r="M140" s="178"/>
    </row>
    <row r="141" ht="15.75">
      <c r="M141" s="178"/>
    </row>
    <row r="142" ht="15.75">
      <c r="M142" s="178"/>
    </row>
    <row r="143" ht="15.75">
      <c r="M143" s="178"/>
    </row>
    <row r="144" ht="15.75">
      <c r="M144" s="178"/>
    </row>
    <row r="145" ht="15.75">
      <c r="M145" s="178"/>
    </row>
    <row r="146" ht="15.75">
      <c r="M146" s="178"/>
    </row>
    <row r="147" ht="15.75">
      <c r="M147" s="178"/>
    </row>
    <row r="148" ht="15.75">
      <c r="M148" s="178"/>
    </row>
    <row r="149" ht="15.75">
      <c r="M149" s="178"/>
    </row>
    <row r="150" ht="15.75">
      <c r="M150" s="178"/>
    </row>
    <row r="151" ht="15.75">
      <c r="M151" s="178"/>
    </row>
    <row r="152" ht="15.75">
      <c r="M152" s="178"/>
    </row>
    <row r="153" ht="15.75">
      <c r="M153" s="178"/>
    </row>
    <row r="154" ht="15.75">
      <c r="M154" s="178"/>
    </row>
    <row r="155" ht="15.75">
      <c r="M155" s="178"/>
    </row>
    <row r="156" ht="15.75">
      <c r="M156" s="178"/>
    </row>
    <row r="157" ht="15.75">
      <c r="M157" s="178"/>
    </row>
    <row r="158" ht="15.75">
      <c r="M158" s="178"/>
    </row>
    <row r="159" ht="15.75">
      <c r="M159" s="178"/>
    </row>
    <row r="160" ht="15.75">
      <c r="M160" s="178"/>
    </row>
    <row r="161" ht="15.75">
      <c r="M161" s="178"/>
    </row>
    <row r="162" ht="15.75">
      <c r="M162" s="178"/>
    </row>
    <row r="163" ht="15.75">
      <c r="M163" s="178"/>
    </row>
    <row r="164" ht="15.75">
      <c r="M164" s="178"/>
    </row>
    <row r="165" ht="15.75">
      <c r="M165" s="178"/>
    </row>
    <row r="166" ht="15.75">
      <c r="M166" s="178"/>
    </row>
    <row r="167" ht="15.75">
      <c r="M167" s="178"/>
    </row>
    <row r="168" ht="15.75">
      <c r="M168" s="178"/>
    </row>
    <row r="169" ht="15.75">
      <c r="M169" s="178"/>
    </row>
    <row r="170" ht="15.75">
      <c r="M170" s="178"/>
    </row>
    <row r="171" ht="15.75">
      <c r="M171" s="178"/>
    </row>
    <row r="172" ht="15.75">
      <c r="M172" s="178"/>
    </row>
    <row r="173" ht="15.75">
      <c r="M173" s="178"/>
    </row>
    <row r="174" ht="15.75">
      <c r="M174" s="178"/>
    </row>
    <row r="175" ht="15.75">
      <c r="M175" s="178"/>
    </row>
    <row r="176" ht="15.75">
      <c r="M176" s="178"/>
    </row>
    <row r="177" ht="15.75">
      <c r="M177" s="178"/>
    </row>
    <row r="178" ht="15.75">
      <c r="M178" s="178"/>
    </row>
    <row r="179" ht="15.75">
      <c r="M179" s="178"/>
    </row>
    <row r="180" ht="15.75">
      <c r="M180" s="178"/>
    </row>
    <row r="181" ht="15.75">
      <c r="M181" s="178"/>
    </row>
    <row r="182" ht="15.75">
      <c r="M182" s="178"/>
    </row>
    <row r="183" ht="15.75">
      <c r="M183" s="178"/>
    </row>
    <row r="184" ht="15.75">
      <c r="M184" s="178"/>
    </row>
    <row r="185" ht="15.75">
      <c r="M185" s="178"/>
    </row>
    <row r="186" ht="15.75">
      <c r="M186" s="178"/>
    </row>
    <row r="187" ht="15.75">
      <c r="M187" s="178"/>
    </row>
    <row r="188" ht="15.75">
      <c r="M188" s="178"/>
    </row>
    <row r="189" ht="15.75">
      <c r="M189" s="178"/>
    </row>
    <row r="190" ht="15.75">
      <c r="M190" s="178"/>
    </row>
    <row r="191" ht="15.75">
      <c r="M191" s="178"/>
    </row>
    <row r="192" ht="15.75">
      <c r="M192" s="178"/>
    </row>
    <row r="193" ht="15.75">
      <c r="M193" s="178"/>
    </row>
    <row r="194" ht="15.75">
      <c r="M194" s="178"/>
    </row>
    <row r="195" ht="15.75">
      <c r="M195" s="178"/>
    </row>
    <row r="196" ht="15.75">
      <c r="M196" s="178"/>
    </row>
    <row r="197" ht="15.75">
      <c r="M197" s="178"/>
    </row>
    <row r="198" ht="15.75">
      <c r="M198" s="178"/>
    </row>
    <row r="199" ht="15.75">
      <c r="M199" s="178"/>
    </row>
    <row r="200" ht="15.75">
      <c r="M200" s="178"/>
    </row>
    <row r="201" ht="15.75">
      <c r="M201" s="178"/>
    </row>
    <row r="202" ht="15.75">
      <c r="M202" s="178"/>
    </row>
    <row r="203" ht="15.75">
      <c r="M203" s="178"/>
    </row>
    <row r="204" ht="15.75">
      <c r="M204" s="178"/>
    </row>
    <row r="205" ht="15.75">
      <c r="M205" s="178"/>
    </row>
    <row r="206" ht="15.75">
      <c r="M206" s="178"/>
    </row>
    <row r="207" ht="15.75">
      <c r="M207" s="178"/>
    </row>
    <row r="208" ht="15.75">
      <c r="M208" s="178"/>
    </row>
    <row r="209" ht="15.75">
      <c r="M209" s="178"/>
    </row>
    <row r="210" ht="15.75">
      <c r="M210" s="178"/>
    </row>
    <row r="211" ht="15.75">
      <c r="M211" s="178"/>
    </row>
    <row r="212" ht="15.75">
      <c r="M212" s="178"/>
    </row>
    <row r="213" ht="15.75">
      <c r="M213" s="178"/>
    </row>
    <row r="214" ht="15.75">
      <c r="M214" s="178"/>
    </row>
    <row r="215" ht="15.75">
      <c r="M215" s="178"/>
    </row>
    <row r="216" ht="15.75">
      <c r="M216" s="178"/>
    </row>
    <row r="217" ht="15.75">
      <c r="M217" s="178"/>
    </row>
    <row r="218" ht="15.75">
      <c r="M218" s="178"/>
    </row>
    <row r="219" ht="15.75">
      <c r="M219" s="178"/>
    </row>
    <row r="220" ht="15.75">
      <c r="M220" s="178"/>
    </row>
    <row r="221" ht="15.75">
      <c r="M221" s="178"/>
    </row>
    <row r="222" ht="15.75">
      <c r="M222" s="178"/>
    </row>
    <row r="223" ht="15.75">
      <c r="M223" s="178"/>
    </row>
    <row r="224" ht="15.75">
      <c r="M224" s="178"/>
    </row>
    <row r="225" ht="15.75">
      <c r="M225" s="178"/>
    </row>
    <row r="226" ht="15.75">
      <c r="M226" s="178"/>
    </row>
    <row r="227" ht="15.75">
      <c r="M227" s="178"/>
    </row>
    <row r="228" ht="15.75">
      <c r="M228" s="178"/>
    </row>
    <row r="229" ht="15.75">
      <c r="M229" s="178"/>
    </row>
    <row r="230" ht="15.75">
      <c r="M230" s="178"/>
    </row>
    <row r="231" ht="15.75">
      <c r="M231" s="178"/>
    </row>
    <row r="232" ht="15.75">
      <c r="M232" s="178"/>
    </row>
    <row r="233" ht="15.75">
      <c r="M233" s="178"/>
    </row>
    <row r="234" ht="15.75">
      <c r="M234" s="178"/>
    </row>
    <row r="235" ht="15.75">
      <c r="M235" s="178"/>
    </row>
    <row r="236" ht="15.75">
      <c r="M236" s="178"/>
    </row>
    <row r="237" ht="15.75">
      <c r="M237" s="178"/>
    </row>
    <row r="238" ht="15.75">
      <c r="M238" s="178"/>
    </row>
    <row r="239" ht="15.75">
      <c r="M239" s="178"/>
    </row>
    <row r="240" ht="15.75">
      <c r="M240" s="178"/>
    </row>
    <row r="241" ht="15.75">
      <c r="M241" s="178"/>
    </row>
    <row r="242" ht="15.75">
      <c r="M242" s="178"/>
    </row>
    <row r="243" ht="15.75">
      <c r="M243" s="178"/>
    </row>
    <row r="244" ht="15.75">
      <c r="M244" s="178"/>
    </row>
    <row r="245" ht="15.75">
      <c r="M245" s="178"/>
    </row>
    <row r="246" ht="15.75">
      <c r="M246" s="178"/>
    </row>
    <row r="247" ht="15.75">
      <c r="M247" s="178"/>
    </row>
    <row r="248" ht="15.75">
      <c r="M248" s="178"/>
    </row>
    <row r="249" ht="15.75">
      <c r="M249" s="178"/>
    </row>
    <row r="250" ht="15.75">
      <c r="M250" s="178"/>
    </row>
    <row r="251" ht="15.75">
      <c r="M251" s="178"/>
    </row>
    <row r="252" ht="15.75">
      <c r="M252" s="178"/>
    </row>
    <row r="253" ht="15.75">
      <c r="M253" s="178"/>
    </row>
    <row r="254" ht="15.75">
      <c r="M254" s="178"/>
    </row>
    <row r="255" ht="15.75">
      <c r="M255" s="178"/>
    </row>
    <row r="256" ht="15.75">
      <c r="M256" s="178"/>
    </row>
    <row r="257" ht="15.75">
      <c r="M257" s="178"/>
    </row>
    <row r="258" ht="15.75">
      <c r="M258" s="178"/>
    </row>
    <row r="259" ht="15.75">
      <c r="M259" s="178"/>
    </row>
    <row r="260" ht="15.75">
      <c r="M260" s="178"/>
    </row>
    <row r="261" ht="15.75">
      <c r="M261" s="178"/>
    </row>
    <row r="262" ht="15.75">
      <c r="M262" s="178"/>
    </row>
    <row r="263" ht="15.75">
      <c r="M263" s="178"/>
    </row>
    <row r="264" ht="15.75">
      <c r="M264" s="178"/>
    </row>
    <row r="265" ht="15.75">
      <c r="M265" s="178"/>
    </row>
    <row r="266" ht="15.75">
      <c r="M266" s="178"/>
    </row>
    <row r="267" ht="15.75">
      <c r="M267" s="178"/>
    </row>
    <row r="268" ht="15.75">
      <c r="M268" s="178"/>
    </row>
    <row r="269" ht="15.75">
      <c r="M269" s="178"/>
    </row>
    <row r="270" ht="15.75">
      <c r="M270" s="178"/>
    </row>
    <row r="271" ht="15.75">
      <c r="M271" s="178"/>
    </row>
    <row r="272" ht="15.75">
      <c r="M272" s="178"/>
    </row>
    <row r="273" ht="15.75">
      <c r="M273" s="178"/>
    </row>
    <row r="274" ht="15.75">
      <c r="M274" s="178"/>
    </row>
    <row r="275" ht="15.75">
      <c r="M275" s="178"/>
    </row>
    <row r="276" ht="15.75">
      <c r="M276" s="178"/>
    </row>
    <row r="277" ht="15.75">
      <c r="M277" s="178"/>
    </row>
    <row r="278" ht="15.75">
      <c r="M278" s="178"/>
    </row>
    <row r="279" ht="15.75">
      <c r="M279" s="178"/>
    </row>
    <row r="280" ht="15.75">
      <c r="M280" s="178"/>
    </row>
    <row r="281" ht="15.75">
      <c r="M281" s="178"/>
    </row>
    <row r="282" ht="15.75">
      <c r="M282" s="178"/>
    </row>
    <row r="283" ht="15.75">
      <c r="M283" s="178"/>
    </row>
    <row r="284" ht="15.75">
      <c r="M284" s="178"/>
    </row>
    <row r="285" ht="15.75">
      <c r="M285" s="178"/>
    </row>
    <row r="286" ht="15.75">
      <c r="M286" s="178"/>
    </row>
    <row r="287" ht="15.75">
      <c r="M287" s="178"/>
    </row>
    <row r="288" ht="15.75">
      <c r="M288" s="178"/>
    </row>
    <row r="289" ht="15.75">
      <c r="M289" s="178"/>
    </row>
    <row r="290" ht="15.75">
      <c r="M290" s="178"/>
    </row>
    <row r="291" ht="15.75">
      <c r="M291" s="178"/>
    </row>
    <row r="292" ht="15.75">
      <c r="M292" s="178"/>
    </row>
    <row r="293" ht="15.75">
      <c r="M293" s="178"/>
    </row>
    <row r="294" ht="15.75">
      <c r="M294" s="178"/>
    </row>
    <row r="295" ht="15.75">
      <c r="M295" s="178"/>
    </row>
    <row r="296" ht="15.75">
      <c r="M296" s="178"/>
    </row>
    <row r="297" ht="15.75">
      <c r="M297" s="178"/>
    </row>
    <row r="298" ht="15.75">
      <c r="M298" s="178"/>
    </row>
    <row r="299" ht="15.75">
      <c r="M299" s="178"/>
    </row>
    <row r="300" ht="15.75">
      <c r="M300" s="178"/>
    </row>
    <row r="301" ht="15.75">
      <c r="M301" s="178"/>
    </row>
    <row r="302" ht="15.75">
      <c r="M302" s="178"/>
    </row>
    <row r="303" ht="15.75">
      <c r="M303" s="178"/>
    </row>
    <row r="304" ht="15.75">
      <c r="M304" s="178"/>
    </row>
    <row r="305" ht="15.75">
      <c r="M305" s="178"/>
    </row>
    <row r="306" ht="15.75">
      <c r="M306" s="178"/>
    </row>
    <row r="307" ht="15.75">
      <c r="M307" s="178"/>
    </row>
    <row r="308" ht="15.75">
      <c r="M308" s="178"/>
    </row>
    <row r="309" ht="15.75">
      <c r="M309" s="178"/>
    </row>
    <row r="310" ht="15.75">
      <c r="M310" s="178"/>
    </row>
    <row r="311" ht="15.75">
      <c r="M311" s="178"/>
    </row>
    <row r="312" ht="15.75">
      <c r="M312" s="178"/>
    </row>
    <row r="313" ht="15.75">
      <c r="M313" s="178"/>
    </row>
    <row r="314" ht="15.75">
      <c r="M314" s="178"/>
    </row>
    <row r="315" ht="15.75">
      <c r="M315" s="178"/>
    </row>
    <row r="316" ht="15.75">
      <c r="M316" s="178"/>
    </row>
    <row r="317" ht="15.75">
      <c r="M317" s="178"/>
    </row>
    <row r="318" ht="15.75">
      <c r="M318" s="178"/>
    </row>
    <row r="319" ht="15.75">
      <c r="M319" s="178"/>
    </row>
  </sheetData>
  <sheetProtection/>
  <mergeCells count="6">
    <mergeCell ref="N3:R3"/>
    <mergeCell ref="J3:M3"/>
    <mergeCell ref="A3:A4"/>
    <mergeCell ref="B3:B4"/>
    <mergeCell ref="C3:I3"/>
    <mergeCell ref="A1:D1"/>
  </mergeCells>
  <printOptions horizontalCentered="1"/>
  <pageMargins left="0.16" right="0.1968503937007874" top="0.984251968503937" bottom="0.2755905511811024" header="0.31496062992125984" footer="0.1968503937007874"/>
  <pageSetup horizontalDpi="300" verticalDpi="300" orientation="landscape" paperSize="9" scale="37" r:id="rId1"/>
  <headerFooter alignWithMargins="0">
    <oddHeader>&amp;R&amp;P</oddHeader>
  </headerFooter>
  <rowBreaks count="1" manualBreakCount="1">
    <brk id="47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FD_BUD_SEC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Illia</dc:creator>
  <cp:keywords/>
  <dc:description/>
  <cp:lastModifiedBy>Бабич Р.С..</cp:lastModifiedBy>
  <cp:lastPrinted>2023-04-27T06:41:22Z</cp:lastPrinted>
  <dcterms:created xsi:type="dcterms:W3CDTF">2001-07-11T13:17:26Z</dcterms:created>
  <dcterms:modified xsi:type="dcterms:W3CDTF">2023-04-27T07:33:44Z</dcterms:modified>
  <cp:category/>
  <cp:version/>
  <cp:contentType/>
  <cp:contentStatus/>
</cp:coreProperties>
</file>