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Доходи" sheetId="1" r:id="rId1"/>
    <sheet name="Видатки" sheetId="2" r:id="rId2"/>
  </sheets>
  <definedNames>
    <definedName name="_xlfn.IFERROR" hidden="1">#NAME?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'Видатки'!$3:$5</definedName>
    <definedName name="_xlnm.Print_Titles" localSheetId="0">'Доходи'!$7:$9</definedName>
    <definedName name="_xlnm.Print_Area" localSheetId="1">'Видатки'!$A$1:$R$98</definedName>
    <definedName name="_xlnm.Print_Area" localSheetId="0">'Доходи'!$A$1:$R$97</definedName>
  </definedNames>
  <calcPr fullCalcOnLoad="1"/>
</workbook>
</file>

<file path=xl/sharedStrings.xml><?xml version="1.0" encoding="utf-8"?>
<sst xmlns="http://schemas.openxmlformats.org/spreadsheetml/2006/main" count="311" uniqueCount="273">
  <si>
    <t>Кредитування</t>
  </si>
  <si>
    <t xml:space="preserve">Надання пільгового довгострокового кредиту громадянам на будівництво (реконструкцію) та придбання житла </t>
  </si>
  <si>
    <t>Повернення кредитів, наданих для кредитування громадян на будівництво (реконструкцію) та придбання житла</t>
  </si>
  <si>
    <t>Надання державного пільгового кредиту індивідуальним сільським забудовникам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</si>
  <si>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</si>
  <si>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</si>
  <si>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</si>
  <si>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</si>
  <si>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</si>
  <si>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</si>
  <si>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</si>
  <si>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5</t>
  </si>
  <si>
    <t>9</t>
  </si>
  <si>
    <t>10</t>
  </si>
  <si>
    <t>11</t>
  </si>
  <si>
    <t>12</t>
  </si>
  <si>
    <t>14</t>
  </si>
  <si>
    <t>Податкові надходження</t>
  </si>
  <si>
    <t>Місцеві податки і збори</t>
  </si>
  <si>
    <t>Неподаткові надходження</t>
  </si>
  <si>
    <t>Інші надходження</t>
  </si>
  <si>
    <t>Цільові фонди</t>
  </si>
  <si>
    <t>Разом доходів</t>
  </si>
  <si>
    <t>Всього доходів</t>
  </si>
  <si>
    <t xml:space="preserve">  </t>
  </si>
  <si>
    <t>Найменування видатків</t>
  </si>
  <si>
    <t>900201</t>
  </si>
  <si>
    <t xml:space="preserve">Разом видатків </t>
  </si>
  <si>
    <t>900202</t>
  </si>
  <si>
    <t>900300</t>
  </si>
  <si>
    <t>Перевищення доходів над видатками (дефіцит бюджету)</t>
  </si>
  <si>
    <t xml:space="preserve">III. Джерела фінансування дефіциту : </t>
  </si>
  <si>
    <t xml:space="preserve">Зміна залишків коштів місцевих бюджетів та бюджетних установ, що утримуються з  місцевих бюджетів </t>
  </si>
  <si>
    <t xml:space="preserve">Залишки на початок року </t>
  </si>
  <si>
    <t xml:space="preserve">Залишки на кінець звітного періоду </t>
  </si>
  <si>
    <t>Фінансування за рахунок коштів бюджетів різних рівнів та державних фондів</t>
  </si>
  <si>
    <t>Позики, одержані з державних фондів</t>
  </si>
  <si>
    <t xml:space="preserve">         одержано позик</t>
  </si>
  <si>
    <t xml:space="preserve">         погашено  позик</t>
  </si>
  <si>
    <t>Позики, одержані з бюджетів вищих рівнів</t>
  </si>
  <si>
    <t>Позики, одержані з бюджетів нижчих рівнів</t>
  </si>
  <si>
    <t xml:space="preserve">Фінансування за рахунок  позик Національного банку України </t>
  </si>
  <si>
    <t>Позики Національного банку України для фінансування дефіциту бюджету</t>
  </si>
  <si>
    <t xml:space="preserve">          зміна залишків коштів на рахунках бюджетних установ</t>
  </si>
  <si>
    <t xml:space="preserve">          зміна готівкових залишків коштів</t>
  </si>
  <si>
    <t>Фінансування за рахунок комерційних банків</t>
  </si>
  <si>
    <t>Позики комерційних банків для фінансування  дефіциту бюджету</t>
  </si>
  <si>
    <t xml:space="preserve">          одержано позик</t>
  </si>
  <si>
    <t xml:space="preserve">          погашено позик</t>
  </si>
  <si>
    <t>Інше внутрішнє фінансування</t>
  </si>
  <si>
    <t>Коригування</t>
  </si>
  <si>
    <t>Разом коштів, отриманих з усіх джерел фінансування дефіциту бюджету</t>
  </si>
  <si>
    <t>Державне мито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</si>
  <si>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</si>
  <si>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</si>
  <si>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</si>
  <si>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Кошти, одержані із загального фонду до бюджету розвитку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</si>
  <si>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</si>
  <si>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</si>
  <si>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</si>
  <si>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</si>
  <si>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</si>
  <si>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</si>
  <si>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</si>
  <si>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</si>
  <si>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</si>
  <si>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</si>
  <si>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Дотації</t>
  </si>
  <si>
    <t>Субвенції</t>
  </si>
  <si>
    <t>Доходи від операцій з капіталом</t>
  </si>
  <si>
    <t xml:space="preserve">про виконання місцевих бюджетів  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</si>
  <si>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</si>
  <si>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</si>
  <si>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</si>
  <si>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</si>
  <si>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</si>
  <si>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</si>
  <si>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</si>
  <si>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</si>
  <si>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</si>
  <si>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>Разом</t>
  </si>
  <si>
    <t>Офіційні трансферти з іншої                                                                                              частини бюджету</t>
  </si>
  <si>
    <t xml:space="preserve">Застверджено місцевими радами на 2005 рік </t>
  </si>
  <si>
    <t>Доходи від операцій  з кредитування та надання гарантій</t>
  </si>
  <si>
    <t>Затверджено обласною радою  на 2010 рік із урахуванням змін</t>
  </si>
  <si>
    <t>Виконано з початку року</t>
  </si>
  <si>
    <t>Збір за місця для паркування транспортних засобів </t>
  </si>
  <si>
    <t>Туристичний збір </t>
  </si>
  <si>
    <t>Єдиний податок  </t>
  </si>
  <si>
    <t>Інші податки та збори</t>
  </si>
  <si>
    <t>Екологічний податок</t>
  </si>
  <si>
    <t>24170000</t>
  </si>
  <si>
    <t>Надходження коштів пайової участі у розвитку інфраструктури населеного пункту</t>
  </si>
  <si>
    <t>Плата за використання інших природних ресурсів  </t>
  </si>
  <si>
    <t>41030300</t>
  </si>
  <si>
    <t>41035000</t>
  </si>
  <si>
    <t>Кошти, що передаються до районних та мiських  бюджетiв з міських (міст районного значення), селищних, сільських та районних у містах бюджетів</t>
  </si>
  <si>
    <t>Дотації вирівнювання, що передаються з районних та міських (обласного значення) бюджетів</t>
  </si>
  <si>
    <t>Інші субвенції</t>
  </si>
  <si>
    <t>41010600</t>
  </si>
  <si>
    <t>41020300</t>
  </si>
  <si>
    <t>Субвенція на утримання об"єктів спільного користування чи ліквідацію негативних наслідків діяльності об"їктів спільного користування</t>
  </si>
  <si>
    <t>Усього доходів</t>
  </si>
  <si>
    <t>16</t>
  </si>
  <si>
    <t>17</t>
  </si>
  <si>
    <t>Базова дотація</t>
  </si>
  <si>
    <t>Організація та проведення громадських робіт</t>
  </si>
  <si>
    <t>6</t>
  </si>
  <si>
    <t>7</t>
  </si>
  <si>
    <t>2000</t>
  </si>
  <si>
    <t>3000</t>
  </si>
  <si>
    <t>3100</t>
  </si>
  <si>
    <t>3110</t>
  </si>
  <si>
    <t>3130</t>
  </si>
  <si>
    <t>3140</t>
  </si>
  <si>
    <t>Повернення коштів, наданих для кредитування індивідуальних сільських забудовників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</si>
  <si>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</si>
  <si>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</si>
  <si>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</si>
  <si>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</si>
  <si>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</si>
  <si>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</si>
  <si>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3030</t>
  </si>
  <si>
    <t>3180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</si>
  <si>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</si>
  <si>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</si>
  <si>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</si>
  <si>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</si>
  <si>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</si>
  <si>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</si>
  <si>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</si>
  <si>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</si>
  <si>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</si>
  <si>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</si>
  <si>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</si>
  <si>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</si>
  <si>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Реверсна дотація </t>
  </si>
  <si>
    <t xml:space="preserve">Всього видатків </t>
  </si>
  <si>
    <t>Код типової програмної класифікації видатків та кредитування місцевих бюджетів</t>
  </si>
  <si>
    <t>Акцизний податок з вироблених в Україні підакцизних товарів (продукції)</t>
  </si>
  <si>
    <t xml:space="preserve"> I. Доходи  по області (загальний та спеціальний фонди)</t>
  </si>
  <si>
    <t>II  Видатки  по області (загальний та спеціальний фонди)</t>
  </si>
  <si>
    <t>0150</t>
  </si>
  <si>
    <t>Економічна діяльність</t>
  </si>
  <si>
    <t>Будівництво та регіональний розвиток</t>
  </si>
  <si>
    <t>Транспорт та транспортна інфраструктура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</si>
  <si>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</si>
  <si>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</si>
  <si>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</t>
  </si>
  <si>
    <t>8200</t>
  </si>
  <si>
    <t>8300</t>
  </si>
  <si>
    <t>8400</t>
  </si>
  <si>
    <t>8700</t>
  </si>
  <si>
    <t>Громадський порядок та безпека</t>
  </si>
  <si>
    <t>Охорона навколишнього природного середовища</t>
  </si>
  <si>
    <t>7100</t>
  </si>
  <si>
    <t>Сільське, лісове, рибне господарство та мисливство</t>
  </si>
  <si>
    <t>Інші заклади та заходи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</si>
  <si>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</si>
  <si>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</si>
  <si>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</si>
  <si>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Керівництво і управління у відповідній сфері у містах (місті Києві), селищах, селах, об’єднаних територіальних громадах</t>
  </si>
  <si>
    <t>Інша діяльність у сфері державного управління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</si>
  <si>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</si>
  <si>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</si>
  <si>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</si>
  <si>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обробки інформації з нарахування та виплати допомог і компенсацій</t>
  </si>
  <si>
    <t>Забезпечення реалізації окремих програм для осіб з інвалідністю</t>
  </si>
  <si>
    <t>9110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</si>
  <si>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</si>
  <si>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</si>
  <si>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</si>
  <si>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</si>
  <si>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</si>
  <si>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</si>
  <si>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</si>
  <si>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</si>
  <si>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</si>
  <si>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</si>
  <si>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</si>
  <si>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Акцизний податок з ввезених на митну територію України підакцизних товарів (продукції) </t>
  </si>
  <si>
    <t>Акцизний податок з реалізації суб’єктами господарювання роздрібної торгівлі підакцизних товарів</t>
  </si>
  <si>
    <t>Податок на майно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</si>
  <si>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</si>
  <si>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</si>
  <si>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</si>
  <si>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</si>
  <si>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</si>
  <si>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8600</t>
  </si>
  <si>
    <t>Обслуговування місцевого боргу</t>
  </si>
  <si>
    <t>42000000</t>
  </si>
  <si>
    <t>Від Європейського Союзу, урядів іноземних держав, міжнародних організацій, донорських установ</t>
  </si>
  <si>
    <t>4</t>
  </si>
  <si>
    <t>Відхилення (+;-)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</si>
  <si>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</si>
  <si>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</si>
  <si>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</si>
  <si>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</si>
  <si>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</si>
  <si>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</si>
  <si>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Відхилення  (+;-)</t>
  </si>
  <si>
    <t>Податок та збір на доходи фізичних осіб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</si>
  <si>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</si>
  <si>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41033900</t>
  </si>
  <si>
    <t>41034400</t>
  </si>
  <si>
    <t>41035400</t>
  </si>
  <si>
    <t>41037300</t>
  </si>
  <si>
    <t>Освітня субвенція з державного бюджету місцевим бюджетам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</si>
  <si>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</si>
  <si>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</si>
  <si>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</si>
  <si>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Відхилення від кошторисних призначень (+/-)</t>
  </si>
  <si>
    <t>Процент виконання до плану року</t>
  </si>
  <si>
    <t>Охорона здоров'я</t>
  </si>
  <si>
    <t>Зв'язок, телекомунікації та інформатика</t>
  </si>
  <si>
    <t>7500</t>
  </si>
  <si>
    <t>Податки на власність</t>
  </si>
  <si>
    <t>12000000</t>
  </si>
  <si>
    <t>Субвеція з державного бюджету місцевим бюджетам на здійснення підтримки окремих закладів та заходів у системі охорони здоров'я</t>
  </si>
  <si>
    <t>Окремі податки і збори, що зараховуються до місцевих бюджетів </t>
  </si>
  <si>
    <t>Субвенція з державного бюджету місцевим бюджетам на реалізацію пректів з реконструкції, капітального ремонту приймальних відділень в опорних закладах охорони здоров"я у госпітальних округах</t>
  </si>
  <si>
    <t>Рентна плата за користування надрами місцевого значення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</si>
  <si>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</si>
  <si>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(тис. грн)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</si>
  <si>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</si>
  <si>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</si>
  <si>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Субвенція з державного бюджету місцевим бюджетам на розвиток мережі центрів надання адміністративних послуг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</si>
  <si>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</si>
  <si>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</si>
  <si>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</si>
  <si>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</si>
  <si>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7200</t>
  </si>
  <si>
    <t>Газове господарство</t>
  </si>
  <si>
    <t>Субвенція з державного бюджету місцевим бюджетам на розроблення комплексних планів просторового розвитку територій територіальних громад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</si>
  <si>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</si>
  <si>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реалізацію проектів ремонтно-реставраційних та консерваційних робіт пам'яток культурної спадщини, що перебувають у комунальній власності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</si>
  <si>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</si>
  <si>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Затверджено обласною радою на 2023 рік із урахуванням змін</t>
  </si>
  <si>
    <t>Процент виконання до плану 2023 року</t>
  </si>
  <si>
    <t>Затверджено обласною радою  на 2023 рік з урахуванням змін</t>
  </si>
  <si>
    <t>Затверджено місцевими радами на 2023 рік із урахуванням змін (кошторисні призначення)</t>
  </si>
  <si>
    <t>Затверджено місцевими радами на 2023 рік з урахуванням змін (кошторисні призначення)</t>
  </si>
  <si>
    <t/>
  </si>
  <si>
    <t>Збір за забруднення навколишнього природного середовища  </t>
  </si>
  <si>
    <t>Виплата компенсації реабілітованим</t>
  </si>
  <si>
    <t>Затверджено місцевими радами на 2023 рік із урахуванням змін</t>
  </si>
  <si>
    <t>41021400</t>
  </si>
  <si>
    <t xml:space="preserve"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</si>
  <si>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</si>
  <si>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41032900</t>
  </si>
  <si>
    <t>Субвенція з державного бюджету місцевим бюджетам на виконання окремих заходів з реалізації соціального проекту `Активні парки - локації здорової України`</t>
  </si>
  <si>
    <t>Субвенції з місцевих бюджетів іншим місцевим бюджетам</t>
  </si>
  <si>
    <t>Дотації з місцевого бюджету іншим бюджетам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</si>
  <si>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</si>
  <si>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</si>
  <si>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</si>
  <si>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Усього</t>
  </si>
  <si>
    <t>41031900</t>
  </si>
  <si>
    <t>Субвенція з державного бюджету місцевим бюджетам на придбання шкільних автобусів</t>
  </si>
  <si>
    <t>41032800</t>
  </si>
  <si>
    <t>Субвенція з державного бюджету місцевим бюджетам на облаштування безпечних умов у закладах загальної середньої освіти</t>
  </si>
  <si>
    <t>за січень-червень 2023 року</t>
  </si>
  <si>
    <t>План на січень-червень 2023 року</t>
  </si>
  <si>
    <t>Відхилення на  січень-червень 2023 року (+/-)</t>
  </si>
  <si>
    <t xml:space="preserve">Процент виконання до плану на  січень-червень 2023 року </t>
  </si>
  <si>
    <t>Відхилення до плану на січень-червень 2023 року (+/-)</t>
  </si>
  <si>
    <t xml:space="preserve">Процент виконання до плану на січень-червень 2023 року </t>
  </si>
  <si>
    <t xml:space="preserve"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 </t>
  </si>
  <si>
    <t xml:space="preserve"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 </t>
  </si>
  <si>
    <t>41021300</t>
  </si>
  <si>
    <t>Додаткова дотація з державного бюджету місцевим бюджетам на компенсацію комунальним закладам, державним закладам освіти, що передані на фінансування з місцевих бюджетів, та закладам спільної власності територіальних громад області та району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</si>
  <si>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</si>
  <si>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(по квартальному звіту)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</si>
</sst>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_-* #,##0_р_._-;\-* #,##0_р_._-;_-* &quot;-&quot;_р_._-;_-@_-"/>
    <numFmt numFmtId="183" formatCode="_-* #,##0.00_р_._-;\-* #,##0.00_р_._-;_-* &quot;-&quot;??_р_._-;_-@_-"/>
    <numFmt numFmtId="184" formatCode="000000"/>
    <numFmt numFmtId="185" formatCode="0.0"/>
    <numFmt numFmtId="186" formatCode="#,##0.0_ ;[Red]\-#,##0.0\ "/>
    <numFmt numFmtId="187" formatCode="0.0000"/>
    <numFmt numFmtId="188" formatCode="0.00000"/>
    <numFmt numFmtId="189" formatCode="0.000000"/>
    <numFmt numFmtId="190" formatCode="0.0000000"/>
    <numFmt numFmtId="191" formatCode="0.000"/>
    <numFmt numFmtId="192" formatCode="#,##0.0\ &quot;грн.&quot;"/>
    <numFmt numFmtId="193" formatCode="#,##0.0\ &quot;грн.&quot;;[Red]#,##0.0\ &quot;грн.&quot;"/>
    <numFmt numFmtId="194" formatCode="#,##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_);\-#,##0.00"/>
    <numFmt numFmtId="200" formatCode="[$-422]d\ mmmm\ yyyy&quot; р.&quot;"/>
    <numFmt numFmtId="201" formatCode="#,##0.00\ _г_р_н_."/>
    <numFmt numFmtId="202" formatCode="0.00;[Red]0.00"/>
    <numFmt numFmtId="203" formatCode="#,##0.00\ &quot;грн.&quot;"/>
    <numFmt numFmtId="204" formatCode="0.0%"/>
    <numFmt numFmtId="205" formatCode="#0.00"/>
    <numFmt numFmtId="206" formatCode="#,##0.000"/>
    <numFmt numFmtId="207" formatCode="#,##0.00;\-#,##0.00"/>
  </numFmts>
  <fonts count="90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14"/>
      <name val="Times New Roman Cyr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Arial Cyr"/>
      <family val="0"/>
    </font>
    <font>
      <i/>
      <sz val="12"/>
      <color indexed="10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 Cyr"/>
      <family val="1"/>
    </font>
    <font>
      <b/>
      <i/>
      <sz val="16"/>
      <name val="Times New Roman Cyr"/>
      <family val="1"/>
    </font>
    <font>
      <i/>
      <sz val="16"/>
      <name val="Times New Roman Cyr"/>
      <family val="1"/>
    </font>
    <font>
      <i/>
      <sz val="16"/>
      <color indexed="8"/>
      <name val="Times New Roman"/>
      <family val="1"/>
    </font>
    <font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Helv"/>
      <family val="0"/>
    </font>
    <font>
      <b/>
      <i/>
      <sz val="15"/>
      <name val="Times New Roman"/>
      <family val="1"/>
    </font>
    <font>
      <i/>
      <sz val="14"/>
      <name val="Times New Roman"/>
      <family val="1"/>
    </font>
    <font>
      <i/>
      <sz val="12"/>
      <color indexed="10"/>
      <name val="Times New Roman Cyr"/>
      <family val="1"/>
    </font>
    <font>
      <i/>
      <sz val="12"/>
      <name val="Times New Roman Cyr"/>
      <family val="1"/>
    </font>
    <font>
      <i/>
      <sz val="14"/>
      <name val="Times New Roman CYR"/>
      <family val="1"/>
    </font>
    <font>
      <sz val="10"/>
      <color indexed="8"/>
      <name val="Calibri"/>
      <family val="2"/>
    </font>
    <font>
      <i/>
      <sz val="10"/>
      <name val="Times New Roman Cyr"/>
      <family val="1"/>
    </font>
    <font>
      <sz val="10"/>
      <name val="Times New Roman"/>
      <family val="1"/>
    </font>
    <font>
      <i/>
      <sz val="16"/>
      <color indexed="10"/>
      <name val="Times New Roman"/>
      <family val="1"/>
    </font>
    <font>
      <i/>
      <sz val="16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 Cyr"/>
      <family val="1"/>
    </font>
    <font>
      <i/>
      <sz val="12"/>
      <color rgb="FFFF0000"/>
      <name val="Times New Roman"/>
      <family val="1"/>
    </font>
    <font>
      <i/>
      <sz val="16"/>
      <color rgb="FFFF0000"/>
      <name val="Times New Roman"/>
      <family val="1"/>
    </font>
    <font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i/>
      <sz val="16"/>
      <color rgb="FFFF0000"/>
      <name val="Times New Roman Cyr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38" fillId="3" borderId="0" applyNumberFormat="0" applyBorder="0" applyAlignment="0" applyProtection="0"/>
    <xf numFmtId="0" fontId="67" fillId="4" borderId="0" applyNumberFormat="0" applyBorder="0" applyAlignment="0" applyProtection="0"/>
    <xf numFmtId="0" fontId="38" fillId="5" borderId="0" applyNumberFormat="0" applyBorder="0" applyAlignment="0" applyProtection="0"/>
    <xf numFmtId="0" fontId="67" fillId="6" borderId="0" applyNumberFormat="0" applyBorder="0" applyAlignment="0" applyProtection="0"/>
    <xf numFmtId="0" fontId="38" fillId="7" borderId="0" applyNumberFormat="0" applyBorder="0" applyAlignment="0" applyProtection="0"/>
    <xf numFmtId="0" fontId="67" fillId="8" borderId="0" applyNumberFormat="0" applyBorder="0" applyAlignment="0" applyProtection="0"/>
    <xf numFmtId="0" fontId="38" fillId="9" borderId="0" applyNumberFormat="0" applyBorder="0" applyAlignment="0" applyProtection="0"/>
    <xf numFmtId="0" fontId="67" fillId="10" borderId="0" applyNumberFormat="0" applyBorder="0" applyAlignment="0" applyProtection="0"/>
    <xf numFmtId="0" fontId="38" fillId="11" borderId="0" applyNumberFormat="0" applyBorder="0" applyAlignment="0" applyProtection="0"/>
    <xf numFmtId="0" fontId="6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7" borderId="0" applyNumberFormat="0" applyBorder="0" applyAlignment="0" applyProtection="0"/>
    <xf numFmtId="0" fontId="38" fillId="9" borderId="0" applyNumberFormat="0" applyBorder="0" applyAlignment="0" applyProtection="0"/>
    <xf numFmtId="0" fontId="38" fillId="11" borderId="0" applyNumberFormat="0" applyBorder="0" applyAlignment="0" applyProtection="0"/>
    <xf numFmtId="0" fontId="38" fillId="13" borderId="0" applyNumberFormat="0" applyBorder="0" applyAlignment="0" applyProtection="0"/>
    <xf numFmtId="0" fontId="67" fillId="14" borderId="0" applyNumberFormat="0" applyBorder="0" applyAlignment="0" applyProtection="0"/>
    <xf numFmtId="0" fontId="38" fillId="15" borderId="0" applyNumberFormat="0" applyBorder="0" applyAlignment="0" applyProtection="0"/>
    <xf numFmtId="0" fontId="67" fillId="16" borderId="0" applyNumberFormat="0" applyBorder="0" applyAlignment="0" applyProtection="0"/>
    <xf numFmtId="0" fontId="38" fillId="17" borderId="0" applyNumberFormat="0" applyBorder="0" applyAlignment="0" applyProtection="0"/>
    <xf numFmtId="0" fontId="67" fillId="18" borderId="0" applyNumberFormat="0" applyBorder="0" applyAlignment="0" applyProtection="0"/>
    <xf numFmtId="0" fontId="38" fillId="19" borderId="0" applyNumberFormat="0" applyBorder="0" applyAlignment="0" applyProtection="0"/>
    <xf numFmtId="0" fontId="67" fillId="20" borderId="0" applyNumberFormat="0" applyBorder="0" applyAlignment="0" applyProtection="0"/>
    <xf numFmtId="0" fontId="38" fillId="9" borderId="0" applyNumberFormat="0" applyBorder="0" applyAlignment="0" applyProtection="0"/>
    <xf numFmtId="0" fontId="67" fillId="21" borderId="0" applyNumberFormat="0" applyBorder="0" applyAlignment="0" applyProtection="0"/>
    <xf numFmtId="0" fontId="38" fillId="15" borderId="0" applyNumberFormat="0" applyBorder="0" applyAlignment="0" applyProtection="0"/>
    <xf numFmtId="0" fontId="67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15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8" fillId="9" borderId="0" applyNumberFormat="0" applyBorder="0" applyAlignment="0" applyProtection="0"/>
    <xf numFmtId="0" fontId="38" fillId="15" borderId="0" applyNumberFormat="0" applyBorder="0" applyAlignment="0" applyProtection="0"/>
    <xf numFmtId="0" fontId="38" fillId="23" borderId="0" applyNumberFormat="0" applyBorder="0" applyAlignment="0" applyProtection="0"/>
    <xf numFmtId="0" fontId="68" fillId="24" borderId="0" applyNumberFormat="0" applyBorder="0" applyAlignment="0" applyProtection="0"/>
    <xf numFmtId="0" fontId="39" fillId="25" borderId="0" applyNumberFormat="0" applyBorder="0" applyAlignment="0" applyProtection="0"/>
    <xf numFmtId="0" fontId="68" fillId="26" borderId="0" applyNumberFormat="0" applyBorder="0" applyAlignment="0" applyProtection="0"/>
    <xf numFmtId="0" fontId="39" fillId="17" borderId="0" applyNumberFormat="0" applyBorder="0" applyAlignment="0" applyProtection="0"/>
    <xf numFmtId="0" fontId="68" fillId="27" borderId="0" applyNumberFormat="0" applyBorder="0" applyAlignment="0" applyProtection="0"/>
    <xf numFmtId="0" fontId="39" fillId="19" borderId="0" applyNumberFormat="0" applyBorder="0" applyAlignment="0" applyProtection="0"/>
    <xf numFmtId="0" fontId="68" fillId="28" borderId="0" applyNumberFormat="0" applyBorder="0" applyAlignment="0" applyProtection="0"/>
    <xf numFmtId="0" fontId="39" fillId="29" borderId="0" applyNumberFormat="0" applyBorder="0" applyAlignment="0" applyProtection="0"/>
    <xf numFmtId="0" fontId="68" fillId="30" borderId="0" applyNumberFormat="0" applyBorder="0" applyAlignment="0" applyProtection="0"/>
    <xf numFmtId="0" fontId="39" fillId="31" borderId="0" applyNumberFormat="0" applyBorder="0" applyAlignment="0" applyProtection="0"/>
    <xf numFmtId="0" fontId="68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25" borderId="0" applyNumberFormat="0" applyBorder="0" applyAlignment="0" applyProtection="0"/>
    <xf numFmtId="0" fontId="39" fillId="17" borderId="0" applyNumberFormat="0" applyBorder="0" applyAlignment="0" applyProtection="0"/>
    <xf numFmtId="0" fontId="39" fillId="19" borderId="0" applyNumberFormat="0" applyBorder="0" applyAlignment="0" applyProtection="0"/>
    <xf numFmtId="0" fontId="39" fillId="29" borderId="0" applyNumberFormat="0" applyBorder="0" applyAlignment="0" applyProtection="0"/>
    <xf numFmtId="0" fontId="39" fillId="31" borderId="0" applyNumberFormat="0" applyBorder="0" applyAlignment="0" applyProtection="0"/>
    <xf numFmtId="0" fontId="39" fillId="33" borderId="0" applyNumberFormat="0" applyBorder="0" applyAlignment="0" applyProtection="0"/>
    <xf numFmtId="0" fontId="55" fillId="0" borderId="0">
      <alignment/>
      <protection/>
    </xf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29" borderId="0" applyNumberFormat="0" applyBorder="0" applyAlignment="0" applyProtection="0"/>
    <xf numFmtId="0" fontId="39" fillId="31" borderId="0" applyNumberFormat="0" applyBorder="0" applyAlignment="0" applyProtection="0"/>
    <xf numFmtId="0" fontId="39" fillId="43" borderId="0" applyNumberFormat="0" applyBorder="0" applyAlignment="0" applyProtection="0"/>
    <xf numFmtId="0" fontId="40" fillId="13" borderId="1" applyNumberFormat="0" applyAlignment="0" applyProtection="0"/>
    <xf numFmtId="0" fontId="69" fillId="44" borderId="2" applyNumberFormat="0" applyAlignment="0" applyProtection="0"/>
    <xf numFmtId="0" fontId="41" fillId="45" borderId="3" applyNumberFormat="0" applyAlignment="0" applyProtection="0"/>
    <xf numFmtId="0" fontId="42" fillId="45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7" borderId="0" applyNumberFormat="0" applyBorder="0" applyAlignment="0" applyProtection="0"/>
    <xf numFmtId="0" fontId="70" fillId="0" borderId="4" applyNumberFormat="0" applyFill="0" applyAlignment="0" applyProtection="0"/>
    <xf numFmtId="0" fontId="43" fillId="0" borderId="5" applyNumberFormat="0" applyFill="0" applyAlignment="0" applyProtection="0"/>
    <xf numFmtId="0" fontId="71" fillId="0" borderId="6" applyNumberFormat="0" applyFill="0" applyAlignment="0" applyProtection="0"/>
    <xf numFmtId="0" fontId="44" fillId="0" borderId="7" applyNumberFormat="0" applyFill="0" applyAlignment="0" applyProtection="0"/>
    <xf numFmtId="0" fontId="72" fillId="0" borderId="8" applyNumberFormat="0" applyFill="0" applyAlignment="0" applyProtection="0"/>
    <xf numFmtId="0" fontId="45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2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46" borderId="12" applyNumberFormat="0" applyAlignment="0" applyProtection="0"/>
    <xf numFmtId="0" fontId="73" fillId="47" borderId="13" applyNumberFormat="0" applyAlignment="0" applyProtection="0"/>
    <xf numFmtId="0" fontId="4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48" borderId="0" applyNumberFormat="0" applyBorder="0" applyAlignment="0" applyProtection="0"/>
    <xf numFmtId="0" fontId="42" fillId="45" borderId="1" applyNumberFormat="0" applyAlignment="0" applyProtection="0"/>
    <xf numFmtId="0" fontId="67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76" fillId="0" borderId="0">
      <alignment/>
      <protection/>
    </xf>
    <xf numFmtId="0" fontId="6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11" applyNumberFormat="0" applyFill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55" fillId="49" borderId="14" applyNumberFormat="0" applyFont="0" applyAlignment="0" applyProtection="0"/>
    <xf numFmtId="0" fontId="38" fillId="49" borderId="14" applyNumberFormat="0" applyFont="0" applyAlignment="0" applyProtection="0"/>
    <xf numFmtId="0" fontId="55" fillId="49" borderId="14" applyNumberFormat="0" applyFont="0" applyAlignment="0" applyProtection="0"/>
    <xf numFmtId="0" fontId="55" fillId="49" borderId="14" applyNumberFormat="0" applyFont="0" applyAlignment="0" applyProtection="0"/>
    <xf numFmtId="9" fontId="0" fillId="0" borderId="0" applyFont="0" applyFill="0" applyBorder="0" applyAlignment="0" applyProtection="0"/>
    <xf numFmtId="0" fontId="41" fillId="45" borderId="3" applyNumberFormat="0" applyAlignment="0" applyProtection="0"/>
    <xf numFmtId="0" fontId="77" fillId="0" borderId="15" applyNumberFormat="0" applyFill="0" applyAlignment="0" applyProtection="0"/>
    <xf numFmtId="0" fontId="49" fillId="50" borderId="0" applyNumberFormat="0" applyBorder="0" applyAlignment="0" applyProtection="0"/>
    <xf numFmtId="0" fontId="56" fillId="0" borderId="0">
      <alignment/>
      <protection/>
    </xf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9" fillId="51" borderId="0" applyNumberFormat="0" applyBorder="0" applyAlignment="0" applyProtection="0"/>
  </cellStyleXfs>
  <cellXfs count="297">
    <xf numFmtId="0" fontId="0" fillId="0" borderId="0" xfId="0" applyAlignment="1">
      <alignment/>
    </xf>
    <xf numFmtId="0" fontId="8" fillId="0" borderId="0" xfId="114" applyFont="1" applyFill="1" applyProtection="1">
      <alignment/>
      <protection/>
    </xf>
    <xf numFmtId="0" fontId="5" fillId="0" borderId="0" xfId="114" applyFont="1" applyFill="1" applyAlignment="1" applyProtection="1">
      <alignment horizontal="left" vertical="center"/>
      <protection/>
    </xf>
    <xf numFmtId="0" fontId="10" fillId="0" borderId="0" xfId="114" applyFont="1" applyProtection="1">
      <alignment/>
      <protection/>
    </xf>
    <xf numFmtId="0" fontId="11" fillId="0" borderId="16" xfId="114" applyFont="1" applyBorder="1" applyAlignment="1" applyProtection="1">
      <alignment horizontal="center" vertical="center"/>
      <protection/>
    </xf>
    <xf numFmtId="0" fontId="8" fillId="0" borderId="0" xfId="114" applyFont="1" applyProtection="1">
      <alignment/>
      <protection/>
    </xf>
    <xf numFmtId="0" fontId="6" fillId="0" borderId="16" xfId="114" applyFont="1" applyBorder="1" applyAlignment="1" applyProtection="1">
      <alignment horizontal="center" vertical="center" wrapText="1"/>
      <protection/>
    </xf>
    <xf numFmtId="185" fontId="9" fillId="0" borderId="16" xfId="114" applyNumberFormat="1" applyFont="1" applyBorder="1" applyProtection="1">
      <alignment/>
      <protection locked="0"/>
    </xf>
    <xf numFmtId="0" fontId="6" fillId="52" borderId="16" xfId="114" applyFont="1" applyFill="1" applyBorder="1" applyAlignment="1" applyProtection="1">
      <alignment horizontal="center" vertical="center"/>
      <protection/>
    </xf>
    <xf numFmtId="0" fontId="6" fillId="52" borderId="16" xfId="114" applyFont="1" applyFill="1" applyBorder="1" applyAlignment="1" applyProtection="1">
      <alignment horizontal="center" vertical="center" wrapText="1"/>
      <protection/>
    </xf>
    <xf numFmtId="185" fontId="6" fillId="52" borderId="16" xfId="114" applyNumberFormat="1" applyFont="1" applyFill="1" applyBorder="1" applyProtection="1">
      <alignment/>
      <protection/>
    </xf>
    <xf numFmtId="0" fontId="11" fillId="0" borderId="0" xfId="0" applyFont="1" applyAlignment="1" applyProtection="1">
      <alignment/>
      <protection/>
    </xf>
    <xf numFmtId="0" fontId="2" fillId="0" borderId="0" xfId="114" applyFont="1" applyProtection="1">
      <alignment/>
      <protection/>
    </xf>
    <xf numFmtId="0" fontId="10" fillId="0" borderId="16" xfId="114" applyFont="1" applyBorder="1" applyAlignment="1" applyProtection="1">
      <alignment horizontal="center" vertical="center"/>
      <protection/>
    </xf>
    <xf numFmtId="185" fontId="12" fillId="0" borderId="16" xfId="114" applyNumberFormat="1" applyFont="1" applyBorder="1" applyProtection="1">
      <alignment/>
      <protection locked="0"/>
    </xf>
    <xf numFmtId="49" fontId="11" fillId="0" borderId="16" xfId="114" applyNumberFormat="1" applyFont="1" applyBorder="1" applyAlignment="1" applyProtection="1">
      <alignment horizontal="center" vertical="top" wrapText="1"/>
      <protection/>
    </xf>
    <xf numFmtId="0" fontId="11" fillId="0" borderId="16" xfId="114" applyFont="1" applyBorder="1" applyAlignment="1" applyProtection="1">
      <alignment horizontal="center" vertical="top" wrapText="1"/>
      <protection/>
    </xf>
    <xf numFmtId="0" fontId="7" fillId="0" borderId="16" xfId="114" applyFont="1" applyBorder="1" applyAlignment="1" applyProtection="1">
      <alignment vertical="center" wrapText="1"/>
      <protection/>
    </xf>
    <xf numFmtId="0" fontId="16" fillId="0" borderId="0" xfId="114" applyFont="1" applyAlignment="1" applyProtection="1">
      <alignment/>
      <protection/>
    </xf>
    <xf numFmtId="0" fontId="17" fillId="0" borderId="0" xfId="114" applyFont="1" applyFill="1" applyAlignment="1" applyProtection="1">
      <alignment/>
      <protection/>
    </xf>
    <xf numFmtId="0" fontId="15" fillId="0" borderId="0" xfId="115" applyFont="1" applyAlignment="1" applyProtection="1">
      <alignment/>
      <protection/>
    </xf>
    <xf numFmtId="0" fontId="14" fillId="0" borderId="0" xfId="114" applyFont="1" applyFill="1" applyAlignment="1" applyProtection="1">
      <alignment/>
      <protection/>
    </xf>
    <xf numFmtId="0" fontId="18" fillId="0" borderId="0" xfId="114" applyFont="1" applyFill="1" applyProtection="1">
      <alignment/>
      <protection/>
    </xf>
    <xf numFmtId="0" fontId="18" fillId="0" borderId="0" xfId="114" applyFont="1" applyProtection="1">
      <alignment/>
      <protection/>
    </xf>
    <xf numFmtId="0" fontId="18" fillId="0" borderId="0" xfId="114" applyFont="1" applyBorder="1" applyProtection="1">
      <alignment/>
      <protection/>
    </xf>
    <xf numFmtId="0" fontId="19" fillId="0" borderId="0" xfId="0" applyFont="1" applyAlignment="1" applyProtection="1">
      <alignment/>
      <protection/>
    </xf>
    <xf numFmtId="0" fontId="21" fillId="0" borderId="0" xfId="114" applyFont="1" applyProtection="1">
      <alignment/>
      <protection/>
    </xf>
    <xf numFmtId="194" fontId="21" fillId="0" borderId="0" xfId="114" applyNumberFormat="1" applyFont="1" applyProtection="1">
      <alignment/>
      <protection/>
    </xf>
    <xf numFmtId="0" fontId="8" fillId="0" borderId="0" xfId="114" applyFont="1" applyAlignment="1" applyProtection="1">
      <alignment horizontal="center"/>
      <protection/>
    </xf>
    <xf numFmtId="0" fontId="23" fillId="0" borderId="0" xfId="114" applyFo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 applyProtection="1">
      <alignment vertical="center"/>
      <protection/>
    </xf>
    <xf numFmtId="185" fontId="14" fillId="0" borderId="0" xfId="0" applyNumberFormat="1" applyFont="1" applyFill="1" applyBorder="1" applyAlignment="1" applyProtection="1">
      <alignment vertical="center"/>
      <protection/>
    </xf>
    <xf numFmtId="185" fontId="18" fillId="0" borderId="0" xfId="114" applyNumberFormat="1" applyFont="1" applyBorder="1" applyProtection="1">
      <alignment/>
      <protection/>
    </xf>
    <xf numFmtId="0" fontId="6" fillId="0" borderId="17" xfId="114" applyFont="1" applyFill="1" applyBorder="1" applyAlignment="1" applyProtection="1">
      <alignment horizontal="center" wrapText="1"/>
      <protection/>
    </xf>
    <xf numFmtId="0" fontId="8" fillId="0" borderId="0" xfId="114" applyFont="1" applyAlignment="1" applyProtection="1">
      <alignment wrapText="1"/>
      <protection/>
    </xf>
    <xf numFmtId="49" fontId="11" fillId="0" borderId="18" xfId="114" applyNumberFormat="1" applyFont="1" applyBorder="1" applyAlignment="1" applyProtection="1">
      <alignment horizontal="center" vertical="top" wrapText="1"/>
      <protection/>
    </xf>
    <xf numFmtId="185" fontId="8" fillId="0" borderId="0" xfId="114" applyNumberFormat="1" applyFont="1" applyBorder="1" applyAlignment="1" applyProtection="1">
      <alignment wrapText="1"/>
      <protection/>
    </xf>
    <xf numFmtId="185" fontId="8" fillId="0" borderId="0" xfId="114" applyNumberFormat="1" applyFont="1" applyBorder="1" applyAlignment="1" applyProtection="1">
      <alignment horizontal="center"/>
      <protection/>
    </xf>
    <xf numFmtId="185" fontId="8" fillId="0" borderId="0" xfId="114" applyNumberFormat="1" applyFont="1" applyBorder="1" applyAlignment="1" applyProtection="1">
      <alignment horizontal="center" vertical="center" wrapText="1"/>
      <protection/>
    </xf>
    <xf numFmtId="185" fontId="8" fillId="0" borderId="0" xfId="114" applyNumberFormat="1" applyFont="1" applyAlignment="1" applyProtection="1">
      <alignment wrapText="1"/>
      <protection/>
    </xf>
    <xf numFmtId="185" fontId="8" fillId="0" borderId="0" xfId="114" applyNumberFormat="1" applyFont="1" applyAlignment="1" applyProtection="1">
      <alignment horizontal="center"/>
      <protection/>
    </xf>
    <xf numFmtId="185" fontId="6" fillId="0" borderId="0" xfId="114" applyNumberFormat="1" applyFont="1" applyBorder="1" applyAlignment="1" applyProtection="1">
      <alignment horizontal="center" vertical="center" wrapText="1"/>
      <protection/>
    </xf>
    <xf numFmtId="185" fontId="26" fillId="0" borderId="0" xfId="0" applyNumberFormat="1" applyFont="1" applyBorder="1" applyAlignment="1">
      <alignment horizontal="center" vertical="center"/>
    </xf>
    <xf numFmtId="185" fontId="12" fillId="0" borderId="16" xfId="114" applyNumberFormat="1" applyFont="1" applyFill="1" applyBorder="1" applyProtection="1">
      <alignment/>
      <protection locked="0"/>
    </xf>
    <xf numFmtId="185" fontId="24" fillId="0" borderId="0" xfId="114" applyNumberFormat="1" applyFont="1" applyFill="1" applyBorder="1" applyProtection="1">
      <alignment/>
      <protection/>
    </xf>
    <xf numFmtId="185" fontId="25" fillId="0" borderId="0" xfId="114" applyNumberFormat="1" applyFont="1" applyFill="1" applyBorder="1" applyProtection="1">
      <alignment/>
      <protection/>
    </xf>
    <xf numFmtId="0" fontId="21" fillId="0" borderId="0" xfId="114" applyFont="1" applyFill="1" applyProtection="1">
      <alignment/>
      <protection/>
    </xf>
    <xf numFmtId="0" fontId="2" fillId="0" borderId="0" xfId="114" applyFont="1" applyFill="1" applyProtection="1">
      <alignment/>
      <protection/>
    </xf>
    <xf numFmtId="0" fontId="20" fillId="0" borderId="0" xfId="114" applyFont="1" applyFill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19" xfId="114" applyFont="1" applyFill="1" applyBorder="1" applyAlignment="1" applyProtection="1">
      <alignment horizontal="centerContinuous" vertical="center" wrapText="1"/>
      <protection/>
    </xf>
    <xf numFmtId="0" fontId="11" fillId="0" borderId="16" xfId="0" applyFont="1" applyFill="1" applyBorder="1" applyAlignment="1" applyProtection="1">
      <alignment horizontal="centerContinuous" vertical="center" wrapText="1"/>
      <protection/>
    </xf>
    <xf numFmtId="0" fontId="11" fillId="0" borderId="16" xfId="114" applyFont="1" applyFill="1" applyBorder="1" applyAlignment="1" applyProtection="1">
      <alignment horizontal="centerContinuous" vertical="center" wrapText="1"/>
      <protection/>
    </xf>
    <xf numFmtId="0" fontId="11" fillId="0" borderId="20" xfId="0" applyFont="1" applyFill="1" applyBorder="1" applyAlignment="1" applyProtection="1">
      <alignment horizontal="centerContinuous" vertical="center" wrapText="1"/>
      <protection/>
    </xf>
    <xf numFmtId="0" fontId="11" fillId="0" borderId="19" xfId="0" applyFont="1" applyFill="1" applyBorder="1" applyAlignment="1" applyProtection="1">
      <alignment horizontal="centerContinuous" vertical="center" wrapText="1"/>
      <protection/>
    </xf>
    <xf numFmtId="0" fontId="23" fillId="0" borderId="0" xfId="114" applyFont="1" applyFill="1" applyProtection="1">
      <alignment/>
      <protection/>
    </xf>
    <xf numFmtId="49" fontId="4" fillId="0" borderId="16" xfId="114" applyNumberFormat="1" applyFont="1" applyFill="1" applyBorder="1" applyAlignment="1" applyProtection="1">
      <alignment horizontal="center"/>
      <protection/>
    </xf>
    <xf numFmtId="49" fontId="22" fillId="0" borderId="16" xfId="114" applyNumberFormat="1" applyFont="1" applyFill="1" applyBorder="1" applyAlignment="1" applyProtection="1">
      <alignment horizontal="center"/>
      <protection/>
    </xf>
    <xf numFmtId="49" fontId="22" fillId="0" borderId="16" xfId="114" applyNumberFormat="1" applyFont="1" applyFill="1" applyBorder="1" applyAlignment="1" applyProtection="1">
      <alignment horizontal="center" vertical="center" wrapText="1"/>
      <protection/>
    </xf>
    <xf numFmtId="49" fontId="22" fillId="7" borderId="16" xfId="114" applyNumberFormat="1" applyFont="1" applyFill="1" applyBorder="1" applyAlignment="1" applyProtection="1">
      <alignment horizontal="center"/>
      <protection/>
    </xf>
    <xf numFmtId="49" fontId="29" fillId="0" borderId="16" xfId="114" applyNumberFormat="1" applyFont="1" applyFill="1" applyBorder="1" applyAlignment="1" applyProtection="1">
      <alignment horizontal="center" vertical="center" wrapText="1"/>
      <protection/>
    </xf>
    <xf numFmtId="49" fontId="22" fillId="52" borderId="16" xfId="114" applyNumberFormat="1" applyFont="1" applyFill="1" applyBorder="1" applyAlignment="1" applyProtection="1">
      <alignment horizontal="center"/>
      <protection/>
    </xf>
    <xf numFmtId="49" fontId="22" fillId="0" borderId="16" xfId="114" applyNumberFormat="1" applyFont="1" applyBorder="1" applyAlignment="1" applyProtection="1">
      <alignment horizontal="center"/>
      <protection/>
    </xf>
    <xf numFmtId="0" fontId="28" fillId="0" borderId="16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28" fillId="0" borderId="16" xfId="114" applyFont="1" applyFill="1" applyBorder="1" applyProtection="1">
      <alignment/>
      <protection locked="0"/>
    </xf>
    <xf numFmtId="194" fontId="22" fillId="52" borderId="16" xfId="114" applyNumberFormat="1" applyFont="1" applyFill="1" applyBorder="1" applyAlignment="1" applyProtection="1">
      <alignment horizontal="right"/>
      <protection/>
    </xf>
    <xf numFmtId="194" fontId="8" fillId="0" borderId="0" xfId="114" applyNumberFormat="1" applyFont="1" applyFill="1" applyProtection="1">
      <alignment/>
      <protection/>
    </xf>
    <xf numFmtId="49" fontId="22" fillId="53" borderId="16" xfId="114" applyNumberFormat="1" applyFont="1" applyFill="1" applyBorder="1" applyAlignment="1" applyProtection="1">
      <alignment horizontal="center" vertical="center" wrapText="1"/>
      <protection/>
    </xf>
    <xf numFmtId="0" fontId="20" fillId="53" borderId="0" xfId="114" applyFont="1" applyFill="1" applyProtection="1">
      <alignment/>
      <protection/>
    </xf>
    <xf numFmtId="0" fontId="21" fillId="53" borderId="0" xfId="114" applyFont="1" applyFill="1" applyProtection="1">
      <alignment/>
      <protection/>
    </xf>
    <xf numFmtId="0" fontId="2" fillId="53" borderId="0" xfId="114" applyFont="1" applyFill="1" applyProtection="1">
      <alignment/>
      <protection/>
    </xf>
    <xf numFmtId="49" fontId="11" fillId="53" borderId="16" xfId="114" applyNumberFormat="1" applyFont="1" applyFill="1" applyBorder="1" applyAlignment="1" applyProtection="1">
      <alignment horizontal="center" vertical="top" wrapText="1"/>
      <protection/>
    </xf>
    <xf numFmtId="0" fontId="11" fillId="53" borderId="16" xfId="0" applyFont="1" applyFill="1" applyBorder="1" applyAlignment="1" applyProtection="1">
      <alignment horizontal="centerContinuous" vertical="center" wrapText="1"/>
      <protection/>
    </xf>
    <xf numFmtId="0" fontId="18" fillId="53" borderId="0" xfId="114" applyFont="1" applyFill="1" applyProtection="1">
      <alignment/>
      <protection/>
    </xf>
    <xf numFmtId="185" fontId="24" fillId="53" borderId="0" xfId="114" applyNumberFormat="1" applyFont="1" applyFill="1" applyBorder="1" applyProtection="1">
      <alignment/>
      <protection/>
    </xf>
    <xf numFmtId="0" fontId="8" fillId="53" borderId="0" xfId="114" applyFont="1" applyFill="1" applyProtection="1">
      <alignment/>
      <protection/>
    </xf>
    <xf numFmtId="0" fontId="6" fillId="52" borderId="16" xfId="114" applyNumberFormat="1" applyFont="1" applyFill="1" applyBorder="1" applyAlignment="1" applyProtection="1">
      <alignment horizontal="center"/>
      <protection/>
    </xf>
    <xf numFmtId="185" fontId="25" fillId="53" borderId="0" xfId="114" applyNumberFormat="1" applyFont="1" applyFill="1" applyBorder="1" applyProtection="1">
      <alignment/>
      <protection/>
    </xf>
    <xf numFmtId="0" fontId="6" fillId="0" borderId="0" xfId="114" applyFont="1" applyFill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194" fontId="18" fillId="0" borderId="0" xfId="114" applyNumberFormat="1" applyFont="1" applyProtection="1">
      <alignment/>
      <protection/>
    </xf>
    <xf numFmtId="194" fontId="8" fillId="0" borderId="0" xfId="114" applyNumberFormat="1" applyFont="1" applyProtection="1">
      <alignment/>
      <protection/>
    </xf>
    <xf numFmtId="194" fontId="12" fillId="0" borderId="16" xfId="114" applyNumberFormat="1" applyFont="1" applyBorder="1" applyProtection="1">
      <alignment/>
      <protection locked="0"/>
    </xf>
    <xf numFmtId="194" fontId="6" fillId="0" borderId="16" xfId="114" applyNumberFormat="1" applyFont="1" applyFill="1" applyBorder="1" applyProtection="1">
      <alignment/>
      <protection/>
    </xf>
    <xf numFmtId="194" fontId="12" fillId="0" borderId="16" xfId="114" applyNumberFormat="1" applyFont="1" applyBorder="1" applyProtection="1">
      <alignment/>
      <protection/>
    </xf>
    <xf numFmtId="194" fontId="11" fillId="0" borderId="16" xfId="114" applyNumberFormat="1" applyFont="1" applyBorder="1" applyProtection="1">
      <alignment/>
      <protection/>
    </xf>
    <xf numFmtId="194" fontId="8" fillId="0" borderId="16" xfId="114" applyNumberFormat="1" applyFont="1" applyFill="1" applyBorder="1" applyProtection="1">
      <alignment/>
      <protection/>
    </xf>
    <xf numFmtId="0" fontId="5" fillId="0" borderId="16" xfId="114" applyFont="1" applyFill="1" applyBorder="1" applyAlignment="1" applyProtection="1">
      <alignment horizontal="center" vertical="center" wrapText="1"/>
      <protection/>
    </xf>
    <xf numFmtId="185" fontId="5" fillId="0" borderId="16" xfId="114" applyNumberFormat="1" applyFont="1" applyFill="1" applyBorder="1" applyProtection="1">
      <alignment/>
      <protection/>
    </xf>
    <xf numFmtId="0" fontId="31" fillId="0" borderId="16" xfId="114" applyFont="1" applyFill="1" applyBorder="1" applyAlignment="1" applyProtection="1">
      <alignment vertical="center" wrapText="1"/>
      <protection/>
    </xf>
    <xf numFmtId="185" fontId="31" fillId="0" borderId="16" xfId="114" applyNumberFormat="1" applyFont="1" applyFill="1" applyBorder="1" applyProtection="1">
      <alignment/>
      <protection locked="0"/>
    </xf>
    <xf numFmtId="185" fontId="5" fillId="0" borderId="16" xfId="114" applyNumberFormat="1" applyFont="1" applyFill="1" applyBorder="1" applyProtection="1">
      <alignment/>
      <protection locked="0"/>
    </xf>
    <xf numFmtId="185" fontId="32" fillId="0" borderId="16" xfId="114" applyNumberFormat="1" applyFont="1" applyFill="1" applyBorder="1" applyProtection="1">
      <alignment/>
      <protection locked="0"/>
    </xf>
    <xf numFmtId="0" fontId="5" fillId="53" borderId="16" xfId="114" applyFont="1" applyFill="1" applyBorder="1" applyAlignment="1" applyProtection="1">
      <alignment horizontal="center" vertical="center" wrapText="1"/>
      <protection/>
    </xf>
    <xf numFmtId="185" fontId="5" fillId="53" borderId="16" xfId="114" applyNumberFormat="1" applyFont="1" applyFill="1" applyBorder="1" applyProtection="1">
      <alignment/>
      <protection locked="0"/>
    </xf>
    <xf numFmtId="185" fontId="30" fillId="0" borderId="16" xfId="114" applyNumberFormat="1" applyFont="1" applyFill="1" applyBorder="1" applyProtection="1">
      <alignment/>
      <protection locked="0"/>
    </xf>
    <xf numFmtId="185" fontId="30" fillId="53" borderId="16" xfId="114" applyNumberFormat="1" applyFont="1" applyFill="1" applyBorder="1" applyProtection="1">
      <alignment/>
      <protection locked="0"/>
    </xf>
    <xf numFmtId="0" fontId="5" fillId="52" borderId="16" xfId="114" applyFont="1" applyFill="1" applyBorder="1" applyAlignment="1" applyProtection="1">
      <alignment horizontal="center" vertical="center" wrapText="1"/>
      <protection/>
    </xf>
    <xf numFmtId="185" fontId="5" fillId="52" borderId="16" xfId="114" applyNumberFormat="1" applyFont="1" applyFill="1" applyBorder="1" applyProtection="1">
      <alignment/>
      <protection/>
    </xf>
    <xf numFmtId="185" fontId="33" fillId="0" borderId="16" xfId="0" applyNumberFormat="1" applyFont="1" applyFill="1" applyBorder="1" applyAlignment="1">
      <alignment vertical="center"/>
    </xf>
    <xf numFmtId="185" fontId="34" fillId="0" borderId="16" xfId="0" applyNumberFormat="1" applyFont="1" applyFill="1" applyBorder="1" applyAlignment="1">
      <alignment vertical="center"/>
    </xf>
    <xf numFmtId="185" fontId="35" fillId="0" borderId="16" xfId="0" applyNumberFormat="1" applyFont="1" applyFill="1" applyBorder="1" applyAlignment="1">
      <alignment vertical="center"/>
    </xf>
    <xf numFmtId="0" fontId="30" fillId="0" borderId="16" xfId="114" applyFont="1" applyFill="1" applyBorder="1" applyAlignment="1" applyProtection="1">
      <alignment horizontal="center" vertical="center" wrapText="1"/>
      <protection/>
    </xf>
    <xf numFmtId="194" fontId="5" fillId="52" borderId="16" xfId="114" applyNumberFormat="1" applyFont="1" applyFill="1" applyBorder="1" applyAlignment="1" applyProtection="1">
      <alignment horizontal="left"/>
      <protection/>
    </xf>
    <xf numFmtId="0" fontId="5" fillId="0" borderId="16" xfId="114" applyFont="1" applyFill="1" applyBorder="1" applyAlignment="1" applyProtection="1">
      <alignment horizontal="left" wrapText="1"/>
      <protection/>
    </xf>
    <xf numFmtId="0" fontId="35" fillId="0" borderId="16" xfId="114" applyFont="1" applyFill="1" applyBorder="1" applyAlignment="1" applyProtection="1">
      <alignment vertical="center" wrapText="1"/>
      <protection/>
    </xf>
    <xf numFmtId="0" fontId="5" fillId="0" borderId="16" xfId="114" applyFont="1" applyFill="1" applyBorder="1" applyAlignment="1" applyProtection="1">
      <alignment horizontal="left"/>
      <protection/>
    </xf>
    <xf numFmtId="0" fontId="5" fillId="0" borderId="16" xfId="114" applyFont="1" applyFill="1" applyBorder="1" applyAlignment="1" applyProtection="1">
      <alignment horizontal="left" vertical="center" wrapText="1"/>
      <protection/>
    </xf>
    <xf numFmtId="0" fontId="33" fillId="0" borderId="16" xfId="114" applyFont="1" applyFill="1" applyBorder="1" applyAlignment="1" applyProtection="1">
      <alignment horizontal="left" vertical="center" wrapText="1"/>
      <protection/>
    </xf>
    <xf numFmtId="0" fontId="33" fillId="53" borderId="16" xfId="114" applyFont="1" applyFill="1" applyBorder="1" applyAlignment="1" applyProtection="1">
      <alignment horizontal="left" vertical="center" wrapText="1"/>
      <protection/>
    </xf>
    <xf numFmtId="0" fontId="35" fillId="0" borderId="16" xfId="114" applyFont="1" applyFill="1" applyBorder="1" applyAlignment="1" applyProtection="1">
      <alignment horizontal="left" vertical="center" wrapText="1"/>
      <protection/>
    </xf>
    <xf numFmtId="0" fontId="33" fillId="7" borderId="16" xfId="114" applyFont="1" applyFill="1" applyBorder="1" applyAlignment="1" applyProtection="1">
      <alignment horizontal="center" vertical="center" wrapText="1"/>
      <protection/>
    </xf>
    <xf numFmtId="0" fontId="33" fillId="52" borderId="16" xfId="114" applyFont="1" applyFill="1" applyBorder="1" applyAlignment="1" applyProtection="1">
      <alignment horizontal="center" vertical="center" wrapText="1"/>
      <protection/>
    </xf>
    <xf numFmtId="0" fontId="33" fillId="0" borderId="16" xfId="114" applyFont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Continuous" vertical="center" wrapText="1"/>
      <protection/>
    </xf>
    <xf numFmtId="0" fontId="5" fillId="0" borderId="16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32" fillId="0" borderId="16" xfId="0" applyFont="1" applyFill="1" applyBorder="1" applyAlignment="1" applyProtection="1">
      <alignment horizontal="left" vertical="center" wrapText="1"/>
      <protection/>
    </xf>
    <xf numFmtId="0" fontId="31" fillId="0" borderId="16" xfId="0" applyFont="1" applyFill="1" applyBorder="1" applyAlignment="1" applyProtection="1">
      <alignment vertical="center" wrapText="1"/>
      <protection/>
    </xf>
    <xf numFmtId="0" fontId="32" fillId="0" borderId="16" xfId="0" applyFont="1" applyFill="1" applyBorder="1" applyAlignment="1" applyProtection="1">
      <alignment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>
      <alignment horizontal="left" vertical="center" wrapText="1"/>
    </xf>
    <xf numFmtId="194" fontId="33" fillId="52" borderId="16" xfId="114" applyNumberFormat="1" applyFont="1" applyFill="1" applyBorder="1" applyAlignment="1" applyProtection="1">
      <alignment horizontal="left"/>
      <protection/>
    </xf>
    <xf numFmtId="0" fontId="30" fillId="0" borderId="16" xfId="114" applyFont="1" applyFill="1" applyBorder="1" applyAlignment="1" applyProtection="1">
      <alignment vertical="center" wrapText="1"/>
      <protection/>
    </xf>
    <xf numFmtId="4" fontId="8" fillId="0" borderId="0" xfId="114" applyNumberFormat="1" applyFont="1" applyProtection="1">
      <alignment/>
      <protection/>
    </xf>
    <xf numFmtId="194" fontId="5" fillId="53" borderId="16" xfId="114" applyNumberFormat="1" applyFont="1" applyFill="1" applyBorder="1" applyAlignment="1" applyProtection="1">
      <alignment horizontal="center"/>
      <protection/>
    </xf>
    <xf numFmtId="194" fontId="5" fillId="0" borderId="16" xfId="114" applyNumberFormat="1" applyFont="1" applyFill="1" applyBorder="1" applyAlignment="1" applyProtection="1">
      <alignment horizontal="center"/>
      <protection/>
    </xf>
    <xf numFmtId="194" fontId="31" fillId="53" borderId="16" xfId="114" applyNumberFormat="1" applyFont="1" applyFill="1" applyBorder="1" applyAlignment="1" applyProtection="1">
      <alignment horizontal="center"/>
      <protection/>
    </xf>
    <xf numFmtId="194" fontId="31" fillId="0" borderId="16" xfId="114" applyNumberFormat="1" applyFont="1" applyFill="1" applyBorder="1" applyAlignment="1" applyProtection="1">
      <alignment horizontal="center"/>
      <protection/>
    </xf>
    <xf numFmtId="194" fontId="33" fillId="7" borderId="16" xfId="114" applyNumberFormat="1" applyFont="1" applyFill="1" applyBorder="1" applyAlignment="1" applyProtection="1">
      <alignment horizontal="center" vertical="center" wrapText="1"/>
      <protection/>
    </xf>
    <xf numFmtId="194" fontId="33" fillId="52" borderId="16" xfId="114" applyNumberFormat="1" applyFont="1" applyFill="1" applyBorder="1" applyAlignment="1" applyProtection="1">
      <alignment horizontal="center"/>
      <protection/>
    </xf>
    <xf numFmtId="194" fontId="33" fillId="0" borderId="16" xfId="114" applyNumberFormat="1" applyFont="1" applyBorder="1" applyAlignment="1" applyProtection="1">
      <alignment horizontal="center"/>
      <protection/>
    </xf>
    <xf numFmtId="194" fontId="34" fillId="0" borderId="16" xfId="114" applyNumberFormat="1" applyFont="1" applyBorder="1" applyAlignment="1" applyProtection="1">
      <alignment horizontal="center"/>
      <protection/>
    </xf>
    <xf numFmtId="194" fontId="32" fillId="0" borderId="16" xfId="114" applyNumberFormat="1" applyFont="1" applyBorder="1" applyAlignment="1" applyProtection="1">
      <alignment horizontal="center"/>
      <protection/>
    </xf>
    <xf numFmtId="194" fontId="31" fillId="0" borderId="16" xfId="114" applyNumberFormat="1" applyFont="1" applyBorder="1" applyAlignment="1" applyProtection="1">
      <alignment horizontal="center"/>
      <protection/>
    </xf>
    <xf numFmtId="194" fontId="32" fillId="0" borderId="16" xfId="114" applyNumberFormat="1" applyFont="1" applyBorder="1" applyAlignment="1" applyProtection="1">
      <alignment horizontal="center"/>
      <protection locked="0"/>
    </xf>
    <xf numFmtId="194" fontId="35" fillId="53" borderId="16" xfId="0" applyNumberFormat="1" applyFont="1" applyFill="1" applyBorder="1" applyAlignment="1">
      <alignment horizontal="center"/>
    </xf>
    <xf numFmtId="194" fontId="35" fillId="0" borderId="16" xfId="0" applyNumberFormat="1" applyFont="1" applyFill="1" applyBorder="1" applyAlignment="1">
      <alignment horizontal="center"/>
    </xf>
    <xf numFmtId="194" fontId="5" fillId="0" borderId="18" xfId="114" applyNumberFormat="1" applyFont="1" applyFill="1" applyBorder="1" applyAlignment="1" applyProtection="1">
      <alignment horizontal="center"/>
      <protection/>
    </xf>
    <xf numFmtId="194" fontId="30" fillId="0" borderId="16" xfId="114" applyNumberFormat="1" applyFont="1" applyFill="1" applyBorder="1" applyAlignment="1" applyProtection="1">
      <alignment horizontal="center"/>
      <protection/>
    </xf>
    <xf numFmtId="194" fontId="31" fillId="0" borderId="16" xfId="114" applyNumberFormat="1" applyFont="1" applyFill="1" applyBorder="1" applyAlignment="1" applyProtection="1">
      <alignment horizontal="center"/>
      <protection locked="0"/>
    </xf>
    <xf numFmtId="194" fontId="31" fillId="0" borderId="18" xfId="114" applyNumberFormat="1" applyFont="1" applyFill="1" applyBorder="1" applyAlignment="1" applyProtection="1">
      <alignment horizontal="center"/>
      <protection/>
    </xf>
    <xf numFmtId="194" fontId="31" fillId="53" borderId="16" xfId="114" applyNumberFormat="1" applyFont="1" applyFill="1" applyBorder="1" applyAlignment="1" applyProtection="1">
      <alignment horizontal="center"/>
      <protection locked="0"/>
    </xf>
    <xf numFmtId="194" fontId="31" fillId="53" borderId="21" xfId="114" applyNumberFormat="1" applyFont="1" applyFill="1" applyBorder="1" applyAlignment="1" applyProtection="1">
      <alignment horizontal="center"/>
      <protection locked="0"/>
    </xf>
    <xf numFmtId="194" fontId="5" fillId="52" borderId="16" xfId="114" applyNumberFormat="1" applyFont="1" applyFill="1" applyBorder="1" applyAlignment="1" applyProtection="1">
      <alignment horizontal="center"/>
      <protection/>
    </xf>
    <xf numFmtId="194" fontId="30" fillId="0" borderId="16" xfId="114" applyNumberFormat="1" applyFont="1" applyFill="1" applyBorder="1" applyAlignment="1" applyProtection="1">
      <alignment horizontal="center"/>
      <protection locked="0"/>
    </xf>
    <xf numFmtId="194" fontId="31" fillId="54" borderId="16" xfId="114" applyNumberFormat="1" applyFont="1" applyFill="1" applyBorder="1" applyAlignment="1" applyProtection="1">
      <alignment horizontal="center"/>
      <protection/>
    </xf>
    <xf numFmtId="0" fontId="36" fillId="53" borderId="22" xfId="0" applyFont="1" applyFill="1" applyBorder="1" applyAlignment="1">
      <alignment horizontal="left" vertical="center" wrapText="1"/>
    </xf>
    <xf numFmtId="194" fontId="5" fillId="0" borderId="16" xfId="114" applyNumberFormat="1" applyFont="1" applyFill="1" applyBorder="1" applyAlignment="1" applyProtection="1">
      <alignment horizontal="center"/>
      <protection locked="0"/>
    </xf>
    <xf numFmtId="204" fontId="5" fillId="0" borderId="16" xfId="125" applyNumberFormat="1" applyFont="1" applyFill="1" applyBorder="1" applyAlignment="1" applyProtection="1">
      <alignment horizontal="center"/>
      <protection/>
    </xf>
    <xf numFmtId="204" fontId="32" fillId="0" borderId="16" xfId="125" applyNumberFormat="1" applyFont="1" applyFill="1" applyBorder="1" applyAlignment="1" applyProtection="1">
      <alignment horizontal="center"/>
      <protection/>
    </xf>
    <xf numFmtId="204" fontId="5" fillId="52" borderId="16" xfId="125" applyNumberFormat="1" applyFont="1" applyFill="1" applyBorder="1" applyAlignment="1" applyProtection="1">
      <alignment horizontal="center"/>
      <protection/>
    </xf>
    <xf numFmtId="204" fontId="5" fillId="53" borderId="16" xfId="125" applyNumberFormat="1" applyFont="1" applyFill="1" applyBorder="1" applyAlignment="1" applyProtection="1">
      <alignment horizontal="center"/>
      <protection/>
    </xf>
    <xf numFmtId="204" fontId="33" fillId="7" borderId="16" xfId="125" applyNumberFormat="1" applyFont="1" applyFill="1" applyBorder="1" applyAlignment="1" applyProtection="1">
      <alignment horizontal="center" vertical="center" wrapText="1"/>
      <protection/>
    </xf>
    <xf numFmtId="204" fontId="33" fillId="52" borderId="16" xfId="125" applyNumberFormat="1" applyFont="1" applyFill="1" applyBorder="1" applyAlignment="1" applyProtection="1">
      <alignment horizontal="center"/>
      <protection/>
    </xf>
    <xf numFmtId="49" fontId="29" fillId="0" borderId="16" xfId="114" applyNumberFormat="1" applyFont="1" applyFill="1" applyBorder="1" applyAlignment="1" applyProtection="1">
      <alignment horizontal="center" vertical="center" wrapText="1"/>
      <protection/>
    </xf>
    <xf numFmtId="0" fontId="6" fillId="0" borderId="16" xfId="114" applyFont="1" applyFill="1" applyBorder="1" applyAlignment="1" applyProtection="1">
      <alignment horizontal="center" vertical="center"/>
      <protection/>
    </xf>
    <xf numFmtId="0" fontId="8" fillId="0" borderId="16" xfId="114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6" fillId="53" borderId="16" xfId="114" applyFont="1" applyFill="1" applyBorder="1" applyAlignment="1" applyProtection="1">
      <alignment horizontal="center" vertical="center"/>
      <protection/>
    </xf>
    <xf numFmtId="49" fontId="4" fillId="0" borderId="16" xfId="114" applyNumberFormat="1" applyFont="1" applyFill="1" applyBorder="1" applyAlignment="1" applyProtection="1">
      <alignment horizontal="center" vertical="center"/>
      <protection/>
    </xf>
    <xf numFmtId="194" fontId="32" fillId="0" borderId="16" xfId="114" applyNumberFormat="1" applyFont="1" applyFill="1" applyBorder="1" applyAlignment="1" applyProtection="1">
      <alignment horizont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114" applyFont="1" applyFill="1" applyBorder="1" applyAlignment="1" applyProtection="1">
      <alignment vertical="center" wrapText="1"/>
      <protection/>
    </xf>
    <xf numFmtId="0" fontId="31" fillId="0" borderId="0" xfId="114" applyFont="1" applyFill="1" applyBorder="1" applyAlignment="1" applyProtection="1">
      <alignment horizontal="left" vertical="center" wrapText="1"/>
      <protection/>
    </xf>
    <xf numFmtId="49" fontId="11" fillId="0" borderId="16" xfId="114" applyNumberFormat="1" applyFont="1" applyFill="1" applyBorder="1" applyAlignment="1" applyProtection="1">
      <alignment horizontal="center" vertical="top" wrapText="1"/>
      <protection/>
    </xf>
    <xf numFmtId="194" fontId="32" fillId="0" borderId="16" xfId="114" applyNumberFormat="1" applyFont="1" applyFill="1" applyBorder="1" applyAlignment="1" applyProtection="1">
      <alignment horizontal="center"/>
      <protection locked="0"/>
    </xf>
    <xf numFmtId="194" fontId="14" fillId="0" borderId="0" xfId="116" applyNumberFormat="1" applyFont="1" applyFill="1" applyAlignment="1" applyProtection="1">
      <alignment horizontal="center"/>
      <protection/>
    </xf>
    <xf numFmtId="194" fontId="33" fillId="0" borderId="16" xfId="114" applyNumberFormat="1" applyFont="1" applyFill="1" applyBorder="1" applyAlignment="1" applyProtection="1">
      <alignment horizontal="center"/>
      <protection/>
    </xf>
    <xf numFmtId="4" fontId="18" fillId="0" borderId="0" xfId="114" applyNumberFormat="1" applyFont="1" applyFill="1" applyProtection="1">
      <alignment/>
      <protection/>
    </xf>
    <xf numFmtId="4" fontId="27" fillId="0" borderId="0" xfId="114" applyNumberFormat="1" applyFont="1" applyFill="1" applyProtection="1">
      <alignment/>
      <protection/>
    </xf>
    <xf numFmtId="0" fontId="27" fillId="0" borderId="0" xfId="114" applyFont="1" applyFill="1" applyProtection="1">
      <alignment/>
      <protection/>
    </xf>
    <xf numFmtId="204" fontId="5" fillId="54" borderId="16" xfId="125" applyNumberFormat="1" applyFont="1" applyFill="1" applyBorder="1" applyAlignment="1" applyProtection="1">
      <alignment horizontal="center"/>
      <protection/>
    </xf>
    <xf numFmtId="204" fontId="32" fillId="54" borderId="16" xfId="125" applyNumberFormat="1" applyFont="1" applyFill="1" applyBorder="1" applyAlignment="1" applyProtection="1">
      <alignment horizontal="center"/>
      <protection/>
    </xf>
    <xf numFmtId="0" fontId="35" fillId="54" borderId="16" xfId="114" applyFont="1" applyFill="1" applyBorder="1" applyAlignment="1" applyProtection="1">
      <alignment vertical="center" wrapText="1"/>
      <protection/>
    </xf>
    <xf numFmtId="204" fontId="37" fillId="54" borderId="16" xfId="125" applyNumberFormat="1" applyFont="1" applyFill="1" applyBorder="1" applyAlignment="1" applyProtection="1">
      <alignment horizontal="center" vertical="center" wrapText="1"/>
      <protection/>
    </xf>
    <xf numFmtId="194" fontId="33" fillId="52" borderId="16" xfId="114" applyNumberFormat="1" applyFont="1" applyFill="1" applyBorder="1" applyAlignment="1" applyProtection="1">
      <alignment horizontal="center" wrapText="1"/>
      <protection/>
    </xf>
    <xf numFmtId="0" fontId="36" fillId="53" borderId="0" xfId="0" applyFont="1" applyFill="1" applyBorder="1" applyAlignment="1">
      <alignment horizontal="left" vertical="center" wrapText="1"/>
    </xf>
    <xf numFmtId="0" fontId="80" fillId="7" borderId="0" xfId="114" applyFont="1" applyFill="1" applyProtection="1">
      <alignment/>
      <protection/>
    </xf>
    <xf numFmtId="185" fontId="8" fillId="53" borderId="0" xfId="114" applyNumberFormat="1" applyFont="1" applyFill="1" applyProtection="1">
      <alignment/>
      <protection/>
    </xf>
    <xf numFmtId="0" fontId="28" fillId="0" borderId="0" xfId="114" applyFont="1" applyAlignment="1" applyProtection="1">
      <alignment/>
      <protection/>
    </xf>
    <xf numFmtId="0" fontId="5" fillId="0" borderId="0" xfId="114" applyFont="1" applyFill="1" applyAlignment="1" applyProtection="1">
      <alignment/>
      <protection/>
    </xf>
    <xf numFmtId="0" fontId="4" fillId="0" borderId="0" xfId="115" applyFont="1" applyAlignment="1" applyProtection="1">
      <alignment/>
      <protection/>
    </xf>
    <xf numFmtId="0" fontId="6" fillId="0" borderId="0" xfId="114" applyFont="1" applyFill="1" applyAlignment="1" applyProtection="1">
      <alignment/>
      <protection/>
    </xf>
    <xf numFmtId="194" fontId="5" fillId="53" borderId="16" xfId="0" applyNumberFormat="1" applyFont="1" applyFill="1" applyBorder="1" applyAlignment="1" applyProtection="1">
      <alignment horizontal="center"/>
      <protection/>
    </xf>
    <xf numFmtId="49" fontId="29" fillId="53" borderId="16" xfId="114" applyNumberFormat="1" applyFont="1" applyFill="1" applyBorder="1" applyAlignment="1" applyProtection="1">
      <alignment horizontal="center"/>
      <protection/>
    </xf>
    <xf numFmtId="0" fontId="5" fillId="53" borderId="16" xfId="0" applyFont="1" applyFill="1" applyBorder="1" applyAlignment="1" applyProtection="1">
      <alignment/>
      <protection/>
    </xf>
    <xf numFmtId="0" fontId="31" fillId="53" borderId="16" xfId="0" applyNumberFormat="1" applyFont="1" applyFill="1" applyBorder="1" applyAlignment="1">
      <alignment horizontal="left" vertical="center" wrapText="1"/>
    </xf>
    <xf numFmtId="194" fontId="80" fillId="0" borderId="0" xfId="114" applyNumberFormat="1" applyFont="1" applyFill="1" applyProtection="1">
      <alignment/>
      <protection/>
    </xf>
    <xf numFmtId="0" fontId="80" fillId="0" borderId="0" xfId="114" applyFont="1" applyFill="1" applyProtection="1">
      <alignment/>
      <protection/>
    </xf>
    <xf numFmtId="185" fontId="80" fillId="53" borderId="0" xfId="114" applyNumberFormat="1" applyFont="1" applyFill="1" applyProtection="1">
      <alignment/>
      <protection/>
    </xf>
    <xf numFmtId="194" fontId="80" fillId="53" borderId="0" xfId="114" applyNumberFormat="1" applyFont="1" applyFill="1" applyProtection="1">
      <alignment/>
      <protection/>
    </xf>
    <xf numFmtId="194" fontId="81" fillId="55" borderId="16" xfId="114" applyNumberFormat="1" applyFont="1" applyFill="1" applyBorder="1" applyProtection="1">
      <alignment/>
      <protection/>
    </xf>
    <xf numFmtId="194" fontId="82" fillId="55" borderId="16" xfId="114" applyNumberFormat="1" applyFont="1" applyFill="1" applyBorder="1" applyProtection="1">
      <alignment/>
      <protection locked="0"/>
    </xf>
    <xf numFmtId="194" fontId="83" fillId="55" borderId="16" xfId="114" applyNumberFormat="1" applyFont="1" applyFill="1" applyBorder="1" applyProtection="1">
      <alignment/>
      <protection/>
    </xf>
    <xf numFmtId="194" fontId="84" fillId="55" borderId="16" xfId="0" applyNumberFormat="1" applyFont="1" applyFill="1" applyBorder="1" applyAlignment="1">
      <alignment/>
    </xf>
    <xf numFmtId="194" fontId="80" fillId="53" borderId="0" xfId="114" applyNumberFormat="1" applyFont="1" applyFill="1" applyBorder="1" applyProtection="1">
      <alignment/>
      <protection/>
    </xf>
    <xf numFmtId="0" fontId="80" fillId="55" borderId="0" xfId="114" applyFont="1" applyFill="1" applyProtection="1">
      <alignment/>
      <protection/>
    </xf>
    <xf numFmtId="185" fontId="80" fillId="0" borderId="0" xfId="114" applyNumberFormat="1" applyFont="1" applyFill="1" applyProtection="1">
      <alignment/>
      <protection/>
    </xf>
    <xf numFmtId="4" fontId="80" fillId="0" borderId="0" xfId="114" applyNumberFormat="1" applyFont="1" applyFill="1" applyBorder="1" applyAlignment="1" applyProtection="1">
      <alignment horizontal="centerContinuous" vertical="center"/>
      <protection/>
    </xf>
    <xf numFmtId="4" fontId="80" fillId="0" borderId="0" xfId="114" applyNumberFormat="1" applyFont="1" applyFill="1" applyBorder="1" applyProtection="1">
      <alignment/>
      <protection/>
    </xf>
    <xf numFmtId="0" fontId="80" fillId="0" borderId="0" xfId="114" applyFont="1" applyFill="1" applyBorder="1" applyProtection="1">
      <alignment/>
      <protection/>
    </xf>
    <xf numFmtId="194" fontId="80" fillId="0" borderId="0" xfId="114" applyNumberFormat="1" applyFont="1" applyFill="1" applyBorder="1" applyProtection="1">
      <alignment/>
      <protection/>
    </xf>
    <xf numFmtId="204" fontId="31" fillId="0" borderId="16" xfId="125" applyNumberFormat="1" applyFont="1" applyFill="1" applyBorder="1" applyAlignment="1" applyProtection="1">
      <alignment horizontal="center"/>
      <protection/>
    </xf>
    <xf numFmtId="204" fontId="35" fillId="54" borderId="16" xfId="125" applyNumberFormat="1" applyFont="1" applyFill="1" applyBorder="1" applyAlignment="1" applyProtection="1">
      <alignment horizontal="center" vertical="center" wrapText="1"/>
      <protection/>
    </xf>
    <xf numFmtId="204" fontId="35" fillId="54" borderId="16" xfId="125" applyNumberFormat="1" applyFont="1" applyFill="1" applyBorder="1" applyAlignment="1" applyProtection="1">
      <alignment horizontal="center" wrapText="1"/>
      <protection/>
    </xf>
    <xf numFmtId="204" fontId="33" fillId="54" borderId="16" xfId="125" applyNumberFormat="1" applyFont="1" applyFill="1" applyBorder="1" applyAlignment="1" applyProtection="1">
      <alignment horizontal="center"/>
      <protection/>
    </xf>
    <xf numFmtId="194" fontId="35" fillId="53" borderId="16" xfId="0" applyNumberFormat="1" applyFont="1" applyFill="1" applyBorder="1" applyAlignment="1">
      <alignment horizontal="center"/>
    </xf>
    <xf numFmtId="204" fontId="35" fillId="54" borderId="16" xfId="125" applyNumberFormat="1" applyFont="1" applyFill="1" applyBorder="1" applyAlignment="1" applyProtection="1">
      <alignment horizontal="center"/>
      <protection/>
    </xf>
    <xf numFmtId="49" fontId="58" fillId="0" borderId="16" xfId="0" applyNumberFormat="1" applyFont="1" applyFill="1" applyBorder="1" applyAlignment="1">
      <alignment horizontal="center" vertical="center"/>
    </xf>
    <xf numFmtId="0" fontId="7" fillId="0" borderId="0" xfId="114" applyFont="1" applyFill="1" applyProtection="1">
      <alignment/>
      <protection/>
    </xf>
    <xf numFmtId="0" fontId="59" fillId="0" borderId="0" xfId="114" applyFont="1" applyFill="1" applyProtection="1">
      <alignment/>
      <protection/>
    </xf>
    <xf numFmtId="0" fontId="60" fillId="0" borderId="0" xfId="114" applyFont="1" applyFill="1" applyProtection="1">
      <alignment/>
      <protection/>
    </xf>
    <xf numFmtId="0" fontId="58" fillId="0" borderId="16" xfId="0" applyNumberFormat="1" applyFont="1" applyFill="1" applyBorder="1" applyAlignment="1" applyProtection="1">
      <alignment horizontal="center" vertical="center"/>
      <protection hidden="1"/>
    </xf>
    <xf numFmtId="0" fontId="58" fillId="54" borderId="16" xfId="0" applyNumberFormat="1" applyFont="1" applyFill="1" applyBorder="1" applyAlignment="1" applyProtection="1">
      <alignment horizontal="center" vertical="center"/>
      <protection hidden="1"/>
    </xf>
    <xf numFmtId="49" fontId="61" fillId="0" borderId="16" xfId="114" applyNumberFormat="1" applyFont="1" applyFill="1" applyBorder="1" applyAlignment="1" applyProtection="1">
      <alignment horizontal="center" vertical="center" wrapText="1"/>
      <protection/>
    </xf>
    <xf numFmtId="0" fontId="58" fillId="53" borderId="16" xfId="114" applyFont="1" applyFill="1" applyBorder="1" applyAlignment="1" applyProtection="1">
      <alignment horizontal="center" vertical="center"/>
      <protection locked="0"/>
    </xf>
    <xf numFmtId="0" fontId="85" fillId="7" borderId="0" xfId="114" applyFont="1" applyFill="1" applyProtection="1">
      <alignment/>
      <protection/>
    </xf>
    <xf numFmtId="0" fontId="7" fillId="0" borderId="16" xfId="114" applyFont="1" applyFill="1" applyBorder="1" applyAlignment="1" applyProtection="1">
      <alignment horizontal="center" vertical="center"/>
      <protection/>
    </xf>
    <xf numFmtId="204" fontId="31" fillId="54" borderId="16" xfId="125" applyNumberFormat="1" applyFont="1" applyFill="1" applyBorder="1" applyAlignment="1" applyProtection="1">
      <alignment horizontal="center"/>
      <protection/>
    </xf>
    <xf numFmtId="204" fontId="30" fillId="54" borderId="16" xfId="125" applyNumberFormat="1" applyFont="1" applyFill="1" applyBorder="1" applyAlignment="1" applyProtection="1">
      <alignment horizontal="center"/>
      <protection/>
    </xf>
    <xf numFmtId="194" fontId="86" fillId="0" borderId="16" xfId="114" applyNumberFormat="1" applyFont="1" applyFill="1" applyBorder="1" applyAlignment="1" applyProtection="1">
      <alignment horizontal="center"/>
      <protection/>
    </xf>
    <xf numFmtId="185" fontId="80" fillId="0" borderId="0" xfId="114" applyNumberFormat="1" applyFont="1" applyFill="1" applyBorder="1" applyProtection="1">
      <alignment/>
      <protection/>
    </xf>
    <xf numFmtId="0" fontId="87" fillId="0" borderId="16" xfId="114" applyFont="1" applyBorder="1" applyAlignment="1" applyProtection="1">
      <alignment horizontal="center" vertical="center"/>
      <protection/>
    </xf>
    <xf numFmtId="0" fontId="85" fillId="0" borderId="16" xfId="114" applyFont="1" applyBorder="1" applyAlignment="1" applyProtection="1">
      <alignment vertical="center" wrapText="1"/>
      <protection/>
    </xf>
    <xf numFmtId="185" fontId="82" fillId="0" borderId="16" xfId="114" applyNumberFormat="1" applyFont="1" applyFill="1" applyBorder="1" applyProtection="1">
      <alignment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/>
    </xf>
    <xf numFmtId="194" fontId="33" fillId="52" borderId="16" xfId="114" applyNumberFormat="1" applyFont="1" applyFill="1" applyBorder="1" applyAlignment="1" applyProtection="1">
      <alignment horizontal="center" vertical="center" wrapText="1"/>
      <protection/>
    </xf>
    <xf numFmtId="194" fontId="35" fillId="0" borderId="16" xfId="125" applyNumberFormat="1" applyFont="1" applyFill="1" applyBorder="1" applyAlignment="1" applyProtection="1">
      <alignment horizontal="center"/>
      <protection/>
    </xf>
    <xf numFmtId="194" fontId="88" fillId="52" borderId="16" xfId="114" applyNumberFormat="1" applyFont="1" applyFill="1" applyBorder="1" applyAlignment="1" applyProtection="1">
      <alignment horizontal="center"/>
      <protection/>
    </xf>
    <xf numFmtId="194" fontId="89" fillId="0" borderId="16" xfId="0" applyNumberFormat="1" applyFont="1" applyFill="1" applyBorder="1" applyAlignment="1">
      <alignment horizontal="center"/>
    </xf>
    <xf numFmtId="0" fontId="11" fillId="53" borderId="23" xfId="114" applyFont="1" applyFill="1" applyBorder="1" applyAlignment="1" applyProtection="1">
      <alignment horizontal="center" vertical="center" wrapText="1"/>
      <protection/>
    </xf>
    <xf numFmtId="49" fontId="11" fillId="53" borderId="24" xfId="114" applyNumberFormat="1" applyFont="1" applyFill="1" applyBorder="1" applyAlignment="1" applyProtection="1">
      <alignment horizontal="center" vertical="top" wrapText="1"/>
      <protection/>
    </xf>
    <xf numFmtId="194" fontId="30" fillId="53" borderId="16" xfId="114" applyNumberFormat="1" applyFont="1" applyFill="1" applyBorder="1" applyAlignment="1" applyProtection="1">
      <alignment horizontal="center"/>
      <protection locked="0"/>
    </xf>
    <xf numFmtId="194" fontId="5" fillId="0" borderId="0" xfId="114" applyNumberFormat="1" applyFont="1" applyFill="1" applyAlignment="1" applyProtection="1">
      <alignment horizontal="left" vertical="center"/>
      <protection/>
    </xf>
    <xf numFmtId="194" fontId="5" fillId="0" borderId="0" xfId="114" applyNumberFormat="1" applyFont="1" applyFill="1" applyAlignment="1" applyProtection="1">
      <alignment horizontal="right" vertical="center"/>
      <protection/>
    </xf>
    <xf numFmtId="0" fontId="11" fillId="0" borderId="19" xfId="114" applyFont="1" applyFill="1" applyBorder="1" applyAlignment="1" applyProtection="1">
      <alignment horizontal="center" vertical="center" wrapText="1"/>
      <protection/>
    </xf>
    <xf numFmtId="0" fontId="11" fillId="0" borderId="23" xfId="114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194" fontId="63" fillId="0" borderId="16" xfId="0" applyNumberFormat="1" applyFont="1" applyFill="1" applyBorder="1" applyAlignment="1">
      <alignment vertical="center"/>
    </xf>
    <xf numFmtId="194" fontId="6" fillId="0" borderId="0" xfId="0" applyNumberFormat="1" applyFont="1" applyFill="1" applyAlignment="1" applyProtection="1">
      <alignment/>
      <protection/>
    </xf>
    <xf numFmtId="194" fontId="8" fillId="0" borderId="0" xfId="114" applyNumberFormat="1" applyFont="1" applyBorder="1" applyProtection="1">
      <alignment/>
      <protection/>
    </xf>
    <xf numFmtId="194" fontId="6" fillId="0" borderId="0" xfId="0" applyNumberFormat="1" applyFont="1" applyFill="1" applyBorder="1" applyAlignment="1" applyProtection="1">
      <alignment vertical="center"/>
      <protection/>
    </xf>
    <xf numFmtId="185" fontId="6" fillId="0" borderId="0" xfId="0" applyNumberFormat="1" applyFont="1" applyFill="1" applyBorder="1" applyAlignment="1" applyProtection="1">
      <alignment vertical="center"/>
      <protection/>
    </xf>
    <xf numFmtId="185" fontId="8" fillId="0" borderId="0" xfId="114" applyNumberFormat="1" applyFont="1" applyProtection="1">
      <alignment/>
      <protection/>
    </xf>
    <xf numFmtId="185" fontId="8" fillId="0" borderId="0" xfId="114" applyNumberFormat="1" applyFont="1" applyBorder="1" applyProtection="1">
      <alignment/>
      <protection/>
    </xf>
    <xf numFmtId="0" fontId="8" fillId="0" borderId="0" xfId="114" applyFont="1" applyBorder="1" applyProtection="1">
      <alignment/>
      <protection/>
    </xf>
    <xf numFmtId="0" fontId="11" fillId="0" borderId="16" xfId="114" applyFont="1" applyFill="1" applyBorder="1" applyAlignment="1" applyProtection="1">
      <alignment horizontal="center" vertical="center" wrapText="1"/>
      <protection/>
    </xf>
    <xf numFmtId="194" fontId="5" fillId="0" borderId="16" xfId="0" applyNumberFormat="1" applyFont="1" applyFill="1" applyBorder="1" applyAlignment="1" applyProtection="1">
      <alignment horizontal="center"/>
      <protection/>
    </xf>
    <xf numFmtId="0" fontId="6" fillId="53" borderId="0" xfId="114" applyFont="1" applyFill="1" applyAlignment="1" applyProtection="1">
      <alignment horizontal="center" wrapText="1"/>
      <protection/>
    </xf>
    <xf numFmtId="0" fontId="6" fillId="0" borderId="0" xfId="114" applyFont="1" applyFill="1" applyAlignment="1" applyProtection="1">
      <alignment horizontal="center" wrapText="1"/>
      <protection/>
    </xf>
    <xf numFmtId="194" fontId="6" fillId="53" borderId="0" xfId="114" applyNumberFormat="1" applyFont="1" applyFill="1" applyBorder="1" applyAlignment="1" applyProtection="1">
      <alignment horizontal="center" wrapText="1"/>
      <protection/>
    </xf>
    <xf numFmtId="194" fontId="6" fillId="0" borderId="0" xfId="114" applyNumberFormat="1" applyFont="1" applyFill="1" applyBorder="1" applyAlignment="1" applyProtection="1">
      <alignment horizontal="center" wrapText="1"/>
      <protection/>
    </xf>
    <xf numFmtId="2" fontId="8" fillId="53" borderId="0" xfId="114" applyNumberFormat="1" applyFont="1" applyFill="1" applyProtection="1">
      <alignment/>
      <protection/>
    </xf>
    <xf numFmtId="2" fontId="8" fillId="0" borderId="0" xfId="114" applyNumberFormat="1" applyFont="1" applyFill="1" applyProtection="1">
      <alignment/>
      <protection/>
    </xf>
    <xf numFmtId="194" fontId="6" fillId="0" borderId="0" xfId="116" applyNumberFormat="1" applyFont="1" applyAlignment="1" applyProtection="1">
      <alignment horizontal="center"/>
      <protection/>
    </xf>
    <xf numFmtId="0" fontId="11" fillId="53" borderId="16" xfId="114" applyFont="1" applyFill="1" applyBorder="1" applyAlignment="1" applyProtection="1">
      <alignment horizontal="center" vertical="center" wrapText="1"/>
      <protection/>
    </xf>
    <xf numFmtId="194" fontId="33" fillId="53" borderId="16" xfId="114" applyNumberFormat="1" applyFont="1" applyFill="1" applyBorder="1" applyAlignment="1" applyProtection="1">
      <alignment horizontal="center"/>
      <protection/>
    </xf>
    <xf numFmtId="194" fontId="32" fillId="53" borderId="16" xfId="114" applyNumberFormat="1" applyFont="1" applyFill="1" applyBorder="1" applyAlignment="1" applyProtection="1">
      <alignment horizontal="center"/>
      <protection/>
    </xf>
    <xf numFmtId="194" fontId="32" fillId="53" borderId="16" xfId="114" applyNumberFormat="1" applyFont="1" applyFill="1" applyBorder="1" applyAlignment="1" applyProtection="1">
      <alignment horizontal="center"/>
      <protection locked="0"/>
    </xf>
    <xf numFmtId="194" fontId="33" fillId="52" borderId="16" xfId="114" applyNumberFormat="1" applyFont="1" applyFill="1" applyBorder="1" applyAlignment="1" applyProtection="1">
      <alignment horizontal="center"/>
      <protection/>
    </xf>
    <xf numFmtId="4" fontId="6" fillId="53" borderId="0" xfId="114" applyNumberFormat="1" applyFont="1" applyFill="1" applyBorder="1" applyAlignment="1" applyProtection="1">
      <alignment horizontal="centerContinuous" vertical="center"/>
      <protection/>
    </xf>
    <xf numFmtId="4" fontId="6" fillId="0" borderId="0" xfId="114" applyNumberFormat="1" applyFont="1" applyFill="1" applyBorder="1" applyAlignment="1" applyProtection="1">
      <alignment horizontal="centerContinuous" vertical="center"/>
      <protection/>
    </xf>
    <xf numFmtId="4" fontId="6" fillId="0" borderId="0" xfId="114" applyNumberFormat="1" applyFont="1" applyBorder="1" applyAlignment="1" applyProtection="1">
      <alignment horizontal="centerContinuous" vertical="center"/>
      <protection/>
    </xf>
    <xf numFmtId="4" fontId="8" fillId="0" borderId="0" xfId="114" applyNumberFormat="1" applyFont="1" applyBorder="1" applyAlignment="1" applyProtection="1">
      <alignment horizontal="centerContinuous" vertical="center"/>
      <protection/>
    </xf>
    <xf numFmtId="4" fontId="8" fillId="53" borderId="0" xfId="114" applyNumberFormat="1" applyFont="1" applyFill="1" applyBorder="1" applyAlignment="1" applyProtection="1">
      <alignment horizontal="centerContinuous" vertical="center"/>
      <protection/>
    </xf>
    <xf numFmtId="4" fontId="8" fillId="0" borderId="0" xfId="114" applyNumberFormat="1" applyFont="1" applyFill="1" applyBorder="1" applyAlignment="1" applyProtection="1">
      <alignment horizontal="centerContinuous" vertical="center"/>
      <protection/>
    </xf>
    <xf numFmtId="185" fontId="8" fillId="53" borderId="0" xfId="114" applyNumberFormat="1" applyFont="1" applyFill="1" applyBorder="1" applyAlignment="1" applyProtection="1">
      <alignment horizontal="center" vertical="center" wrapText="1"/>
      <protection/>
    </xf>
    <xf numFmtId="185" fontId="8" fillId="0" borderId="0" xfId="114" applyNumberFormat="1" applyFont="1" applyFill="1" applyBorder="1" applyAlignment="1" applyProtection="1">
      <alignment horizontal="center" vertical="center" wrapText="1"/>
      <protection/>
    </xf>
    <xf numFmtId="2" fontId="64" fillId="53" borderId="0" xfId="0" applyNumberFormat="1" applyFont="1" applyFill="1" applyBorder="1" applyAlignment="1">
      <alignment horizontal="right"/>
    </xf>
    <xf numFmtId="185" fontId="8" fillId="53" borderId="0" xfId="114" applyNumberFormat="1" applyFont="1" applyFill="1" applyBorder="1" applyAlignment="1" applyProtection="1">
      <alignment horizontal="center"/>
      <protection/>
    </xf>
    <xf numFmtId="185" fontId="8" fillId="0" borderId="0" xfId="114" applyNumberFormat="1" applyFont="1" applyFill="1" applyBorder="1" applyAlignment="1" applyProtection="1">
      <alignment horizontal="center"/>
      <protection/>
    </xf>
    <xf numFmtId="185" fontId="8" fillId="53" borderId="0" xfId="114" applyNumberFormat="1" applyFont="1" applyFill="1" applyBorder="1" applyProtection="1">
      <alignment/>
      <protection/>
    </xf>
    <xf numFmtId="185" fontId="8" fillId="53" borderId="0" xfId="114" applyNumberFormat="1" applyFont="1" applyFill="1" applyAlignment="1" applyProtection="1">
      <alignment horizontal="center"/>
      <protection/>
    </xf>
    <xf numFmtId="185" fontId="8" fillId="0" borderId="0" xfId="114" applyNumberFormat="1" applyFont="1" applyFill="1" applyAlignment="1" applyProtection="1">
      <alignment horizontal="center"/>
      <protection/>
    </xf>
    <xf numFmtId="0" fontId="8" fillId="53" borderId="0" xfId="114" applyFont="1" applyFill="1" applyAlignment="1" applyProtection="1">
      <alignment horizontal="center"/>
      <protection/>
    </xf>
    <xf numFmtId="0" fontId="8" fillId="0" borderId="0" xfId="114" applyFont="1" applyFill="1" applyAlignment="1" applyProtection="1">
      <alignment horizontal="center"/>
      <protection/>
    </xf>
    <xf numFmtId="0" fontId="18" fillId="0" borderId="0" xfId="114" applyFont="1" applyAlignment="1" applyProtection="1">
      <alignment horizontal="center"/>
      <protection/>
    </xf>
    <xf numFmtId="0" fontId="7" fillId="0" borderId="0" xfId="114" applyFont="1" applyFill="1" applyAlignment="1" applyProtection="1">
      <alignment horizontal="center" vertical="center" wrapText="1"/>
      <protection/>
    </xf>
    <xf numFmtId="0" fontId="5" fillId="53" borderId="16" xfId="114" applyFont="1" applyFill="1" applyBorder="1" applyAlignment="1" applyProtection="1">
      <alignment horizontal="center" vertical="center"/>
      <protection/>
    </xf>
    <xf numFmtId="0" fontId="5" fillId="53" borderId="19" xfId="114" applyFont="1" applyFill="1" applyBorder="1" applyAlignment="1" applyProtection="1">
      <alignment horizontal="center" vertical="center"/>
      <protection/>
    </xf>
    <xf numFmtId="0" fontId="9" fillId="0" borderId="16" xfId="114" applyFont="1" applyFill="1" applyBorder="1" applyAlignment="1" applyProtection="1">
      <alignment horizontal="center" vertical="center" wrapText="1"/>
      <protection/>
    </xf>
    <xf numFmtId="0" fontId="4" fillId="0" borderId="16" xfId="114" applyFont="1" applyFill="1" applyBorder="1" applyAlignment="1" applyProtection="1">
      <alignment horizontal="center" vertical="center" wrapText="1"/>
      <protection/>
    </xf>
    <xf numFmtId="0" fontId="8" fillId="0" borderId="17" xfId="114" applyFont="1" applyFill="1" applyBorder="1" applyAlignment="1" applyProtection="1">
      <alignment horizontal="center"/>
      <protection/>
    </xf>
    <xf numFmtId="0" fontId="4" fillId="0" borderId="0" xfId="114" applyFont="1" applyAlignment="1" applyProtection="1">
      <alignment horizontal="center"/>
      <protection/>
    </xf>
    <xf numFmtId="0" fontId="57" fillId="0" borderId="0" xfId="114" applyFont="1" applyFill="1" applyAlignment="1" applyProtection="1">
      <alignment horizontal="center" vertical="center" wrapText="1"/>
      <protection/>
    </xf>
    <xf numFmtId="0" fontId="4" fillId="0" borderId="0" xfId="115" applyFont="1" applyAlignment="1" applyProtection="1">
      <alignment horizontal="center"/>
      <protection/>
    </xf>
    <xf numFmtId="0" fontId="5" fillId="0" borderId="20" xfId="114" applyFont="1" applyFill="1" applyBorder="1" applyAlignment="1" applyProtection="1">
      <alignment horizontal="center" vertical="center"/>
      <protection/>
    </xf>
    <xf numFmtId="0" fontId="5" fillId="0" borderId="25" xfId="114" applyFont="1" applyFill="1" applyBorder="1" applyAlignment="1" applyProtection="1">
      <alignment horizontal="center" vertical="center"/>
      <protection/>
    </xf>
    <xf numFmtId="0" fontId="5" fillId="0" borderId="18" xfId="114" applyFont="1" applyFill="1" applyBorder="1" applyAlignment="1" applyProtection="1">
      <alignment horizontal="center" vertical="center"/>
      <protection/>
    </xf>
    <xf numFmtId="0" fontId="5" fillId="0" borderId="24" xfId="114" applyFont="1" applyFill="1" applyBorder="1" applyAlignment="1" applyProtection="1">
      <alignment horizontal="center" vertical="center"/>
      <protection/>
    </xf>
    <xf numFmtId="0" fontId="17" fillId="0" borderId="25" xfId="114" applyFont="1" applyFill="1" applyBorder="1" applyAlignment="1" applyProtection="1">
      <alignment horizontal="center" vertical="center"/>
      <protection/>
    </xf>
    <xf numFmtId="0" fontId="5" fillId="0" borderId="0" xfId="114" applyFont="1" applyFill="1" applyAlignment="1" applyProtection="1">
      <alignment horizontal="center" vertical="center" wrapText="1"/>
      <protection/>
    </xf>
    <xf numFmtId="0" fontId="5" fillId="0" borderId="16" xfId="114" applyFont="1" applyFill="1" applyBorder="1" applyAlignment="1" applyProtection="1">
      <alignment horizontal="center" vertical="center"/>
      <protection/>
    </xf>
    <xf numFmtId="0" fontId="5" fillId="0" borderId="0" xfId="114" applyFont="1" applyFill="1" applyAlignment="1" applyProtection="1">
      <alignment horizontal="center" wrapText="1"/>
      <protection/>
    </xf>
  </cellXfs>
  <cellStyles count="12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2 2" xfId="99"/>
    <cellStyle name="Звичайний 3" xfId="100"/>
    <cellStyle name="Зв'язана клітинка" xfId="101"/>
    <cellStyle name="Итог" xfId="102"/>
    <cellStyle name="Контрольна клітинка" xfId="103"/>
    <cellStyle name="Контрольная ячейка" xfId="104"/>
    <cellStyle name="Назва" xfId="105"/>
    <cellStyle name="Название" xfId="106"/>
    <cellStyle name="Нейтральный" xfId="107"/>
    <cellStyle name="Обчислення" xfId="108"/>
    <cellStyle name="Обычный 2" xfId="109"/>
    <cellStyle name="Обычный 2 2" xfId="110"/>
    <cellStyle name="Обычный 2 3" xfId="111"/>
    <cellStyle name="Обычный 3" xfId="112"/>
    <cellStyle name="Обычный 3 2" xfId="113"/>
    <cellStyle name="Обычный_ZV1PIV98" xfId="114"/>
    <cellStyle name="Обычный_Додаток 4" xfId="115"/>
    <cellStyle name="Обычный_Додаток 5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ечание 2" xfId="122"/>
    <cellStyle name="Примітка" xfId="123"/>
    <cellStyle name="Примітка 2" xfId="124"/>
    <cellStyle name="Percent" xfId="125"/>
    <cellStyle name="Результат" xfId="126"/>
    <cellStyle name="Связанная ячейка" xfId="127"/>
    <cellStyle name="Середній" xfId="128"/>
    <cellStyle name="Стиль 1" xfId="129"/>
    <cellStyle name="Текст попередження" xfId="130"/>
    <cellStyle name="Текст пояснення" xfId="131"/>
    <cellStyle name="Текст предупреждения" xfId="132"/>
    <cellStyle name="Тысячи [0]_Розподіл (2)" xfId="133"/>
    <cellStyle name="Тысячи_Розподіл (2)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43"/>
  <sheetViews>
    <sheetView showGridLines="0" showZeros="0" tabSelected="1" view="pageBreakPreview" zoomScale="85" zoomScaleNormal="75" zoomScaleSheetLayoutView="85" workbookViewId="0" topLeftCell="A1">
      <pane xSplit="3" ySplit="9" topLeftCell="D8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82" sqref="K82"/>
    </sheetView>
  </sheetViews>
  <sheetFormatPr defaultColWidth="7.875" defaultRowHeight="12.75"/>
  <cols>
    <col min="1" max="1" width="12.375" style="23" customWidth="1"/>
    <col min="2" max="2" width="72.125" style="23" customWidth="1"/>
    <col min="3" max="3" width="0.12890625" style="23" customWidth="1"/>
    <col min="4" max="4" width="27.00390625" style="5" customWidth="1"/>
    <col min="5" max="5" width="19.25390625" style="5" customWidth="1"/>
    <col min="6" max="6" width="21.125" style="5" customWidth="1"/>
    <col min="7" max="7" width="18.75390625" style="5" customWidth="1"/>
    <col min="8" max="8" width="15.625" style="5" customWidth="1"/>
    <col min="9" max="9" width="20.875" style="5" customWidth="1"/>
    <col min="10" max="10" width="16.00390625" style="5" customWidth="1"/>
    <col min="11" max="11" width="23.25390625" style="199" customWidth="1"/>
    <col min="12" max="12" width="23.375" style="199" customWidth="1"/>
    <col min="13" max="13" width="20.625" style="23" customWidth="1"/>
    <col min="14" max="14" width="13.25390625" style="23" customWidth="1"/>
    <col min="15" max="15" width="20.625" style="5" customWidth="1"/>
    <col min="16" max="16" width="22.375" style="5" customWidth="1"/>
    <col min="17" max="17" width="20.625" style="5" customWidth="1"/>
    <col min="18" max="18" width="13.25390625" style="5" customWidth="1"/>
    <col min="19" max="33" width="7.875" style="23" customWidth="1"/>
    <col min="34" max="16384" width="7.875" style="5" customWidth="1"/>
  </cols>
  <sheetData>
    <row r="1" spans="1:19" s="18" customFormat="1" ht="18.75">
      <c r="A1" s="286" t="s">
        <v>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182"/>
    </row>
    <row r="2" spans="1:19" s="19" customFormat="1" ht="20.25" customHeight="1">
      <c r="A2" s="287" t="s">
        <v>70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183"/>
    </row>
    <row r="3" spans="1:19" s="20" customFormat="1" ht="15.75" customHeight="1">
      <c r="A3" s="288" t="s">
        <v>6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184"/>
    </row>
    <row r="4" spans="1:19" s="21" customFormat="1" ht="26.25" customHeight="1">
      <c r="A4" s="294" t="s">
        <v>261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</row>
    <row r="5" spans="1:19" s="21" customFormat="1" ht="23.25" customHeight="1">
      <c r="A5" s="280" t="s">
        <v>272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185"/>
    </row>
    <row r="6" spans="2:33" s="1" customFormat="1" ht="20.25">
      <c r="B6" s="2" t="s">
        <v>140</v>
      </c>
      <c r="C6" s="2"/>
      <c r="D6" s="236"/>
      <c r="E6" s="237"/>
      <c r="F6" s="236"/>
      <c r="G6" s="68"/>
      <c r="H6" s="68"/>
      <c r="K6" s="192"/>
      <c r="L6" s="193"/>
      <c r="M6" s="181"/>
      <c r="N6" s="77"/>
      <c r="O6" s="68"/>
      <c r="Q6" s="285" t="s">
        <v>223</v>
      </c>
      <c r="R6" s="285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18" s="22" customFormat="1" ht="18" customHeight="1">
      <c r="A7" s="283" t="s">
        <v>7</v>
      </c>
      <c r="B7" s="284" t="s">
        <v>8</v>
      </c>
      <c r="C7" s="292" t="s">
        <v>78</v>
      </c>
      <c r="D7" s="293"/>
      <c r="E7" s="293"/>
      <c r="F7" s="293"/>
      <c r="G7" s="290"/>
      <c r="H7" s="290"/>
      <c r="I7" s="290"/>
      <c r="J7" s="291"/>
      <c r="K7" s="281" t="s">
        <v>79</v>
      </c>
      <c r="L7" s="282"/>
      <c r="M7" s="282"/>
      <c r="N7" s="282"/>
      <c r="O7" s="289" t="s">
        <v>80</v>
      </c>
      <c r="P7" s="289"/>
      <c r="Q7" s="290"/>
      <c r="R7" s="291"/>
    </row>
    <row r="8" spans="1:18" s="56" customFormat="1" ht="114" customHeight="1">
      <c r="A8" s="283"/>
      <c r="B8" s="284"/>
      <c r="C8" s="51" t="s">
        <v>82</v>
      </c>
      <c r="D8" s="238" t="s">
        <v>237</v>
      </c>
      <c r="E8" s="239" t="s">
        <v>262</v>
      </c>
      <c r="F8" s="239" t="s">
        <v>9</v>
      </c>
      <c r="G8" s="240" t="s">
        <v>263</v>
      </c>
      <c r="H8" s="238" t="s">
        <v>264</v>
      </c>
      <c r="I8" s="238" t="s">
        <v>116</v>
      </c>
      <c r="J8" s="238" t="s">
        <v>238</v>
      </c>
      <c r="K8" s="233" t="s">
        <v>240</v>
      </c>
      <c r="L8" s="74" t="s">
        <v>9</v>
      </c>
      <c r="M8" s="74" t="s">
        <v>211</v>
      </c>
      <c r="N8" s="74" t="s">
        <v>10</v>
      </c>
      <c r="O8" s="53" t="s">
        <v>239</v>
      </c>
      <c r="P8" s="52" t="s">
        <v>9</v>
      </c>
      <c r="Q8" s="54" t="s">
        <v>193</v>
      </c>
      <c r="R8" s="55" t="s">
        <v>10</v>
      </c>
    </row>
    <row r="9" spans="1:33" s="3" customFormat="1" ht="15">
      <c r="A9" s="16">
        <v>1</v>
      </c>
      <c r="B9" s="16">
        <v>2</v>
      </c>
      <c r="C9" s="15" t="s">
        <v>74</v>
      </c>
      <c r="D9" s="15" t="s">
        <v>74</v>
      </c>
      <c r="E9" s="15" t="s">
        <v>192</v>
      </c>
      <c r="F9" s="15" t="s">
        <v>11</v>
      </c>
      <c r="G9" s="15" t="s">
        <v>107</v>
      </c>
      <c r="H9" s="15" t="s">
        <v>108</v>
      </c>
      <c r="I9" s="15" t="s">
        <v>75</v>
      </c>
      <c r="J9" s="15" t="s">
        <v>12</v>
      </c>
      <c r="K9" s="234" t="s">
        <v>13</v>
      </c>
      <c r="L9" s="73" t="s">
        <v>14</v>
      </c>
      <c r="M9" s="73" t="s">
        <v>15</v>
      </c>
      <c r="N9" s="73" t="s">
        <v>76</v>
      </c>
      <c r="O9" s="15" t="s">
        <v>16</v>
      </c>
      <c r="P9" s="15" t="s">
        <v>73</v>
      </c>
      <c r="Q9" s="36" t="s">
        <v>103</v>
      </c>
      <c r="R9" s="15" t="s">
        <v>104</v>
      </c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s="1" customFormat="1" ht="20.25" customHeight="1">
      <c r="A10" s="158">
        <v>10000000</v>
      </c>
      <c r="B10" s="89" t="s">
        <v>17</v>
      </c>
      <c r="C10" s="90" t="e">
        <f>C11+#REF!+C15+C21+#REF!</f>
        <v>#REF!</v>
      </c>
      <c r="D10" s="128">
        <f>D11+D15+D21+D26+D31+D25</f>
        <v>5712491.66474</v>
      </c>
      <c r="E10" s="128">
        <f>E11+E15+E21+E26+E31+E25</f>
        <v>2901876.8373299995</v>
      </c>
      <c r="F10" s="128">
        <f>F11+F15+F21+F26+F31+F25</f>
        <v>3186681.1256700004</v>
      </c>
      <c r="G10" s="128">
        <f>F10-E10</f>
        <v>284804.2883400009</v>
      </c>
      <c r="H10" s="151">
        <f>_xlfn.IFERROR(F10/E10,"")</f>
        <v>1.098144857382041</v>
      </c>
      <c r="I10" s="128">
        <f aca="true" t="shared" si="0" ref="I10:I19">F10-D10</f>
        <v>-2525810.5390699995</v>
      </c>
      <c r="J10" s="151">
        <f>_xlfn.IFERROR(F10/D10,"")</f>
        <v>0.557844337058659</v>
      </c>
      <c r="K10" s="128">
        <f>K11+K15+K21+K26+K31+K14</f>
        <v>4175.721</v>
      </c>
      <c r="L10" s="128">
        <f>L11+L15+L21+L26+L31+L14</f>
        <v>2957.95575</v>
      </c>
      <c r="M10" s="127">
        <f aca="true" t="shared" si="1" ref="M10:M16">L10-K10</f>
        <v>-1217.7652499999995</v>
      </c>
      <c r="N10" s="154">
        <f>_xlfn.IFERROR(L10/K10,"")</f>
        <v>0.7083700635171747</v>
      </c>
      <c r="O10" s="128">
        <f aca="true" t="shared" si="2" ref="O10:O19">D10+K10</f>
        <v>5716667.38574</v>
      </c>
      <c r="P10" s="128">
        <f aca="true" t="shared" si="3" ref="P10:P24">L10+F10</f>
        <v>3189639.0814200006</v>
      </c>
      <c r="Q10" s="140">
        <f aca="true" t="shared" si="4" ref="Q10:Q19">P10-O10</f>
        <v>-2527028.304319999</v>
      </c>
      <c r="R10" s="151">
        <f>_xlfn.IFERROR(P10/O10,"")</f>
        <v>0.5579542880833733</v>
      </c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s="1" customFormat="1" ht="40.5" customHeight="1">
      <c r="A11" s="158">
        <v>11000000</v>
      </c>
      <c r="B11" s="89" t="s">
        <v>57</v>
      </c>
      <c r="C11" s="90">
        <f>C12+C13</f>
        <v>107497.5</v>
      </c>
      <c r="D11" s="128">
        <f>D12+D13</f>
        <v>4038863.22971</v>
      </c>
      <c r="E11" s="128">
        <f>E12+E13</f>
        <v>2103060.8852999997</v>
      </c>
      <c r="F11" s="128">
        <f>F12+F13</f>
        <v>2251790.84498</v>
      </c>
      <c r="G11" s="128">
        <f aca="true" t="shared" si="5" ref="G11:G82">F11-E11</f>
        <v>148729.95968000032</v>
      </c>
      <c r="H11" s="151">
        <f aca="true" t="shared" si="6" ref="H11:H50">_xlfn.IFERROR(F11/E11,"")</f>
        <v>1.0707207103320664</v>
      </c>
      <c r="I11" s="128">
        <f t="shared" si="0"/>
        <v>-1787072.38473</v>
      </c>
      <c r="J11" s="151">
        <f aca="true" t="shared" si="7" ref="J11:J50">_xlfn.IFERROR(F11/D11,"")</f>
        <v>0.5575308488823683</v>
      </c>
      <c r="K11" s="128">
        <f>K12+K13</f>
        <v>0</v>
      </c>
      <c r="L11" s="128">
        <f>L12+L13</f>
        <v>0</v>
      </c>
      <c r="M11" s="127">
        <f>L11-K11</f>
        <v>0</v>
      </c>
      <c r="N11" s="154">
        <f aca="true" t="shared" si="8" ref="N11:N50">_xlfn.IFERROR(L11/K11,"")</f>
      </c>
      <c r="O11" s="128">
        <f t="shared" si="2"/>
        <v>4038863.22971</v>
      </c>
      <c r="P11" s="128">
        <f t="shared" si="3"/>
        <v>2251790.84498</v>
      </c>
      <c r="Q11" s="140">
        <f t="shared" si="4"/>
        <v>-1787072.38473</v>
      </c>
      <c r="R11" s="151">
        <f aca="true" t="shared" si="9" ref="R11:R50">_xlfn.IFERROR(P11/O11,"")</f>
        <v>0.5575308488823683</v>
      </c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s="1" customFormat="1" ht="21" customHeight="1">
      <c r="A12" s="159">
        <v>11010000</v>
      </c>
      <c r="B12" s="91" t="s">
        <v>201</v>
      </c>
      <c r="C12" s="92">
        <v>106199</v>
      </c>
      <c r="D12" s="142">
        <v>3999785.03971</v>
      </c>
      <c r="E12" s="142">
        <v>2080880.0553</v>
      </c>
      <c r="F12" s="142">
        <v>2218208.1831300003</v>
      </c>
      <c r="G12" s="142">
        <f t="shared" si="5"/>
        <v>137328.12783000036</v>
      </c>
      <c r="H12" s="152">
        <f t="shared" si="6"/>
        <v>1.0659952155724812</v>
      </c>
      <c r="I12" s="142">
        <f t="shared" si="0"/>
        <v>-1781576.85658</v>
      </c>
      <c r="J12" s="152">
        <f t="shared" si="7"/>
        <v>0.5545818490512753</v>
      </c>
      <c r="K12" s="142">
        <v>0</v>
      </c>
      <c r="L12" s="142">
        <v>0</v>
      </c>
      <c r="M12" s="127">
        <f>L12-K12</f>
        <v>0</v>
      </c>
      <c r="N12" s="175">
        <f t="shared" si="8"/>
      </c>
      <c r="O12" s="130">
        <f t="shared" si="2"/>
        <v>3999785.03971</v>
      </c>
      <c r="P12" s="142">
        <f t="shared" si="3"/>
        <v>2218208.1831300003</v>
      </c>
      <c r="Q12" s="143">
        <f t="shared" si="4"/>
        <v>-1781576.85658</v>
      </c>
      <c r="R12" s="152">
        <f t="shared" si="9"/>
        <v>0.5545818490512753</v>
      </c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s="1" customFormat="1" ht="24" customHeight="1">
      <c r="A13" s="159">
        <v>11020000</v>
      </c>
      <c r="B13" s="91" t="s">
        <v>71</v>
      </c>
      <c r="C13" s="92">
        <v>1298.5</v>
      </c>
      <c r="D13" s="142">
        <v>39078.19</v>
      </c>
      <c r="E13" s="142">
        <v>22180.83</v>
      </c>
      <c r="F13" s="142">
        <v>33582.661850000004</v>
      </c>
      <c r="G13" s="142">
        <f t="shared" si="5"/>
        <v>11401.831850000002</v>
      </c>
      <c r="H13" s="152">
        <f t="shared" si="6"/>
        <v>1.51403990968778</v>
      </c>
      <c r="I13" s="142">
        <f t="shared" si="0"/>
        <v>-5495.528149999998</v>
      </c>
      <c r="J13" s="152">
        <f t="shared" si="7"/>
        <v>0.8593709649807221</v>
      </c>
      <c r="K13" s="142"/>
      <c r="L13" s="142">
        <v>0</v>
      </c>
      <c r="M13" s="127">
        <f>L13-K13</f>
        <v>0</v>
      </c>
      <c r="N13" s="175">
        <f t="shared" si="8"/>
      </c>
      <c r="O13" s="130">
        <f t="shared" si="2"/>
        <v>39078.19</v>
      </c>
      <c r="P13" s="142">
        <f t="shared" si="3"/>
        <v>33582.661850000004</v>
      </c>
      <c r="Q13" s="143">
        <f t="shared" si="4"/>
        <v>-5495.528149999998</v>
      </c>
      <c r="R13" s="152">
        <f t="shared" si="9"/>
        <v>0.8593709649807221</v>
      </c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s="1" customFormat="1" ht="24" customHeight="1" hidden="1">
      <c r="A14" s="158" t="s">
        <v>217</v>
      </c>
      <c r="B14" s="89" t="s">
        <v>216</v>
      </c>
      <c r="C14" s="92"/>
      <c r="D14" s="147">
        <v>0</v>
      </c>
      <c r="E14" s="147">
        <v>0</v>
      </c>
      <c r="F14" s="147">
        <v>0</v>
      </c>
      <c r="G14" s="147"/>
      <c r="H14" s="151">
        <f t="shared" si="6"/>
      </c>
      <c r="I14" s="147"/>
      <c r="J14" s="151">
        <f t="shared" si="7"/>
      </c>
      <c r="K14" s="147">
        <v>0</v>
      </c>
      <c r="L14" s="147">
        <v>0</v>
      </c>
      <c r="M14" s="127">
        <f>L14-K14</f>
        <v>0</v>
      </c>
      <c r="N14" s="154">
        <f t="shared" si="8"/>
      </c>
      <c r="O14" s="130">
        <f>D14+K14</f>
        <v>0</v>
      </c>
      <c r="P14" s="142">
        <f>L14+F14</f>
        <v>0</v>
      </c>
      <c r="Q14" s="143">
        <f>P14-O14</f>
        <v>0</v>
      </c>
      <c r="R14" s="151">
        <f t="shared" si="9"/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1" customFormat="1" ht="43.5" customHeight="1">
      <c r="A15" s="158">
        <v>13000000</v>
      </c>
      <c r="B15" s="89" t="s">
        <v>176</v>
      </c>
      <c r="C15" s="93" t="e">
        <f>C16+#REF!+#REF!+C19</f>
        <v>#REF!</v>
      </c>
      <c r="D15" s="128">
        <f>SUM(D16:D20)</f>
        <v>33394.36889</v>
      </c>
      <c r="E15" s="128">
        <f>SUM(E16:E20)</f>
        <v>15335.11289</v>
      </c>
      <c r="F15" s="128">
        <f>SUM(F16:F20)</f>
        <v>17921.74387</v>
      </c>
      <c r="G15" s="128">
        <f t="shared" si="5"/>
        <v>2586.630979999998</v>
      </c>
      <c r="H15" s="151">
        <f t="shared" si="6"/>
        <v>1.1686737488373324</v>
      </c>
      <c r="I15" s="128">
        <f t="shared" si="0"/>
        <v>-15472.62502</v>
      </c>
      <c r="J15" s="151">
        <f t="shared" si="7"/>
        <v>0.5366696381965972</v>
      </c>
      <c r="K15" s="128">
        <f>SUM(K16:K20)</f>
        <v>0</v>
      </c>
      <c r="L15" s="128">
        <f>SUM(L16:L20)</f>
        <v>0</v>
      </c>
      <c r="M15" s="127">
        <f t="shared" si="1"/>
        <v>0</v>
      </c>
      <c r="N15" s="154">
        <f t="shared" si="8"/>
      </c>
      <c r="O15" s="128">
        <f t="shared" si="2"/>
        <v>33394.36889</v>
      </c>
      <c r="P15" s="128">
        <f t="shared" si="3"/>
        <v>17921.74387</v>
      </c>
      <c r="Q15" s="140">
        <f t="shared" si="4"/>
        <v>-15472.62502</v>
      </c>
      <c r="R15" s="151">
        <f t="shared" si="9"/>
        <v>0.5366696381965972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s="1" customFormat="1" ht="42.75" customHeight="1">
      <c r="A16" s="159">
        <v>13010000</v>
      </c>
      <c r="B16" s="91" t="s">
        <v>177</v>
      </c>
      <c r="C16" s="92">
        <v>1</v>
      </c>
      <c r="D16" s="142">
        <v>21340.55489</v>
      </c>
      <c r="E16" s="142">
        <v>9846.95889</v>
      </c>
      <c r="F16" s="142">
        <v>10406.4279</v>
      </c>
      <c r="G16" s="142">
        <f t="shared" si="5"/>
        <v>559.4690100000007</v>
      </c>
      <c r="H16" s="152">
        <f t="shared" si="6"/>
        <v>1.0568164258884196</v>
      </c>
      <c r="I16" s="142">
        <f t="shared" si="0"/>
        <v>-10934.126989999999</v>
      </c>
      <c r="J16" s="152">
        <f t="shared" si="7"/>
        <v>0.487636237841049</v>
      </c>
      <c r="K16" s="142">
        <v>0</v>
      </c>
      <c r="L16" s="142">
        <v>0</v>
      </c>
      <c r="M16" s="129">
        <f t="shared" si="1"/>
        <v>0</v>
      </c>
      <c r="N16" s="175">
        <f t="shared" si="8"/>
      </c>
      <c r="O16" s="130">
        <f t="shared" si="2"/>
        <v>21340.55489</v>
      </c>
      <c r="P16" s="142">
        <f t="shared" si="3"/>
        <v>10406.4279</v>
      </c>
      <c r="Q16" s="143">
        <f t="shared" si="4"/>
        <v>-10934.126989999999</v>
      </c>
      <c r="R16" s="152">
        <f t="shared" si="9"/>
        <v>0.487636237841049</v>
      </c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s="1" customFormat="1" ht="32.25" customHeight="1">
      <c r="A17" s="159">
        <v>13020000</v>
      </c>
      <c r="B17" s="91" t="s">
        <v>178</v>
      </c>
      <c r="C17" s="92"/>
      <c r="D17" s="142">
        <v>5600</v>
      </c>
      <c r="E17" s="142">
        <v>2661.6</v>
      </c>
      <c r="F17" s="142">
        <v>4715.01566</v>
      </c>
      <c r="G17" s="142">
        <f t="shared" si="5"/>
        <v>2053.41566</v>
      </c>
      <c r="H17" s="152">
        <f t="shared" si="6"/>
        <v>1.7714967162608957</v>
      </c>
      <c r="I17" s="142">
        <f t="shared" si="0"/>
        <v>-884.98434</v>
      </c>
      <c r="J17" s="152">
        <f t="shared" si="7"/>
        <v>0.8419670821428571</v>
      </c>
      <c r="K17" s="142">
        <v>0</v>
      </c>
      <c r="L17" s="142">
        <v>0</v>
      </c>
      <c r="M17" s="129"/>
      <c r="N17" s="175">
        <f t="shared" si="8"/>
      </c>
      <c r="O17" s="130">
        <f t="shared" si="2"/>
        <v>5600</v>
      </c>
      <c r="P17" s="142">
        <f t="shared" si="3"/>
        <v>4715.01566</v>
      </c>
      <c r="Q17" s="143">
        <f t="shared" si="4"/>
        <v>-884.98434</v>
      </c>
      <c r="R17" s="152">
        <f t="shared" si="9"/>
        <v>0.8419670821428571</v>
      </c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s="1" customFormat="1" ht="35.25" customHeight="1">
      <c r="A18" s="159">
        <v>13030000</v>
      </c>
      <c r="B18" s="91" t="s">
        <v>179</v>
      </c>
      <c r="C18" s="92"/>
      <c r="D18" s="142">
        <v>3976.739</v>
      </c>
      <c r="E18" s="142">
        <v>1774.969</v>
      </c>
      <c r="F18" s="142">
        <v>1575.0039</v>
      </c>
      <c r="G18" s="142">
        <f t="shared" si="5"/>
        <v>-199.96510000000012</v>
      </c>
      <c r="H18" s="152">
        <f t="shared" si="6"/>
        <v>0.8873416380793129</v>
      </c>
      <c r="I18" s="142">
        <f t="shared" si="0"/>
        <v>-2401.7351</v>
      </c>
      <c r="J18" s="152">
        <f t="shared" si="7"/>
        <v>0.39605412877234336</v>
      </c>
      <c r="K18" s="142">
        <v>0</v>
      </c>
      <c r="L18" s="142">
        <v>0</v>
      </c>
      <c r="M18" s="129"/>
      <c r="N18" s="175">
        <f t="shared" si="8"/>
      </c>
      <c r="O18" s="130">
        <f t="shared" si="2"/>
        <v>3976.739</v>
      </c>
      <c r="P18" s="142">
        <f t="shared" si="3"/>
        <v>1575.0039</v>
      </c>
      <c r="Q18" s="143">
        <f t="shared" si="4"/>
        <v>-2401.7351</v>
      </c>
      <c r="R18" s="152">
        <f t="shared" si="9"/>
        <v>0.39605412877234336</v>
      </c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s="1" customFormat="1" ht="42" customHeight="1">
      <c r="A19" s="159">
        <v>13040000</v>
      </c>
      <c r="B19" s="91" t="s">
        <v>221</v>
      </c>
      <c r="C19" s="92"/>
      <c r="D19" s="142">
        <v>2477.075</v>
      </c>
      <c r="E19" s="142">
        <v>1051.585</v>
      </c>
      <c r="F19" s="142">
        <v>1225.29641</v>
      </c>
      <c r="G19" s="128">
        <f t="shared" si="5"/>
        <v>173.7114099999999</v>
      </c>
      <c r="H19" s="152">
        <f t="shared" si="6"/>
        <v>1.1651900797367782</v>
      </c>
      <c r="I19" s="142">
        <f t="shared" si="0"/>
        <v>-1251.77859</v>
      </c>
      <c r="J19" s="152">
        <f t="shared" si="7"/>
        <v>0.494654546188549</v>
      </c>
      <c r="K19" s="142">
        <v>0</v>
      </c>
      <c r="L19" s="142">
        <v>0</v>
      </c>
      <c r="M19" s="129">
        <f>L19-K19</f>
        <v>0</v>
      </c>
      <c r="N19" s="175">
        <f t="shared" si="8"/>
      </c>
      <c r="O19" s="130">
        <f t="shared" si="2"/>
        <v>2477.075</v>
      </c>
      <c r="P19" s="142">
        <f t="shared" si="3"/>
        <v>1225.29641</v>
      </c>
      <c r="Q19" s="143">
        <f t="shared" si="4"/>
        <v>-1251.77859</v>
      </c>
      <c r="R19" s="152">
        <f t="shared" si="9"/>
        <v>0.494654546188549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s="1" customFormat="1" ht="26.25" customHeight="1" hidden="1">
      <c r="A20" s="159">
        <v>13070000</v>
      </c>
      <c r="B20" s="91" t="s">
        <v>93</v>
      </c>
      <c r="C20" s="92"/>
      <c r="D20" s="142">
        <v>0</v>
      </c>
      <c r="E20" s="142">
        <v>0</v>
      </c>
      <c r="F20" s="142">
        <v>0</v>
      </c>
      <c r="G20" s="128">
        <f t="shared" si="5"/>
        <v>0</v>
      </c>
      <c r="H20" s="152">
        <f t="shared" si="6"/>
      </c>
      <c r="I20" s="142"/>
      <c r="J20" s="152">
        <f t="shared" si="7"/>
      </c>
      <c r="K20" s="142">
        <v>0</v>
      </c>
      <c r="L20" s="142">
        <v>0</v>
      </c>
      <c r="M20" s="129"/>
      <c r="N20" s="175">
        <f t="shared" si="8"/>
      </c>
      <c r="O20" s="130"/>
      <c r="P20" s="142">
        <f t="shared" si="3"/>
        <v>0</v>
      </c>
      <c r="Q20" s="143"/>
      <c r="R20" s="152">
        <f t="shared" si="9"/>
      </c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s="1" customFormat="1" ht="27.75" customHeight="1">
      <c r="A21" s="158">
        <v>14000000</v>
      </c>
      <c r="B21" s="89" t="s">
        <v>58</v>
      </c>
      <c r="C21" s="93" t="e">
        <f>C24+#REF!</f>
        <v>#REF!</v>
      </c>
      <c r="D21" s="128">
        <f>D24+D23+D22</f>
        <v>381581.00623999996</v>
      </c>
      <c r="E21" s="128">
        <f>E24+E23+E22</f>
        <v>190757.53023999996</v>
      </c>
      <c r="F21" s="128">
        <f>F22+F23+F24</f>
        <v>234711.69088</v>
      </c>
      <c r="G21" s="128">
        <f t="shared" si="5"/>
        <v>43954.160640000046</v>
      </c>
      <c r="H21" s="151">
        <f t="shared" si="6"/>
        <v>1.2304190067081466</v>
      </c>
      <c r="I21" s="128">
        <f aca="true" t="shared" si="10" ref="I21:I34">F21-D21</f>
        <v>-146869.31535999995</v>
      </c>
      <c r="J21" s="151">
        <f t="shared" si="7"/>
        <v>0.615103181347489</v>
      </c>
      <c r="K21" s="128">
        <f>((K24+K23+K22)/1000)/1000</f>
        <v>0</v>
      </c>
      <c r="L21" s="128">
        <f>((L24+L23+L22)/1000)/1000</f>
        <v>0</v>
      </c>
      <c r="M21" s="127">
        <f>M24+M23+M22</f>
        <v>0</v>
      </c>
      <c r="N21" s="154">
        <f t="shared" si="8"/>
      </c>
      <c r="O21" s="128">
        <f>O24+O23+O22</f>
        <v>381581.00623999996</v>
      </c>
      <c r="P21" s="128">
        <f>P24+P23+P22</f>
        <v>234711.69088</v>
      </c>
      <c r="Q21" s="140">
        <f aca="true" t="shared" si="11" ref="Q21:Q29">P21-O21</f>
        <v>-146869.31535999995</v>
      </c>
      <c r="R21" s="151">
        <f t="shared" si="9"/>
        <v>0.615103181347489</v>
      </c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s="1" customFormat="1" ht="49.5" customHeight="1">
      <c r="A22" s="160">
        <v>14020000</v>
      </c>
      <c r="B22" s="91" t="s">
        <v>139</v>
      </c>
      <c r="C22" s="94"/>
      <c r="D22" s="142">
        <v>13366.930279999999</v>
      </c>
      <c r="E22" s="142">
        <v>9885.771279999999</v>
      </c>
      <c r="F22" s="142">
        <v>18551.41887</v>
      </c>
      <c r="G22" s="142">
        <f t="shared" si="5"/>
        <v>8665.647590000002</v>
      </c>
      <c r="H22" s="152">
        <f t="shared" si="6"/>
        <v>1.8765777949497535</v>
      </c>
      <c r="I22" s="142">
        <f t="shared" si="10"/>
        <v>5184.488590000003</v>
      </c>
      <c r="J22" s="152">
        <f t="shared" si="7"/>
        <v>1.387859327564324</v>
      </c>
      <c r="K22" s="142">
        <v>0</v>
      </c>
      <c r="L22" s="142">
        <v>0</v>
      </c>
      <c r="M22" s="144"/>
      <c r="N22" s="175">
        <f t="shared" si="8"/>
      </c>
      <c r="O22" s="142">
        <f>D22+K22</f>
        <v>13366.930279999999</v>
      </c>
      <c r="P22" s="142">
        <f>L22+F22</f>
        <v>18551.41887</v>
      </c>
      <c r="Q22" s="142">
        <f t="shared" si="11"/>
        <v>5184.488590000003</v>
      </c>
      <c r="R22" s="152">
        <f t="shared" si="9"/>
        <v>1.387859327564324</v>
      </c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s="1" customFormat="1" ht="48" customHeight="1">
      <c r="A23" s="160">
        <v>14030000</v>
      </c>
      <c r="B23" s="91" t="s">
        <v>180</v>
      </c>
      <c r="C23" s="94"/>
      <c r="D23" s="142">
        <v>93288.11796</v>
      </c>
      <c r="E23" s="142">
        <v>47595.30396</v>
      </c>
      <c r="F23" s="142">
        <v>78615.97952</v>
      </c>
      <c r="G23" s="142">
        <f t="shared" si="5"/>
        <v>31020.675559999996</v>
      </c>
      <c r="H23" s="152">
        <f t="shared" si="6"/>
        <v>1.651759164855221</v>
      </c>
      <c r="I23" s="142">
        <f t="shared" si="10"/>
        <v>-14672.13844000001</v>
      </c>
      <c r="J23" s="152">
        <f t="shared" si="7"/>
        <v>0.8427223234764891</v>
      </c>
      <c r="K23" s="142">
        <v>0</v>
      </c>
      <c r="L23" s="142">
        <v>0</v>
      </c>
      <c r="M23" s="144"/>
      <c r="N23" s="175">
        <f t="shared" si="8"/>
      </c>
      <c r="O23" s="142">
        <f>D23+K23</f>
        <v>93288.11796</v>
      </c>
      <c r="P23" s="142">
        <f>L23+F23</f>
        <v>78615.97952</v>
      </c>
      <c r="Q23" s="142">
        <f t="shared" si="11"/>
        <v>-14672.13844000001</v>
      </c>
      <c r="R23" s="152">
        <f t="shared" si="9"/>
        <v>0.8427223234764891</v>
      </c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s="1" customFormat="1" ht="64.5" customHeight="1">
      <c r="A24" s="160">
        <v>14040000</v>
      </c>
      <c r="B24" s="91" t="s">
        <v>181</v>
      </c>
      <c r="C24" s="94" t="e">
        <f>#REF!+#REF!+#REF!+#REF!+#REF!</f>
        <v>#REF!</v>
      </c>
      <c r="D24" s="142">
        <v>274925.958</v>
      </c>
      <c r="E24" s="142">
        <v>133276.455</v>
      </c>
      <c r="F24" s="142">
        <v>137544.29249000002</v>
      </c>
      <c r="G24" s="142">
        <f t="shared" si="5"/>
        <v>4267.837490000034</v>
      </c>
      <c r="H24" s="152">
        <f t="shared" si="6"/>
        <v>1.0320224415482842</v>
      </c>
      <c r="I24" s="142">
        <f t="shared" si="10"/>
        <v>-137381.66550999996</v>
      </c>
      <c r="J24" s="152">
        <f t="shared" si="7"/>
        <v>0.5002957650510398</v>
      </c>
      <c r="K24" s="142">
        <v>0</v>
      </c>
      <c r="L24" s="142">
        <v>0</v>
      </c>
      <c r="M24" s="144">
        <f>L24-K24</f>
        <v>0</v>
      </c>
      <c r="N24" s="175">
        <f t="shared" si="8"/>
      </c>
      <c r="O24" s="142">
        <f>D24+K24</f>
        <v>274925.958</v>
      </c>
      <c r="P24" s="142">
        <f t="shared" si="3"/>
        <v>137544.29249000002</v>
      </c>
      <c r="Q24" s="142">
        <f t="shared" si="11"/>
        <v>-137381.66550999996</v>
      </c>
      <c r="R24" s="152">
        <f t="shared" si="9"/>
        <v>0.5002957650510398</v>
      </c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s="1" customFormat="1" ht="42.75" customHeight="1" hidden="1">
      <c r="A25" s="164">
        <v>16000000</v>
      </c>
      <c r="B25" s="165" t="s">
        <v>219</v>
      </c>
      <c r="C25" s="94"/>
      <c r="D25" s="147">
        <v>0</v>
      </c>
      <c r="E25" s="147">
        <v>0</v>
      </c>
      <c r="F25" s="147">
        <v>0</v>
      </c>
      <c r="G25" s="147">
        <f t="shared" si="5"/>
        <v>0</v>
      </c>
      <c r="H25" s="152">
        <f t="shared" si="6"/>
      </c>
      <c r="I25" s="147">
        <f t="shared" si="10"/>
        <v>0</v>
      </c>
      <c r="J25" s="151">
        <f t="shared" si="7"/>
      </c>
      <c r="K25" s="147"/>
      <c r="L25" s="147"/>
      <c r="M25" s="144"/>
      <c r="N25" s="154">
        <f t="shared" si="8"/>
      </c>
      <c r="O25" s="142">
        <f>D25+K25</f>
        <v>0</v>
      </c>
      <c r="P25" s="150">
        <f>L25+F25</f>
        <v>0</v>
      </c>
      <c r="Q25" s="150">
        <f>P25-O25</f>
        <v>0</v>
      </c>
      <c r="R25" s="151">
        <f t="shared" si="9"/>
      </c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s="1" customFormat="1" ht="20.25" customHeight="1">
      <c r="A26" s="158">
        <v>18000000</v>
      </c>
      <c r="B26" s="89" t="s">
        <v>18</v>
      </c>
      <c r="C26" s="89"/>
      <c r="D26" s="128">
        <f>SUM(D27:D30)</f>
        <v>1258653.0599</v>
      </c>
      <c r="E26" s="128">
        <f>SUM(E27:E30)</f>
        <v>592723.3089</v>
      </c>
      <c r="F26" s="128">
        <f>SUM(F27:F30)</f>
        <v>682242.1459400001</v>
      </c>
      <c r="G26" s="128">
        <f t="shared" si="5"/>
        <v>89518.83704000013</v>
      </c>
      <c r="H26" s="151">
        <f t="shared" si="6"/>
        <v>1.1510297227995518</v>
      </c>
      <c r="I26" s="128">
        <f t="shared" si="10"/>
        <v>-576410.9139599999</v>
      </c>
      <c r="J26" s="151">
        <f t="shared" si="7"/>
        <v>0.5420414629542188</v>
      </c>
      <c r="K26" s="128">
        <f>(K27+K28+K29+K30)/1000</f>
        <v>0</v>
      </c>
      <c r="L26" s="128">
        <f>(L27+L28+L29+L30)/1000</f>
        <v>0</v>
      </c>
      <c r="M26" s="127">
        <f aca="true" t="shared" si="12" ref="M26:M34">L26-K26</f>
        <v>0</v>
      </c>
      <c r="N26" s="154">
        <f t="shared" si="8"/>
      </c>
      <c r="O26" s="128">
        <f aca="true" t="shared" si="13" ref="O26:O59">D26+K26</f>
        <v>1258653.0599</v>
      </c>
      <c r="P26" s="128">
        <f aca="true" t="shared" si="14" ref="P26:P32">L26+F26</f>
        <v>682242.1459400001</v>
      </c>
      <c r="Q26" s="140">
        <f t="shared" si="11"/>
        <v>-576410.9139599999</v>
      </c>
      <c r="R26" s="151">
        <f t="shared" si="9"/>
        <v>0.5420414629542188</v>
      </c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s="1" customFormat="1" ht="29.25" customHeight="1">
      <c r="A27" s="159">
        <v>18010000</v>
      </c>
      <c r="B27" s="91" t="s">
        <v>182</v>
      </c>
      <c r="C27" s="89"/>
      <c r="D27" s="142">
        <v>573613.17</v>
      </c>
      <c r="E27" s="142">
        <v>253031.372</v>
      </c>
      <c r="F27" s="142">
        <v>307513.06063</v>
      </c>
      <c r="G27" s="142">
        <f t="shared" si="5"/>
        <v>54481.68863000002</v>
      </c>
      <c r="H27" s="152">
        <f t="shared" si="6"/>
        <v>1.2153159436293142</v>
      </c>
      <c r="I27" s="142">
        <f t="shared" si="10"/>
        <v>-266100.10937</v>
      </c>
      <c r="J27" s="152">
        <f t="shared" si="7"/>
        <v>0.5360983267347227</v>
      </c>
      <c r="K27" s="142">
        <v>0</v>
      </c>
      <c r="L27" s="142">
        <v>0</v>
      </c>
      <c r="M27" s="145">
        <f>L27-K27</f>
        <v>0</v>
      </c>
      <c r="N27" s="175">
        <f t="shared" si="8"/>
      </c>
      <c r="O27" s="130">
        <f t="shared" si="13"/>
        <v>573613.17</v>
      </c>
      <c r="P27" s="130">
        <f t="shared" si="14"/>
        <v>307513.06063</v>
      </c>
      <c r="Q27" s="130">
        <f t="shared" si="11"/>
        <v>-266100.10937</v>
      </c>
      <c r="R27" s="152">
        <f t="shared" si="9"/>
        <v>0.5360983267347227</v>
      </c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s="1" customFormat="1" ht="36" customHeight="1">
      <c r="A28" s="159">
        <v>18020000</v>
      </c>
      <c r="B28" s="91" t="s">
        <v>86</v>
      </c>
      <c r="C28" s="92"/>
      <c r="D28" s="142">
        <v>3437.2</v>
      </c>
      <c r="E28" s="142">
        <v>1775.7</v>
      </c>
      <c r="F28" s="142">
        <v>1879.7286299999998</v>
      </c>
      <c r="G28" s="142">
        <f t="shared" si="5"/>
        <v>104.0286299999998</v>
      </c>
      <c r="H28" s="152">
        <f t="shared" si="6"/>
        <v>1.0585845750971448</v>
      </c>
      <c r="I28" s="142">
        <f t="shared" si="10"/>
        <v>-1557.47137</v>
      </c>
      <c r="J28" s="152">
        <f t="shared" si="7"/>
        <v>0.5468778744326778</v>
      </c>
      <c r="K28" s="142">
        <v>0</v>
      </c>
      <c r="L28" s="142">
        <v>0</v>
      </c>
      <c r="M28" s="129">
        <f t="shared" si="12"/>
        <v>0</v>
      </c>
      <c r="N28" s="175">
        <f t="shared" si="8"/>
      </c>
      <c r="O28" s="130">
        <f t="shared" si="13"/>
        <v>3437.2</v>
      </c>
      <c r="P28" s="142">
        <f t="shared" si="14"/>
        <v>1879.7286299999998</v>
      </c>
      <c r="Q28" s="143">
        <f t="shared" si="11"/>
        <v>-1557.47137</v>
      </c>
      <c r="R28" s="152">
        <f t="shared" si="9"/>
        <v>0.5468778744326778</v>
      </c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s="1" customFormat="1" ht="27" customHeight="1">
      <c r="A29" s="159">
        <v>18030000</v>
      </c>
      <c r="B29" s="91" t="s">
        <v>87</v>
      </c>
      <c r="C29" s="92"/>
      <c r="D29" s="142">
        <v>3609.175</v>
      </c>
      <c r="E29" s="142">
        <v>1517.445</v>
      </c>
      <c r="F29" s="142">
        <v>1419.5100199999997</v>
      </c>
      <c r="G29" s="142">
        <f t="shared" si="5"/>
        <v>-97.93498000000022</v>
      </c>
      <c r="H29" s="152">
        <f t="shared" si="6"/>
        <v>0.9354606064799711</v>
      </c>
      <c r="I29" s="142">
        <f t="shared" si="10"/>
        <v>-2189.6649800000005</v>
      </c>
      <c r="J29" s="152">
        <f t="shared" si="7"/>
        <v>0.39330595496200643</v>
      </c>
      <c r="K29" s="142">
        <v>0</v>
      </c>
      <c r="L29" s="142">
        <v>0</v>
      </c>
      <c r="M29" s="129">
        <f t="shared" si="12"/>
        <v>0</v>
      </c>
      <c r="N29" s="175">
        <f t="shared" si="8"/>
      </c>
      <c r="O29" s="130">
        <f t="shared" si="13"/>
        <v>3609.175</v>
      </c>
      <c r="P29" s="142">
        <f t="shared" si="14"/>
        <v>1419.5100199999997</v>
      </c>
      <c r="Q29" s="143">
        <f t="shared" si="11"/>
        <v>-2189.6649800000005</v>
      </c>
      <c r="R29" s="152">
        <f t="shared" si="9"/>
        <v>0.39330595496200643</v>
      </c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s="1" customFormat="1" ht="22.5" customHeight="1">
      <c r="A30" s="159">
        <v>18050000</v>
      </c>
      <c r="B30" s="91" t="s">
        <v>88</v>
      </c>
      <c r="C30" s="92"/>
      <c r="D30" s="142">
        <v>677993.5149</v>
      </c>
      <c r="E30" s="142">
        <v>336398.79189999995</v>
      </c>
      <c r="F30" s="142">
        <v>371429.84666000004</v>
      </c>
      <c r="G30" s="142">
        <f>F30-E30</f>
        <v>35031.05476000009</v>
      </c>
      <c r="H30" s="152">
        <f t="shared" si="6"/>
        <v>1.10413549514296</v>
      </c>
      <c r="I30" s="142">
        <f>F30-D30</f>
        <v>-306563.6682399999</v>
      </c>
      <c r="J30" s="152">
        <f t="shared" si="7"/>
        <v>0.5478368723258124</v>
      </c>
      <c r="K30" s="142">
        <v>0</v>
      </c>
      <c r="L30" s="142">
        <v>0</v>
      </c>
      <c r="M30" s="129">
        <f t="shared" si="12"/>
        <v>0</v>
      </c>
      <c r="N30" s="175">
        <f t="shared" si="8"/>
      </c>
      <c r="O30" s="130">
        <f>D30+K30</f>
        <v>677993.5149</v>
      </c>
      <c r="P30" s="142">
        <f>L30+F30</f>
        <v>371429.84666000004</v>
      </c>
      <c r="Q30" s="143">
        <f>P30-O30</f>
        <v>-306563.6682399999</v>
      </c>
      <c r="R30" s="152">
        <f t="shared" si="9"/>
        <v>0.5478368723258124</v>
      </c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s="1" customFormat="1" ht="21.75" customHeight="1">
      <c r="A31" s="158">
        <v>19000000</v>
      </c>
      <c r="B31" s="89" t="s">
        <v>89</v>
      </c>
      <c r="C31" s="92"/>
      <c r="D31" s="128">
        <f>D32+D34</f>
        <v>0</v>
      </c>
      <c r="E31" s="128">
        <f>E32+E34</f>
        <v>0</v>
      </c>
      <c r="F31" s="128">
        <f>F32+F34</f>
        <v>14.7</v>
      </c>
      <c r="G31" s="150">
        <f t="shared" si="5"/>
        <v>14.7</v>
      </c>
      <c r="H31" s="151">
        <f t="shared" si="6"/>
      </c>
      <c r="I31" s="150">
        <f t="shared" si="10"/>
        <v>14.7</v>
      </c>
      <c r="J31" s="151">
        <f t="shared" si="7"/>
      </c>
      <c r="K31" s="128">
        <f>K32+K34+K33</f>
        <v>4175.721</v>
      </c>
      <c r="L31" s="128">
        <f>L32+L34+L33</f>
        <v>2957.95575</v>
      </c>
      <c r="M31" s="127">
        <f t="shared" si="12"/>
        <v>-1217.7652499999995</v>
      </c>
      <c r="N31" s="154">
        <f t="shared" si="8"/>
        <v>0.7083700635171747</v>
      </c>
      <c r="O31" s="128">
        <f t="shared" si="13"/>
        <v>4175.721</v>
      </c>
      <c r="P31" s="128">
        <f t="shared" si="14"/>
        <v>2972.65575</v>
      </c>
      <c r="Q31" s="128">
        <f aca="true" t="shared" si="15" ref="Q31:Q55">P31-O31</f>
        <v>-1203.0652499999997</v>
      </c>
      <c r="R31" s="151">
        <f t="shared" si="9"/>
        <v>0.7118904136555101</v>
      </c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s="1" customFormat="1" ht="23.25" customHeight="1">
      <c r="A32" s="159">
        <v>19010000</v>
      </c>
      <c r="B32" s="91" t="s">
        <v>90</v>
      </c>
      <c r="C32" s="92"/>
      <c r="D32" s="142">
        <v>0</v>
      </c>
      <c r="E32" s="142">
        <v>0</v>
      </c>
      <c r="F32" s="142">
        <v>0</v>
      </c>
      <c r="G32" s="142">
        <f t="shared" si="5"/>
        <v>0</v>
      </c>
      <c r="H32" s="152">
        <f t="shared" si="6"/>
      </c>
      <c r="I32" s="142">
        <f t="shared" si="10"/>
        <v>0</v>
      </c>
      <c r="J32" s="152">
        <f t="shared" si="7"/>
      </c>
      <c r="K32" s="129">
        <v>4175.721</v>
      </c>
      <c r="L32" s="129">
        <v>2957.95575</v>
      </c>
      <c r="M32" s="129">
        <f t="shared" si="12"/>
        <v>-1217.7652499999995</v>
      </c>
      <c r="N32" s="175">
        <f t="shared" si="8"/>
        <v>0.7083700635171747</v>
      </c>
      <c r="O32" s="130">
        <f t="shared" si="13"/>
        <v>4175.721</v>
      </c>
      <c r="P32" s="142">
        <f t="shared" si="14"/>
        <v>2957.95575</v>
      </c>
      <c r="Q32" s="130">
        <f t="shared" si="15"/>
        <v>-1217.7652499999995</v>
      </c>
      <c r="R32" s="152">
        <f t="shared" si="9"/>
        <v>0.7083700635171747</v>
      </c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s="1" customFormat="1" ht="42" customHeight="1" hidden="1">
      <c r="A33" s="159">
        <v>19050000</v>
      </c>
      <c r="B33" s="91" t="s">
        <v>243</v>
      </c>
      <c r="C33" s="91"/>
      <c r="D33" s="142"/>
      <c r="E33" s="142"/>
      <c r="F33" s="142"/>
      <c r="G33" s="142"/>
      <c r="H33" s="152"/>
      <c r="I33" s="142"/>
      <c r="J33" s="152"/>
      <c r="K33" s="142">
        <v>0</v>
      </c>
      <c r="L33" s="142">
        <v>0</v>
      </c>
      <c r="M33" s="129">
        <f t="shared" si="12"/>
        <v>0</v>
      </c>
      <c r="N33" s="175">
        <f t="shared" si="8"/>
      </c>
      <c r="O33" s="130">
        <f>D33+K33</f>
        <v>0</v>
      </c>
      <c r="P33" s="142">
        <f>L33+F33</f>
        <v>0</v>
      </c>
      <c r="Q33" s="130">
        <f>P33-O33</f>
        <v>0</v>
      </c>
      <c r="R33" s="152">
        <f>_xlfn.IFERROR(P33/O33,"")</f>
      </c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s="1" customFormat="1" ht="60.75">
      <c r="A34" s="159">
        <v>19090000</v>
      </c>
      <c r="B34" s="91" t="s">
        <v>222</v>
      </c>
      <c r="C34" s="92"/>
      <c r="D34" s="142">
        <v>0</v>
      </c>
      <c r="E34" s="142">
        <v>0</v>
      </c>
      <c r="F34" s="142">
        <v>14.7</v>
      </c>
      <c r="G34" s="142">
        <f t="shared" si="5"/>
        <v>14.7</v>
      </c>
      <c r="H34" s="152">
        <f t="shared" si="6"/>
      </c>
      <c r="I34" s="142">
        <f t="shared" si="10"/>
        <v>14.7</v>
      </c>
      <c r="J34" s="152">
        <f t="shared" si="7"/>
      </c>
      <c r="K34" s="142">
        <v>0</v>
      </c>
      <c r="L34" s="142">
        <v>0</v>
      </c>
      <c r="M34" s="129">
        <f t="shared" si="12"/>
        <v>0</v>
      </c>
      <c r="N34" s="175">
        <f t="shared" si="8"/>
      </c>
      <c r="O34" s="130">
        <f>D34+K34</f>
        <v>0</v>
      </c>
      <c r="P34" s="142">
        <f>L34+F34</f>
        <v>14.7</v>
      </c>
      <c r="Q34" s="130">
        <f>P34-O34</f>
        <v>14.7</v>
      </c>
      <c r="R34" s="152">
        <f>_xlfn.IFERROR(P34/O34,"")</f>
      </c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1:33" s="77" customFormat="1" ht="23.25" customHeight="1">
      <c r="A35" s="161">
        <v>20000000</v>
      </c>
      <c r="B35" s="95" t="s">
        <v>19</v>
      </c>
      <c r="C35" s="96">
        <v>5750.4</v>
      </c>
      <c r="D35" s="127">
        <f>(D36+D37+D42+D46)</f>
        <v>185695.45456000004</v>
      </c>
      <c r="E35" s="127">
        <f>(E36+E37+E42+E46)</f>
        <v>98949.99856</v>
      </c>
      <c r="F35" s="127">
        <f>(F36+F37+F42+F46)</f>
        <v>120345.09834</v>
      </c>
      <c r="G35" s="127">
        <f t="shared" si="5"/>
        <v>21395.09977999999</v>
      </c>
      <c r="H35" s="151">
        <f t="shared" si="6"/>
        <v>1.2162213248242415</v>
      </c>
      <c r="I35" s="127">
        <f aca="true" t="shared" si="16" ref="I35:I43">F35-D35</f>
        <v>-65350.356220000045</v>
      </c>
      <c r="J35" s="151">
        <f t="shared" si="7"/>
        <v>0.6480777821145606</v>
      </c>
      <c r="K35" s="127">
        <f>K36+K37+K42+K46</f>
        <v>567590.05992</v>
      </c>
      <c r="L35" s="127">
        <f>L36+L37+L42+L46</f>
        <v>430856.01245000004</v>
      </c>
      <c r="M35" s="127">
        <f aca="true" t="shared" si="17" ref="M35:M47">L35-K35</f>
        <v>-136734.04747</v>
      </c>
      <c r="N35" s="154">
        <f t="shared" si="8"/>
        <v>0.7590971774782803</v>
      </c>
      <c r="O35" s="127">
        <f t="shared" si="13"/>
        <v>753285.5144800001</v>
      </c>
      <c r="P35" s="127">
        <f aca="true" t="shared" si="18" ref="P35:P59">L35+F35</f>
        <v>551201.1107900001</v>
      </c>
      <c r="Q35" s="127">
        <f t="shared" si="15"/>
        <v>-202084.40369000006</v>
      </c>
      <c r="R35" s="151">
        <f t="shared" si="9"/>
        <v>0.7317293379396778</v>
      </c>
      <c r="S35" s="76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</row>
    <row r="36" spans="1:33" s="1" customFormat="1" ht="45.75" customHeight="1">
      <c r="A36" s="158">
        <v>21000000</v>
      </c>
      <c r="B36" s="89" t="s">
        <v>72</v>
      </c>
      <c r="C36" s="93">
        <v>1</v>
      </c>
      <c r="D36" s="127">
        <v>26051.906</v>
      </c>
      <c r="E36" s="127">
        <v>17320.316</v>
      </c>
      <c r="F36" s="127">
        <v>24345.4356</v>
      </c>
      <c r="G36" s="127">
        <f t="shared" si="5"/>
        <v>7025.119600000002</v>
      </c>
      <c r="H36" s="151">
        <f t="shared" si="6"/>
        <v>1.405599967113764</v>
      </c>
      <c r="I36" s="128">
        <f t="shared" si="16"/>
        <v>-1706.4703999999983</v>
      </c>
      <c r="J36" s="151">
        <f t="shared" si="7"/>
        <v>0.934497291676087</v>
      </c>
      <c r="K36" s="127">
        <v>515.2</v>
      </c>
      <c r="L36" s="127">
        <v>2537.90752</v>
      </c>
      <c r="M36" s="127">
        <f t="shared" si="17"/>
        <v>2022.7075200000002</v>
      </c>
      <c r="N36" s="154">
        <f t="shared" si="8"/>
        <v>4.926062732919255</v>
      </c>
      <c r="O36" s="128">
        <f t="shared" si="13"/>
        <v>26567.106</v>
      </c>
      <c r="P36" s="128">
        <f t="shared" si="18"/>
        <v>26883.34312</v>
      </c>
      <c r="Q36" s="128">
        <f t="shared" si="15"/>
        <v>316.2371200000016</v>
      </c>
      <c r="R36" s="151">
        <f t="shared" si="9"/>
        <v>1.0119033333928054</v>
      </c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3" s="1" customFormat="1" ht="44.25" customHeight="1">
      <c r="A37" s="158">
        <v>22000000</v>
      </c>
      <c r="B37" s="89" t="s">
        <v>183</v>
      </c>
      <c r="C37" s="93">
        <v>4948.8</v>
      </c>
      <c r="D37" s="128">
        <f>SUM(D38:D41)</f>
        <v>151537.32156000004</v>
      </c>
      <c r="E37" s="128">
        <f>SUM(E38:E41)</f>
        <v>73769.30556000001</v>
      </c>
      <c r="F37" s="128">
        <f>SUM(F38:F41)</f>
        <v>80071.41931</v>
      </c>
      <c r="G37" s="128">
        <f t="shared" si="5"/>
        <v>6302.1137499999895</v>
      </c>
      <c r="H37" s="151">
        <f t="shared" si="6"/>
        <v>1.085430026786333</v>
      </c>
      <c r="I37" s="128">
        <f t="shared" si="16"/>
        <v>-71465.90225000004</v>
      </c>
      <c r="J37" s="151">
        <f t="shared" si="7"/>
        <v>0.5283940516151747</v>
      </c>
      <c r="K37" s="128">
        <f>SUM(K38:K41)</f>
        <v>0</v>
      </c>
      <c r="L37" s="128">
        <f>SUM(L38:L41)</f>
        <v>0</v>
      </c>
      <c r="M37" s="127">
        <f t="shared" si="17"/>
        <v>0</v>
      </c>
      <c r="N37" s="154">
        <f t="shared" si="8"/>
      </c>
      <c r="O37" s="128">
        <f t="shared" si="13"/>
        <v>151537.32156000004</v>
      </c>
      <c r="P37" s="128">
        <f t="shared" si="18"/>
        <v>80071.41931</v>
      </c>
      <c r="Q37" s="128">
        <f t="shared" si="15"/>
        <v>-71465.90225000004</v>
      </c>
      <c r="R37" s="151">
        <f t="shared" si="9"/>
        <v>0.5283940516151747</v>
      </c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s="212" customFormat="1" ht="22.5" customHeight="1">
      <c r="A38" s="220">
        <v>22010000</v>
      </c>
      <c r="B38" s="91" t="s">
        <v>117</v>
      </c>
      <c r="C38" s="97"/>
      <c r="D38" s="142">
        <v>90071.80574000001</v>
      </c>
      <c r="E38" s="142">
        <v>43091.762740000006</v>
      </c>
      <c r="F38" s="142">
        <v>46786.69809000001</v>
      </c>
      <c r="G38" s="142">
        <f t="shared" si="5"/>
        <v>3694.935350000007</v>
      </c>
      <c r="H38" s="205">
        <f t="shared" si="6"/>
        <v>1.0857457461718125</v>
      </c>
      <c r="I38" s="142">
        <f t="shared" si="16"/>
        <v>-43285.10765</v>
      </c>
      <c r="J38" s="205">
        <f t="shared" si="7"/>
        <v>0.5194377719600052</v>
      </c>
      <c r="K38" s="142"/>
      <c r="L38" s="142">
        <v>0</v>
      </c>
      <c r="M38" s="129">
        <f t="shared" si="17"/>
        <v>0</v>
      </c>
      <c r="N38" s="221">
        <f t="shared" si="8"/>
      </c>
      <c r="O38" s="130">
        <f t="shared" si="13"/>
        <v>90071.80574000001</v>
      </c>
      <c r="P38" s="142">
        <f t="shared" si="18"/>
        <v>46786.69809000001</v>
      </c>
      <c r="Q38" s="130">
        <f t="shared" si="15"/>
        <v>-43285.10765</v>
      </c>
      <c r="R38" s="205">
        <f t="shared" si="9"/>
        <v>0.5194377719600052</v>
      </c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</row>
    <row r="39" spans="1:33" s="212" customFormat="1" ht="61.5" customHeight="1">
      <c r="A39" s="220">
        <v>22080000</v>
      </c>
      <c r="B39" s="91" t="s">
        <v>184</v>
      </c>
      <c r="C39" s="92">
        <v>259.6</v>
      </c>
      <c r="D39" s="142">
        <v>60542.293</v>
      </c>
      <c r="E39" s="142">
        <v>30289.893</v>
      </c>
      <c r="F39" s="142">
        <v>32736.208649999997</v>
      </c>
      <c r="G39" s="142">
        <f t="shared" si="5"/>
        <v>2446.315649999997</v>
      </c>
      <c r="H39" s="205">
        <f t="shared" si="6"/>
        <v>1.0807634299005282</v>
      </c>
      <c r="I39" s="142">
        <f t="shared" si="16"/>
        <v>-27806.08435</v>
      </c>
      <c r="J39" s="205">
        <f t="shared" si="7"/>
        <v>0.5407163658304122</v>
      </c>
      <c r="K39" s="142"/>
      <c r="L39" s="142">
        <v>0</v>
      </c>
      <c r="M39" s="129">
        <f t="shared" si="17"/>
        <v>0</v>
      </c>
      <c r="N39" s="221">
        <f t="shared" si="8"/>
      </c>
      <c r="O39" s="130">
        <f t="shared" si="13"/>
        <v>60542.293</v>
      </c>
      <c r="P39" s="142">
        <f t="shared" si="18"/>
        <v>32736.208649999997</v>
      </c>
      <c r="Q39" s="130">
        <f t="shared" si="15"/>
        <v>-27806.08435</v>
      </c>
      <c r="R39" s="205">
        <f t="shared" si="9"/>
        <v>0.5407163658304122</v>
      </c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</row>
    <row r="40" spans="1:33" s="212" customFormat="1" ht="23.25" customHeight="1">
      <c r="A40" s="220">
        <v>22090000</v>
      </c>
      <c r="B40" s="91" t="s">
        <v>52</v>
      </c>
      <c r="C40" s="92">
        <v>4672.3</v>
      </c>
      <c r="D40" s="142">
        <v>780.9658200000001</v>
      </c>
      <c r="E40" s="142">
        <v>294.79282</v>
      </c>
      <c r="F40" s="142">
        <v>361.37701</v>
      </c>
      <c r="G40" s="142">
        <f t="shared" si="5"/>
        <v>66.58418999999998</v>
      </c>
      <c r="H40" s="205">
        <f t="shared" si="6"/>
        <v>1.225867746711063</v>
      </c>
      <c r="I40" s="142">
        <f t="shared" si="16"/>
        <v>-419.58881000000014</v>
      </c>
      <c r="J40" s="205">
        <f t="shared" si="7"/>
        <v>0.46273089134681966</v>
      </c>
      <c r="K40" s="142"/>
      <c r="L40" s="142">
        <v>0</v>
      </c>
      <c r="M40" s="129">
        <f t="shared" si="17"/>
        <v>0</v>
      </c>
      <c r="N40" s="221">
        <f t="shared" si="8"/>
      </c>
      <c r="O40" s="130">
        <f t="shared" si="13"/>
        <v>780.9658200000001</v>
      </c>
      <c r="P40" s="142">
        <f t="shared" si="18"/>
        <v>361.37701</v>
      </c>
      <c r="Q40" s="130">
        <f t="shared" si="15"/>
        <v>-419.58881000000014</v>
      </c>
      <c r="R40" s="205">
        <f t="shared" si="9"/>
        <v>0.46273089134681966</v>
      </c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</row>
    <row r="41" spans="1:33" s="212" customFormat="1" ht="120" customHeight="1">
      <c r="A41" s="220">
        <v>22130000</v>
      </c>
      <c r="B41" s="91" t="s">
        <v>202</v>
      </c>
      <c r="C41" s="92"/>
      <c r="D41" s="142">
        <v>142.257</v>
      </c>
      <c r="E41" s="142">
        <v>92.857</v>
      </c>
      <c r="F41" s="142">
        <v>187.13556000000003</v>
      </c>
      <c r="G41" s="142">
        <f t="shared" si="5"/>
        <v>94.27856000000003</v>
      </c>
      <c r="H41" s="205">
        <f t="shared" si="6"/>
        <v>2.0153091312448175</v>
      </c>
      <c r="I41" s="142">
        <f t="shared" si="16"/>
        <v>44.87856000000002</v>
      </c>
      <c r="J41" s="205">
        <f t="shared" si="7"/>
        <v>1.3154752314473104</v>
      </c>
      <c r="K41" s="142"/>
      <c r="L41" s="142">
        <v>0</v>
      </c>
      <c r="M41" s="129">
        <f t="shared" si="17"/>
        <v>0</v>
      </c>
      <c r="N41" s="221">
        <f t="shared" si="8"/>
      </c>
      <c r="O41" s="130">
        <f t="shared" si="13"/>
        <v>142.257</v>
      </c>
      <c r="P41" s="142">
        <f t="shared" si="18"/>
        <v>187.13556000000003</v>
      </c>
      <c r="Q41" s="130">
        <f t="shared" si="15"/>
        <v>44.87856000000002</v>
      </c>
      <c r="R41" s="205">
        <f t="shared" si="9"/>
        <v>1.3154752314473104</v>
      </c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</row>
    <row r="42" spans="1:33" s="1" customFormat="1" ht="20.25" customHeight="1">
      <c r="A42" s="158">
        <v>24000000</v>
      </c>
      <c r="B42" s="89" t="s">
        <v>59</v>
      </c>
      <c r="C42" s="93">
        <f>C43+C46</f>
        <v>300.2</v>
      </c>
      <c r="D42" s="128">
        <f>SUM(D43:D44)</f>
        <v>8106.227</v>
      </c>
      <c r="E42" s="128">
        <f>SUM(E43:E44)</f>
        <v>7860.377</v>
      </c>
      <c r="F42" s="128">
        <f>SUM(F43:F44)</f>
        <v>15928.243429999999</v>
      </c>
      <c r="G42" s="128">
        <f t="shared" si="5"/>
        <v>8067.866429999998</v>
      </c>
      <c r="H42" s="151">
        <f t="shared" si="6"/>
        <v>2.0263968802005294</v>
      </c>
      <c r="I42" s="128">
        <f t="shared" si="16"/>
        <v>7822.016429999999</v>
      </c>
      <c r="J42" s="151">
        <f t="shared" si="7"/>
        <v>1.9649392288175496</v>
      </c>
      <c r="K42" s="128">
        <f>K43+K44+K45</f>
        <v>22180.167999999998</v>
      </c>
      <c r="L42" s="128">
        <f>L43+L44+L45</f>
        <v>26051.685449999997</v>
      </c>
      <c r="M42" s="127">
        <f t="shared" si="17"/>
        <v>3871.5174499999994</v>
      </c>
      <c r="N42" s="154">
        <f t="shared" si="8"/>
        <v>1.1745486080177572</v>
      </c>
      <c r="O42" s="128">
        <f t="shared" si="13"/>
        <v>30286.394999999997</v>
      </c>
      <c r="P42" s="128">
        <f t="shared" si="18"/>
        <v>41979.92887999999</v>
      </c>
      <c r="Q42" s="128">
        <f t="shared" si="15"/>
        <v>11693.533879999995</v>
      </c>
      <c r="R42" s="151">
        <f t="shared" si="9"/>
        <v>1.386098572642931</v>
      </c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1:33" s="212" customFormat="1" ht="24" customHeight="1">
      <c r="A43" s="220">
        <v>24060000</v>
      </c>
      <c r="B43" s="91" t="s">
        <v>20</v>
      </c>
      <c r="C43" s="92">
        <v>300.2</v>
      </c>
      <c r="D43" s="142">
        <v>8106.227</v>
      </c>
      <c r="E43" s="142">
        <v>7860.377</v>
      </c>
      <c r="F43" s="142">
        <v>15928.243429999999</v>
      </c>
      <c r="G43" s="142">
        <f t="shared" si="5"/>
        <v>8067.866429999998</v>
      </c>
      <c r="H43" s="205">
        <f t="shared" si="6"/>
        <v>2.0263968802005294</v>
      </c>
      <c r="I43" s="142">
        <f t="shared" si="16"/>
        <v>7822.016429999999</v>
      </c>
      <c r="J43" s="205">
        <f t="shared" si="7"/>
        <v>1.9649392288175496</v>
      </c>
      <c r="K43" s="129">
        <v>630.055</v>
      </c>
      <c r="L43" s="129">
        <v>1024.8244499999998</v>
      </c>
      <c r="M43" s="129">
        <f t="shared" si="17"/>
        <v>394.7694499999999</v>
      </c>
      <c r="N43" s="221">
        <f t="shared" si="8"/>
        <v>1.6265634746172952</v>
      </c>
      <c r="O43" s="130">
        <f t="shared" si="13"/>
        <v>8736.282</v>
      </c>
      <c r="P43" s="142">
        <f>L43+F43</f>
        <v>16953.06788</v>
      </c>
      <c r="Q43" s="130">
        <f t="shared" si="15"/>
        <v>8216.78588</v>
      </c>
      <c r="R43" s="205">
        <f t="shared" si="9"/>
        <v>1.9405357885654333</v>
      </c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</row>
    <row r="44" spans="1:33" s="212" customFormat="1" ht="55.5" customHeight="1">
      <c r="A44" s="220">
        <v>24110000</v>
      </c>
      <c r="B44" s="91" t="s">
        <v>83</v>
      </c>
      <c r="C44" s="92"/>
      <c r="D44" s="142">
        <v>0</v>
      </c>
      <c r="E44" s="142">
        <v>0</v>
      </c>
      <c r="F44" s="142">
        <v>0</v>
      </c>
      <c r="G44" s="142">
        <f t="shared" si="5"/>
        <v>0</v>
      </c>
      <c r="H44" s="205">
        <f t="shared" si="6"/>
      </c>
      <c r="I44" s="142"/>
      <c r="J44" s="205">
        <f t="shared" si="7"/>
      </c>
      <c r="K44" s="129">
        <v>17.313</v>
      </c>
      <c r="L44" s="129">
        <v>18.75339</v>
      </c>
      <c r="M44" s="129">
        <f t="shared" si="17"/>
        <v>1.4403900000000007</v>
      </c>
      <c r="N44" s="221">
        <f t="shared" si="8"/>
        <v>1.083197019580662</v>
      </c>
      <c r="O44" s="130">
        <f t="shared" si="13"/>
        <v>17.313</v>
      </c>
      <c r="P44" s="142">
        <f>L44+F44</f>
        <v>18.75339</v>
      </c>
      <c r="Q44" s="130">
        <f t="shared" si="15"/>
        <v>1.4403900000000007</v>
      </c>
      <c r="R44" s="205">
        <f t="shared" si="9"/>
        <v>1.083197019580662</v>
      </c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</row>
    <row r="45" spans="1:33" s="212" customFormat="1" ht="53.25" customHeight="1">
      <c r="A45" s="220" t="s">
        <v>91</v>
      </c>
      <c r="B45" s="91" t="s">
        <v>92</v>
      </c>
      <c r="C45" s="92"/>
      <c r="D45" s="142">
        <v>0</v>
      </c>
      <c r="E45" s="142">
        <v>0</v>
      </c>
      <c r="F45" s="142">
        <v>0</v>
      </c>
      <c r="G45" s="142">
        <f t="shared" si="5"/>
        <v>0</v>
      </c>
      <c r="H45" s="205">
        <f t="shared" si="6"/>
      </c>
      <c r="I45" s="142"/>
      <c r="J45" s="205">
        <f t="shared" si="7"/>
      </c>
      <c r="K45" s="129">
        <v>21532.8</v>
      </c>
      <c r="L45" s="129">
        <v>25008.10761</v>
      </c>
      <c r="M45" s="129">
        <f t="shared" si="17"/>
        <v>3475.30761</v>
      </c>
      <c r="N45" s="221">
        <f t="shared" si="8"/>
        <v>1.1613959916963887</v>
      </c>
      <c r="O45" s="130">
        <f t="shared" si="13"/>
        <v>21532.8</v>
      </c>
      <c r="P45" s="142">
        <f>L45+F45</f>
        <v>25008.10761</v>
      </c>
      <c r="Q45" s="130">
        <f t="shared" si="15"/>
        <v>3475.30761</v>
      </c>
      <c r="R45" s="205">
        <f t="shared" si="9"/>
        <v>1.1613959916963887</v>
      </c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</row>
    <row r="46" spans="1:33" s="1" customFormat="1" ht="22.5" customHeight="1">
      <c r="A46" s="158">
        <v>25000000</v>
      </c>
      <c r="B46" s="89" t="s">
        <v>53</v>
      </c>
      <c r="C46" s="93"/>
      <c r="D46" s="128">
        <v>0</v>
      </c>
      <c r="E46" s="128">
        <v>0</v>
      </c>
      <c r="F46" s="128">
        <v>0</v>
      </c>
      <c r="G46" s="142">
        <f t="shared" si="5"/>
        <v>0</v>
      </c>
      <c r="H46" s="151">
        <f t="shared" si="6"/>
      </c>
      <c r="I46" s="128">
        <f>F46-D46</f>
        <v>0</v>
      </c>
      <c r="J46" s="151">
        <f t="shared" si="7"/>
      </c>
      <c r="K46" s="127">
        <v>544894.69192</v>
      </c>
      <c r="L46" s="127">
        <v>402266.41948000004</v>
      </c>
      <c r="M46" s="127">
        <f t="shared" si="17"/>
        <v>-142628.27243999997</v>
      </c>
      <c r="N46" s="154">
        <f t="shared" si="8"/>
        <v>0.738246170214225</v>
      </c>
      <c r="O46" s="128">
        <f t="shared" si="13"/>
        <v>544894.69192</v>
      </c>
      <c r="P46" s="150">
        <f>L46+F46</f>
        <v>402266.41948000004</v>
      </c>
      <c r="Q46" s="128">
        <f t="shared" si="15"/>
        <v>-142628.27243999997</v>
      </c>
      <c r="R46" s="151">
        <f t="shared" si="9"/>
        <v>0.738246170214225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1:33" s="1" customFormat="1" ht="20.25">
      <c r="A47" s="158">
        <v>30000000</v>
      </c>
      <c r="B47" s="89" t="s">
        <v>69</v>
      </c>
      <c r="C47" s="97"/>
      <c r="D47" s="127">
        <v>25</v>
      </c>
      <c r="E47" s="127">
        <v>10</v>
      </c>
      <c r="F47" s="127">
        <v>47.99439</v>
      </c>
      <c r="G47" s="150">
        <f t="shared" si="5"/>
        <v>37.99439</v>
      </c>
      <c r="H47" s="151">
        <f t="shared" si="6"/>
        <v>4.7994390000000005</v>
      </c>
      <c r="I47" s="128">
        <f>F47-D47</f>
        <v>22.994390000000003</v>
      </c>
      <c r="J47" s="151">
        <f t="shared" si="7"/>
        <v>1.9197756000000001</v>
      </c>
      <c r="K47" s="127">
        <v>164526.755</v>
      </c>
      <c r="L47" s="127">
        <v>143001.31583</v>
      </c>
      <c r="M47" s="127">
        <f t="shared" si="17"/>
        <v>-21525.439169999998</v>
      </c>
      <c r="N47" s="154">
        <f t="shared" si="8"/>
        <v>0.8691675456067921</v>
      </c>
      <c r="O47" s="128">
        <f t="shared" si="13"/>
        <v>164551.755</v>
      </c>
      <c r="P47" s="128">
        <f t="shared" si="18"/>
        <v>143049.31022</v>
      </c>
      <c r="Q47" s="128">
        <f t="shared" si="15"/>
        <v>-21502.44477999999</v>
      </c>
      <c r="R47" s="151">
        <f t="shared" si="9"/>
        <v>0.8693271622657565</v>
      </c>
      <c r="S47" s="45"/>
      <c r="T47" s="45"/>
      <c r="U47" s="45"/>
      <c r="V47" s="45"/>
      <c r="W47" s="46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33" s="77" customFormat="1" ht="60.75">
      <c r="A48" s="161" t="s">
        <v>190</v>
      </c>
      <c r="B48" s="95" t="s">
        <v>191</v>
      </c>
      <c r="C48" s="98"/>
      <c r="D48" s="127">
        <v>0</v>
      </c>
      <c r="E48" s="127">
        <v>0</v>
      </c>
      <c r="F48" s="127">
        <v>0</v>
      </c>
      <c r="G48" s="128">
        <f>F48-E48</f>
        <v>0</v>
      </c>
      <c r="H48" s="151">
        <f t="shared" si="6"/>
      </c>
      <c r="I48" s="128">
        <f>F48-D48</f>
        <v>0</v>
      </c>
      <c r="J48" s="151">
        <f t="shared" si="7"/>
      </c>
      <c r="K48" s="127">
        <v>262708</v>
      </c>
      <c r="L48" s="127">
        <v>6029.25364</v>
      </c>
      <c r="M48" s="127">
        <f aca="true" t="shared" si="19" ref="M48:M56">L48-K48</f>
        <v>-256678.74636</v>
      </c>
      <c r="N48" s="154">
        <f t="shared" si="8"/>
        <v>0.022950399835558872</v>
      </c>
      <c r="O48" s="127">
        <f>D48+K48</f>
        <v>262708</v>
      </c>
      <c r="P48" s="127">
        <f>L48+F48</f>
        <v>6029.25364</v>
      </c>
      <c r="Q48" s="127">
        <f>P48-O48</f>
        <v>-256678.74636</v>
      </c>
      <c r="R48" s="151">
        <f t="shared" si="9"/>
        <v>0.022950399835558872</v>
      </c>
      <c r="S48" s="76"/>
      <c r="T48" s="76"/>
      <c r="U48" s="76"/>
      <c r="V48" s="76"/>
      <c r="W48" s="79"/>
      <c r="X48" s="75"/>
      <c r="Y48" s="75"/>
      <c r="Z48" s="75"/>
      <c r="AA48" s="75"/>
      <c r="AB48" s="75"/>
      <c r="AC48" s="75"/>
      <c r="AD48" s="75"/>
      <c r="AE48" s="75"/>
      <c r="AF48" s="75"/>
      <c r="AG48" s="75"/>
    </row>
    <row r="49" spans="1:33" s="1" customFormat="1" ht="30" customHeight="1">
      <c r="A49" s="158">
        <v>50000000</v>
      </c>
      <c r="B49" s="89" t="s">
        <v>21</v>
      </c>
      <c r="C49" s="93" t="e">
        <f>#REF!+C50</f>
        <v>#REF!</v>
      </c>
      <c r="D49" s="128">
        <f>D50</f>
        <v>0</v>
      </c>
      <c r="E49" s="128">
        <f>E50</f>
        <v>0</v>
      </c>
      <c r="F49" s="128">
        <f>F50</f>
        <v>0</v>
      </c>
      <c r="G49" s="128">
        <f>F49-E49</f>
        <v>0</v>
      </c>
      <c r="H49" s="151">
        <f t="shared" si="6"/>
      </c>
      <c r="I49" s="128">
        <f>F49-D49</f>
        <v>0</v>
      </c>
      <c r="J49" s="151">
        <f t="shared" si="7"/>
      </c>
      <c r="K49" s="128">
        <f>K50</f>
        <v>14435.3</v>
      </c>
      <c r="L49" s="128">
        <f>L50</f>
        <v>9294.89445</v>
      </c>
      <c r="M49" s="127">
        <f t="shared" si="19"/>
        <v>-5140.4055499999995</v>
      </c>
      <c r="N49" s="154">
        <f t="shared" si="8"/>
        <v>0.6439003311327094</v>
      </c>
      <c r="O49" s="128">
        <f t="shared" si="13"/>
        <v>14435.3</v>
      </c>
      <c r="P49" s="128">
        <f t="shared" si="18"/>
        <v>9294.89445</v>
      </c>
      <c r="Q49" s="128">
        <f t="shared" si="15"/>
        <v>-5140.4055499999995</v>
      </c>
      <c r="R49" s="151">
        <f t="shared" si="9"/>
        <v>0.6439003311327094</v>
      </c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s="212" customFormat="1" ht="81" customHeight="1">
      <c r="A50" s="220">
        <v>50110000</v>
      </c>
      <c r="B50" s="91" t="s">
        <v>185</v>
      </c>
      <c r="C50" s="92"/>
      <c r="D50" s="142">
        <v>0</v>
      </c>
      <c r="E50" s="142">
        <v>0</v>
      </c>
      <c r="F50" s="142">
        <v>0</v>
      </c>
      <c r="G50" s="142">
        <f t="shared" si="5"/>
        <v>0</v>
      </c>
      <c r="H50" s="205">
        <f t="shared" si="6"/>
      </c>
      <c r="I50" s="142"/>
      <c r="J50" s="205">
        <f t="shared" si="7"/>
      </c>
      <c r="K50" s="129">
        <v>14435.3</v>
      </c>
      <c r="L50" s="129">
        <v>9294.89445</v>
      </c>
      <c r="M50" s="129">
        <f t="shared" si="19"/>
        <v>-5140.4055499999995</v>
      </c>
      <c r="N50" s="221">
        <f t="shared" si="8"/>
        <v>0.6439003311327094</v>
      </c>
      <c r="O50" s="130">
        <f t="shared" si="13"/>
        <v>14435.3</v>
      </c>
      <c r="P50" s="142">
        <f t="shared" si="18"/>
        <v>9294.89445</v>
      </c>
      <c r="Q50" s="130">
        <f t="shared" si="15"/>
        <v>-5140.4055499999995</v>
      </c>
      <c r="R50" s="205">
        <f t="shared" si="9"/>
        <v>0.6439003311327094</v>
      </c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</row>
    <row r="51" spans="1:33" ht="20.25" customHeight="1">
      <c r="A51" s="8">
        <v>900101</v>
      </c>
      <c r="B51" s="99" t="s">
        <v>22</v>
      </c>
      <c r="C51" s="100" t="e">
        <f>C10+C35+C49+#REF!</f>
        <v>#REF!</v>
      </c>
      <c r="D51" s="146">
        <f>D10+D35+D49+D47</f>
        <v>5898212.1193</v>
      </c>
      <c r="E51" s="146">
        <f>E10+E35+E49+E47</f>
        <v>3000836.8358899998</v>
      </c>
      <c r="F51" s="146">
        <f>F10+F35+F49+F47</f>
        <v>3307074.2184000006</v>
      </c>
      <c r="G51" s="146">
        <f t="shared" si="5"/>
        <v>306237.38251000084</v>
      </c>
      <c r="H51" s="153">
        <f aca="true" t="shared" si="20" ref="H51:H62">_xlfn.IFERROR(F51/E51,"")</f>
        <v>1.1020506609514396</v>
      </c>
      <c r="I51" s="146">
        <f aca="true" t="shared" si="21" ref="I51:I62">F51-D51</f>
        <v>-2591137.9009</v>
      </c>
      <c r="J51" s="153">
        <f aca="true" t="shared" si="22" ref="J51:J62">_xlfn.IFERROR(F51/D51,"")</f>
        <v>0.5606909604994816</v>
      </c>
      <c r="K51" s="146">
        <f>K10+K35+K47+K49+K48</f>
        <v>1013435.8359200001</v>
      </c>
      <c r="L51" s="146">
        <f>L10+L35+L47+L49+L48</f>
        <v>592139.4321200001</v>
      </c>
      <c r="M51" s="146">
        <f t="shared" si="19"/>
        <v>-421296.4038</v>
      </c>
      <c r="N51" s="153">
        <f aca="true" t="shared" si="23" ref="N51:N61">_xlfn.IFERROR(L51/K51,"")</f>
        <v>0.5842890207079111</v>
      </c>
      <c r="O51" s="146">
        <f t="shared" si="13"/>
        <v>6911647.955220001</v>
      </c>
      <c r="P51" s="146">
        <f t="shared" si="18"/>
        <v>3899213.6505200006</v>
      </c>
      <c r="Q51" s="146">
        <f t="shared" si="15"/>
        <v>-3012434.3047</v>
      </c>
      <c r="R51" s="153">
        <f aca="true" t="shared" si="24" ref="R51:R62">_xlfn.IFERROR(P51/O51,"")</f>
        <v>0.5641510788429454</v>
      </c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18" s="1" customFormat="1" ht="22.5" customHeight="1">
      <c r="A52" s="158">
        <v>40000000</v>
      </c>
      <c r="B52" s="89" t="s">
        <v>54</v>
      </c>
      <c r="C52" s="101">
        <f>C53+C88</f>
        <v>226954.7</v>
      </c>
      <c r="D52" s="127">
        <f>D53</f>
        <v>4376143.031</v>
      </c>
      <c r="E52" s="127">
        <f>E53</f>
        <v>2500111.7</v>
      </c>
      <c r="F52" s="128">
        <f>F53</f>
        <v>2501111.6</v>
      </c>
      <c r="G52" s="128">
        <f t="shared" si="5"/>
        <v>999.8999999999069</v>
      </c>
      <c r="H52" s="174">
        <f t="shared" si="20"/>
        <v>1.0003999421305856</v>
      </c>
      <c r="I52" s="128">
        <f t="shared" si="21"/>
        <v>-1875031.4310000003</v>
      </c>
      <c r="J52" s="174">
        <f t="shared" si="22"/>
        <v>0.5715333302139501</v>
      </c>
      <c r="K52" s="127">
        <f>K53</f>
        <v>247808.7</v>
      </c>
      <c r="L52" s="127">
        <f>L53</f>
        <v>115649.5</v>
      </c>
      <c r="M52" s="128">
        <f t="shared" si="19"/>
        <v>-132159.2</v>
      </c>
      <c r="N52" s="174">
        <f t="shared" si="23"/>
        <v>0.466688619083995</v>
      </c>
      <c r="O52" s="128">
        <f t="shared" si="13"/>
        <v>4623951.731000001</v>
      </c>
      <c r="P52" s="128">
        <f t="shared" si="18"/>
        <v>2616761.1</v>
      </c>
      <c r="Q52" s="128">
        <f t="shared" si="15"/>
        <v>-2007190.6310000005</v>
      </c>
      <c r="R52" s="174">
        <f t="shared" si="24"/>
        <v>0.5659144498539316</v>
      </c>
    </row>
    <row r="53" spans="1:18" s="1" customFormat="1" ht="23.25" customHeight="1">
      <c r="A53" s="158">
        <v>41000000</v>
      </c>
      <c r="B53" s="89" t="s">
        <v>55</v>
      </c>
      <c r="C53" s="101">
        <f>C54+C59</f>
        <v>226954.7</v>
      </c>
      <c r="D53" s="128">
        <f>D54+D59</f>
        <v>4376143.031</v>
      </c>
      <c r="E53" s="128">
        <f>E54+E59</f>
        <v>2500111.7</v>
      </c>
      <c r="F53" s="128">
        <f>F54+F59</f>
        <v>2501111.6</v>
      </c>
      <c r="G53" s="128">
        <f t="shared" si="5"/>
        <v>999.8999999999069</v>
      </c>
      <c r="H53" s="174">
        <f t="shared" si="20"/>
        <v>1.0003999421305856</v>
      </c>
      <c r="I53" s="128">
        <f t="shared" si="21"/>
        <v>-1875031.4310000003</v>
      </c>
      <c r="J53" s="174">
        <f t="shared" si="22"/>
        <v>0.5715333302139501</v>
      </c>
      <c r="K53" s="127">
        <f>K54+K59</f>
        <v>247808.7</v>
      </c>
      <c r="L53" s="127">
        <f>L54+L59</f>
        <v>115649.5</v>
      </c>
      <c r="M53" s="128">
        <f t="shared" si="19"/>
        <v>-132159.2</v>
      </c>
      <c r="N53" s="174">
        <f t="shared" si="23"/>
        <v>0.466688619083995</v>
      </c>
      <c r="O53" s="128">
        <f t="shared" si="13"/>
        <v>4623951.731000001</v>
      </c>
      <c r="P53" s="128">
        <f t="shared" si="18"/>
        <v>2616761.1</v>
      </c>
      <c r="Q53" s="128">
        <f t="shared" si="15"/>
        <v>-2007190.6310000005</v>
      </c>
      <c r="R53" s="174">
        <f t="shared" si="24"/>
        <v>0.5659144498539316</v>
      </c>
    </row>
    <row r="54" spans="1:18" s="80" customFormat="1" ht="23.25" customHeight="1">
      <c r="A54" s="158">
        <v>41020000</v>
      </c>
      <c r="B54" s="125" t="s">
        <v>67</v>
      </c>
      <c r="C54" s="102">
        <f>SUM(C55:C55)</f>
        <v>226954.7</v>
      </c>
      <c r="D54" s="147">
        <f>D55+D56+D58+D57</f>
        <v>1667763.4939999997</v>
      </c>
      <c r="E54" s="147">
        <f>E55+E56+E58+E57</f>
        <v>839949.594</v>
      </c>
      <c r="F54" s="147">
        <f>F55+F56+F58+F57</f>
        <v>840949.4940000001</v>
      </c>
      <c r="G54" s="128">
        <f t="shared" si="5"/>
        <v>999.9000000000233</v>
      </c>
      <c r="H54" s="174">
        <f t="shared" si="20"/>
        <v>1.001190428577075</v>
      </c>
      <c r="I54" s="147">
        <f t="shared" si="21"/>
        <v>-826813.9999999997</v>
      </c>
      <c r="J54" s="174">
        <f t="shared" si="22"/>
        <v>0.5042378592800643</v>
      </c>
      <c r="K54" s="235">
        <f>K55+K56</f>
        <v>0</v>
      </c>
      <c r="L54" s="235">
        <f>L55+L56</f>
        <v>0</v>
      </c>
      <c r="M54" s="128">
        <f t="shared" si="19"/>
        <v>0</v>
      </c>
      <c r="N54" s="174">
        <f t="shared" si="23"/>
      </c>
      <c r="O54" s="141">
        <f t="shared" si="13"/>
        <v>1667763.4939999997</v>
      </c>
      <c r="P54" s="147">
        <f t="shared" si="18"/>
        <v>840949.4940000001</v>
      </c>
      <c r="Q54" s="141">
        <f t="shared" si="15"/>
        <v>-826813.9999999997</v>
      </c>
      <c r="R54" s="174">
        <f t="shared" si="24"/>
        <v>0.5042378592800643</v>
      </c>
    </row>
    <row r="55" spans="1:18" s="212" customFormat="1" ht="29.25" customHeight="1">
      <c r="A55" s="220">
        <v>41020100</v>
      </c>
      <c r="B55" s="91" t="s">
        <v>105</v>
      </c>
      <c r="C55" s="103">
        <v>226954.7</v>
      </c>
      <c r="D55" s="142">
        <v>1511734.4</v>
      </c>
      <c r="E55" s="142">
        <v>755866.8</v>
      </c>
      <c r="F55" s="142">
        <v>755866.8</v>
      </c>
      <c r="G55" s="128">
        <f t="shared" si="5"/>
        <v>0</v>
      </c>
      <c r="H55" s="221">
        <f t="shared" si="20"/>
        <v>1</v>
      </c>
      <c r="I55" s="142">
        <f t="shared" si="21"/>
        <v>-755867.5999999999</v>
      </c>
      <c r="J55" s="221">
        <f t="shared" si="22"/>
        <v>0.4999997354032561</v>
      </c>
      <c r="K55" s="144">
        <v>0</v>
      </c>
      <c r="L55" s="144">
        <v>0</v>
      </c>
      <c r="M55" s="141">
        <f t="shared" si="19"/>
        <v>0</v>
      </c>
      <c r="N55" s="221">
        <f t="shared" si="23"/>
      </c>
      <c r="O55" s="130">
        <f t="shared" si="13"/>
        <v>1511734.4</v>
      </c>
      <c r="P55" s="142">
        <f t="shared" si="18"/>
        <v>755866.8</v>
      </c>
      <c r="Q55" s="130">
        <f t="shared" si="15"/>
        <v>-755867.5999999999</v>
      </c>
      <c r="R55" s="221">
        <f t="shared" si="24"/>
        <v>0.4999997354032561</v>
      </c>
    </row>
    <row r="56" spans="1:18" s="212" customFormat="1" ht="84" customHeight="1">
      <c r="A56" s="220">
        <v>41020200</v>
      </c>
      <c r="B56" s="91" t="s">
        <v>158</v>
      </c>
      <c r="C56" s="103"/>
      <c r="D56" s="142">
        <v>114236.4</v>
      </c>
      <c r="E56" s="142">
        <v>57117</v>
      </c>
      <c r="F56" s="142">
        <v>57117</v>
      </c>
      <c r="G56" s="128">
        <f t="shared" si="5"/>
        <v>0</v>
      </c>
      <c r="H56" s="221">
        <f t="shared" si="20"/>
        <v>1</v>
      </c>
      <c r="I56" s="142">
        <f t="shared" si="21"/>
        <v>-57119.399999999994</v>
      </c>
      <c r="J56" s="221">
        <f t="shared" si="22"/>
        <v>0.49998949546729415</v>
      </c>
      <c r="K56" s="144">
        <v>0</v>
      </c>
      <c r="L56" s="144">
        <v>0</v>
      </c>
      <c r="M56" s="141">
        <f t="shared" si="19"/>
        <v>0</v>
      </c>
      <c r="N56" s="221">
        <f t="shared" si="23"/>
      </c>
      <c r="O56" s="130">
        <f t="shared" si="13"/>
        <v>114236.4</v>
      </c>
      <c r="P56" s="142">
        <f>L56+F56</f>
        <v>57117</v>
      </c>
      <c r="Q56" s="130">
        <f aca="true" t="shared" si="25" ref="Q56:Q62">P56-O56</f>
        <v>-57119.399999999994</v>
      </c>
      <c r="R56" s="221">
        <f t="shared" si="24"/>
        <v>0.49998949546729415</v>
      </c>
    </row>
    <row r="57" spans="1:18" s="212" customFormat="1" ht="129" customHeight="1">
      <c r="A57" s="220" t="s">
        <v>269</v>
      </c>
      <c r="B57" s="91" t="s">
        <v>270</v>
      </c>
      <c r="C57" s="103"/>
      <c r="D57" s="142">
        <v>7761.194</v>
      </c>
      <c r="E57" s="142">
        <v>7761.194</v>
      </c>
      <c r="F57" s="142">
        <v>7761.194</v>
      </c>
      <c r="G57" s="128">
        <f>F57-E57</f>
        <v>0</v>
      </c>
      <c r="H57" s="221">
        <f>_xlfn.IFERROR(F57/E57,"")</f>
        <v>1</v>
      </c>
      <c r="I57" s="142">
        <f>F57-D57</f>
        <v>0</v>
      </c>
      <c r="J57" s="221">
        <f>_xlfn.IFERROR(F57/D57,"")</f>
        <v>1</v>
      </c>
      <c r="K57" s="144"/>
      <c r="L57" s="144"/>
      <c r="M57" s="141"/>
      <c r="N57" s="221"/>
      <c r="O57" s="130">
        <f>D57+K57</f>
        <v>7761.194</v>
      </c>
      <c r="P57" s="142">
        <f>L57+F57</f>
        <v>7761.194</v>
      </c>
      <c r="Q57" s="130">
        <f>P57-O57</f>
        <v>0</v>
      </c>
      <c r="R57" s="221">
        <f>_xlfn.IFERROR(P57/O57,"")</f>
        <v>1</v>
      </c>
    </row>
    <row r="58" spans="1:18" s="212" customFormat="1" ht="121.5">
      <c r="A58" s="220" t="s">
        <v>246</v>
      </c>
      <c r="B58" s="91" t="s">
        <v>247</v>
      </c>
      <c r="C58" s="103"/>
      <c r="D58" s="142">
        <v>34031.5</v>
      </c>
      <c r="E58" s="142">
        <v>19204.6</v>
      </c>
      <c r="F58" s="142">
        <v>20204.5</v>
      </c>
      <c r="G58" s="142">
        <f t="shared" si="5"/>
        <v>999.9000000000015</v>
      </c>
      <c r="H58" s="221">
        <f>_xlfn.IFERROR(F58/E58,"")</f>
        <v>1.0520656509377961</v>
      </c>
      <c r="I58" s="142">
        <f>F58-D58</f>
        <v>-13827</v>
      </c>
      <c r="J58" s="221">
        <f>_xlfn.IFERROR(F58/D58,"")</f>
        <v>0.5936999544539617</v>
      </c>
      <c r="K58" s="144">
        <v>0</v>
      </c>
      <c r="L58" s="144">
        <v>0</v>
      </c>
      <c r="M58" s="141">
        <f>L58-K58</f>
        <v>0</v>
      </c>
      <c r="N58" s="221">
        <f>_xlfn.IFERROR(L58/K58,"")</f>
      </c>
      <c r="O58" s="130">
        <f>D58+K58</f>
        <v>34031.5</v>
      </c>
      <c r="P58" s="142">
        <f>L58+F58</f>
        <v>20204.5</v>
      </c>
      <c r="Q58" s="130">
        <f t="shared" si="25"/>
        <v>-13827</v>
      </c>
      <c r="R58" s="221">
        <f>_xlfn.IFERROR(P58/O58,"")</f>
        <v>0.5936999544539617</v>
      </c>
    </row>
    <row r="59" spans="1:18" s="1" customFormat="1" ht="28.5" customHeight="1">
      <c r="A59" s="158">
        <v>41030000</v>
      </c>
      <c r="B59" s="104" t="s">
        <v>68</v>
      </c>
      <c r="C59" s="93">
        <f>C80</f>
        <v>0</v>
      </c>
      <c r="D59" s="128">
        <f>SUM(D60:D81)</f>
        <v>2708379.5370000005</v>
      </c>
      <c r="E59" s="128">
        <f>SUM(E60:E81)</f>
        <v>1660162.1060000001</v>
      </c>
      <c r="F59" s="128">
        <f>SUM(F60:F81)</f>
        <v>1660162.1060000001</v>
      </c>
      <c r="G59" s="128">
        <f t="shared" si="5"/>
        <v>0</v>
      </c>
      <c r="H59" s="174">
        <f t="shared" si="20"/>
        <v>1</v>
      </c>
      <c r="I59" s="128">
        <f t="shared" si="21"/>
        <v>-1048217.4310000003</v>
      </c>
      <c r="J59" s="174">
        <f t="shared" si="22"/>
        <v>0.6129724742489072</v>
      </c>
      <c r="K59" s="127">
        <f>SUM(K60:K81)</f>
        <v>247808.7</v>
      </c>
      <c r="L59" s="127">
        <f>SUM(L60:L81)</f>
        <v>115649.5</v>
      </c>
      <c r="M59" s="127">
        <f>SUM(M60:M80)</f>
        <v>-132159.2</v>
      </c>
      <c r="N59" s="174">
        <f t="shared" si="23"/>
        <v>0.466688619083995</v>
      </c>
      <c r="O59" s="128">
        <f t="shared" si="13"/>
        <v>2956188.2370000007</v>
      </c>
      <c r="P59" s="128">
        <f t="shared" si="18"/>
        <v>1775811.6060000001</v>
      </c>
      <c r="Q59" s="128">
        <f t="shared" si="25"/>
        <v>-1180376.6310000005</v>
      </c>
      <c r="R59" s="174">
        <f t="shared" si="24"/>
        <v>0.6007099222484321</v>
      </c>
    </row>
    <row r="60" spans="1:18" s="1" customFormat="1" ht="101.25" customHeight="1" hidden="1">
      <c r="A60" s="159">
        <v>41030400</v>
      </c>
      <c r="B60" s="166" t="s">
        <v>220</v>
      </c>
      <c r="C60" s="93"/>
      <c r="D60" s="130"/>
      <c r="E60" s="130"/>
      <c r="F60" s="130"/>
      <c r="G60" s="128">
        <f t="shared" si="5"/>
        <v>0</v>
      </c>
      <c r="H60" s="174">
        <f t="shared" si="20"/>
      </c>
      <c r="I60" s="130">
        <f t="shared" si="21"/>
        <v>0</v>
      </c>
      <c r="J60" s="174">
        <f t="shared" si="22"/>
      </c>
      <c r="K60" s="129"/>
      <c r="L60" s="129"/>
      <c r="M60" s="130">
        <f>L60-K60</f>
        <v>0</v>
      </c>
      <c r="N60" s="174">
        <f t="shared" si="23"/>
      </c>
      <c r="O60" s="130">
        <f aca="true" t="shared" si="26" ref="O60:O65">D60+K60</f>
        <v>0</v>
      </c>
      <c r="P60" s="130">
        <f aca="true" t="shared" si="27" ref="P60:P65">L60+F60</f>
        <v>0</v>
      </c>
      <c r="Q60" s="130">
        <f t="shared" si="25"/>
        <v>0</v>
      </c>
      <c r="R60" s="174">
        <f t="shared" si="24"/>
      </c>
    </row>
    <row r="61" spans="1:18" s="1" customFormat="1" ht="150" customHeight="1">
      <c r="A61" s="159">
        <v>41030500</v>
      </c>
      <c r="B61" s="149" t="s">
        <v>267</v>
      </c>
      <c r="C61" s="93"/>
      <c r="D61" s="142">
        <v>11998.676</v>
      </c>
      <c r="E61" s="142">
        <v>0</v>
      </c>
      <c r="F61" s="142">
        <v>0</v>
      </c>
      <c r="G61" s="128">
        <f t="shared" si="5"/>
        <v>0</v>
      </c>
      <c r="H61" s="175">
        <f t="shared" si="20"/>
      </c>
      <c r="I61" s="130">
        <f t="shared" si="21"/>
        <v>-11998.676</v>
      </c>
      <c r="J61" s="175">
        <f t="shared" si="22"/>
        <v>0</v>
      </c>
      <c r="K61" s="129"/>
      <c r="L61" s="129"/>
      <c r="M61" s="130">
        <f>L61-K61</f>
        <v>0</v>
      </c>
      <c r="N61" s="174">
        <f t="shared" si="23"/>
      </c>
      <c r="O61" s="130">
        <f t="shared" si="26"/>
        <v>11998.676</v>
      </c>
      <c r="P61" s="130">
        <f t="shared" si="27"/>
        <v>0</v>
      </c>
      <c r="Q61" s="130">
        <f t="shared" si="25"/>
        <v>-11998.676</v>
      </c>
      <c r="R61" s="175">
        <f t="shared" si="24"/>
        <v>0</v>
      </c>
    </row>
    <row r="62" spans="1:18" s="212" customFormat="1" ht="82.5" customHeight="1">
      <c r="A62" s="220">
        <v>41030600</v>
      </c>
      <c r="B62" s="149" t="s">
        <v>236</v>
      </c>
      <c r="C62" s="97"/>
      <c r="D62" s="142">
        <v>3854.7</v>
      </c>
      <c r="E62" s="142">
        <v>1927.8</v>
      </c>
      <c r="F62" s="142">
        <v>1927.8</v>
      </c>
      <c r="G62" s="128">
        <f>F62-E62</f>
        <v>0</v>
      </c>
      <c r="H62" s="221">
        <f t="shared" si="20"/>
        <v>1</v>
      </c>
      <c r="I62" s="130">
        <f t="shared" si="21"/>
        <v>-1926.8999999999999</v>
      </c>
      <c r="J62" s="221">
        <f t="shared" si="22"/>
        <v>0.5001167406023815</v>
      </c>
      <c r="K62" s="129"/>
      <c r="L62" s="129"/>
      <c r="M62" s="130"/>
      <c r="N62" s="222"/>
      <c r="O62" s="130">
        <f t="shared" si="26"/>
        <v>3854.7</v>
      </c>
      <c r="P62" s="130">
        <f t="shared" si="27"/>
        <v>1927.8</v>
      </c>
      <c r="Q62" s="130">
        <f t="shared" si="25"/>
        <v>-1926.8999999999999</v>
      </c>
      <c r="R62" s="221">
        <f t="shared" si="24"/>
        <v>0.5001167406023815</v>
      </c>
    </row>
    <row r="63" spans="1:18" s="212" customFormat="1" ht="51.75" customHeight="1">
      <c r="A63" s="220" t="s">
        <v>257</v>
      </c>
      <c r="B63" s="149" t="s">
        <v>258</v>
      </c>
      <c r="C63" s="97"/>
      <c r="D63" s="142">
        <v>41079</v>
      </c>
      <c r="E63" s="142">
        <v>24647.4</v>
      </c>
      <c r="F63" s="142">
        <v>24647.4</v>
      </c>
      <c r="G63" s="142">
        <f>F63-E63</f>
        <v>0</v>
      </c>
      <c r="H63" s="221">
        <f>_xlfn.IFERROR(F63/E63,"")</f>
        <v>1</v>
      </c>
      <c r="I63" s="142">
        <f>F63-D63</f>
        <v>-16431.6</v>
      </c>
      <c r="J63" s="221">
        <f>_xlfn.IFERROR(F63/D63,"")</f>
        <v>0.6000000000000001</v>
      </c>
      <c r="K63" s="129"/>
      <c r="L63" s="129"/>
      <c r="M63" s="130"/>
      <c r="N63" s="222"/>
      <c r="O63" s="130">
        <f t="shared" si="26"/>
        <v>41079</v>
      </c>
      <c r="P63" s="130">
        <f t="shared" si="27"/>
        <v>24647.4</v>
      </c>
      <c r="Q63" s="130">
        <f>P63-O63</f>
        <v>-16431.6</v>
      </c>
      <c r="R63" s="221">
        <f>_xlfn.IFERROR(P63/O63,"")</f>
        <v>0.6000000000000001</v>
      </c>
    </row>
    <row r="64" spans="1:18" s="212" customFormat="1" ht="82.5" customHeight="1">
      <c r="A64" s="220" t="s">
        <v>259</v>
      </c>
      <c r="B64" s="149" t="s">
        <v>260</v>
      </c>
      <c r="C64" s="97"/>
      <c r="D64" s="142">
        <v>25037</v>
      </c>
      <c r="E64" s="142">
        <v>15022.2</v>
      </c>
      <c r="F64" s="142">
        <v>15022.2</v>
      </c>
      <c r="G64" s="142">
        <f>F64-E64</f>
        <v>0</v>
      </c>
      <c r="H64" s="221">
        <f>_xlfn.IFERROR(F64/E64,"")</f>
        <v>1</v>
      </c>
      <c r="I64" s="142">
        <f>F64-D64</f>
        <v>-10014.8</v>
      </c>
      <c r="J64" s="221">
        <f>_xlfn.IFERROR(F64/D64,"")</f>
        <v>0.6</v>
      </c>
      <c r="K64" s="129"/>
      <c r="L64" s="129"/>
      <c r="M64" s="130"/>
      <c r="N64" s="222"/>
      <c r="O64" s="130">
        <f t="shared" si="26"/>
        <v>25037</v>
      </c>
      <c r="P64" s="130">
        <f t="shared" si="27"/>
        <v>15022.2</v>
      </c>
      <c r="Q64" s="130">
        <f>P64-O64</f>
        <v>-10014.8</v>
      </c>
      <c r="R64" s="221">
        <f>_xlfn.IFERROR(P64/O64,"")</f>
        <v>0.6</v>
      </c>
    </row>
    <row r="65" spans="1:18" s="212" customFormat="1" ht="82.5" customHeight="1">
      <c r="A65" s="220" t="s">
        <v>249</v>
      </c>
      <c r="B65" s="149" t="s">
        <v>250</v>
      </c>
      <c r="C65" s="97"/>
      <c r="D65" s="142">
        <v>784.7</v>
      </c>
      <c r="E65" s="142">
        <v>313.7</v>
      </c>
      <c r="F65" s="142">
        <v>313.7</v>
      </c>
      <c r="G65" s="128">
        <f>F65-E65</f>
        <v>0</v>
      </c>
      <c r="H65" s="221">
        <f>_xlfn.IFERROR(F65/E65,"")</f>
        <v>1</v>
      </c>
      <c r="I65" s="130">
        <f>F65-D65</f>
        <v>-471.00000000000006</v>
      </c>
      <c r="J65" s="221">
        <f>_xlfn.IFERROR(F65/D65,"")</f>
        <v>0.39977061297311073</v>
      </c>
      <c r="K65" s="129"/>
      <c r="L65" s="129"/>
      <c r="M65" s="130"/>
      <c r="N65" s="222"/>
      <c r="O65" s="130">
        <f t="shared" si="26"/>
        <v>784.7</v>
      </c>
      <c r="P65" s="130">
        <f t="shared" si="27"/>
        <v>313.7</v>
      </c>
      <c r="Q65" s="130">
        <f>P65-O65</f>
        <v>-471.00000000000006</v>
      </c>
      <c r="R65" s="221">
        <f>_xlfn.IFERROR(P65/O65,"")</f>
        <v>0.39977061297311073</v>
      </c>
    </row>
    <row r="66" spans="1:18" s="212" customFormat="1" ht="61.5" customHeight="1">
      <c r="A66" s="220">
        <v>41033000</v>
      </c>
      <c r="B66" s="149" t="s">
        <v>218</v>
      </c>
      <c r="C66" s="97"/>
      <c r="D66" s="142">
        <v>50628.6</v>
      </c>
      <c r="E66" s="142">
        <v>29804</v>
      </c>
      <c r="F66" s="142">
        <v>29804</v>
      </c>
      <c r="G66" s="128">
        <f t="shared" si="5"/>
        <v>0</v>
      </c>
      <c r="H66" s="221">
        <f aca="true" t="shared" si="28" ref="H66:H80">_xlfn.IFERROR(F66/E66,"")</f>
        <v>1</v>
      </c>
      <c r="I66" s="130">
        <f aca="true" t="shared" si="29" ref="I66:I80">F66-D66</f>
        <v>-20824.6</v>
      </c>
      <c r="J66" s="221">
        <f aca="true" t="shared" si="30" ref="J66:J80">_xlfn.IFERROR(F66/D66,"")</f>
        <v>0.5886791260275812</v>
      </c>
      <c r="K66" s="129"/>
      <c r="L66" s="129"/>
      <c r="M66" s="130">
        <f aca="true" t="shared" si="31" ref="M66:M80">L66-K66</f>
        <v>0</v>
      </c>
      <c r="N66" s="221">
        <f aca="true" t="shared" si="32" ref="N66:N80">_xlfn.IFERROR(L66/K66,"")</f>
      </c>
      <c r="O66" s="130">
        <f aca="true" t="shared" si="33" ref="O66:O80">D66+K66</f>
        <v>50628.6</v>
      </c>
      <c r="P66" s="130">
        <f aca="true" t="shared" si="34" ref="P66:P80">L66+F66</f>
        <v>29804</v>
      </c>
      <c r="Q66" s="130">
        <f aca="true" t="shared" si="35" ref="Q66:Q80">P66-O66</f>
        <v>-20824.6</v>
      </c>
      <c r="R66" s="221">
        <f aca="true" t="shared" si="36" ref="R66:R80">_xlfn.IFERROR(P66/O66,"")</f>
        <v>0.5886791260275812</v>
      </c>
    </row>
    <row r="67" spans="1:18" s="212" customFormat="1" ht="44.25" customHeight="1">
      <c r="A67" s="220" t="s">
        <v>203</v>
      </c>
      <c r="B67" s="149" t="s">
        <v>207</v>
      </c>
      <c r="C67" s="97"/>
      <c r="D67" s="142">
        <v>2525313.2</v>
      </c>
      <c r="E67" s="142">
        <v>1548720.9</v>
      </c>
      <c r="F67" s="142">
        <v>1548720.9</v>
      </c>
      <c r="G67" s="128">
        <f t="shared" si="5"/>
        <v>0</v>
      </c>
      <c r="H67" s="221">
        <f t="shared" si="28"/>
        <v>1</v>
      </c>
      <c r="I67" s="130">
        <f t="shared" si="29"/>
        <v>-976592.3000000003</v>
      </c>
      <c r="J67" s="221">
        <f t="shared" si="30"/>
        <v>0.6132787410290335</v>
      </c>
      <c r="K67" s="129"/>
      <c r="L67" s="129"/>
      <c r="M67" s="130">
        <f t="shared" si="31"/>
        <v>0</v>
      </c>
      <c r="N67" s="222">
        <f t="shared" si="32"/>
      </c>
      <c r="O67" s="130">
        <f t="shared" si="33"/>
        <v>2525313.2</v>
      </c>
      <c r="P67" s="130">
        <f t="shared" si="34"/>
        <v>1548720.9</v>
      </c>
      <c r="Q67" s="130">
        <f t="shared" si="35"/>
        <v>-976592.3000000003</v>
      </c>
      <c r="R67" s="221">
        <f t="shared" si="36"/>
        <v>0.6132787410290335</v>
      </c>
    </row>
    <row r="68" spans="1:18" s="212" customFormat="1" ht="146.25" customHeight="1" hidden="1">
      <c r="A68" s="220" t="s">
        <v>204</v>
      </c>
      <c r="B68" s="149" t="s">
        <v>209</v>
      </c>
      <c r="C68" s="97"/>
      <c r="D68" s="142">
        <v>0</v>
      </c>
      <c r="E68" s="142">
        <v>0</v>
      </c>
      <c r="F68" s="142">
        <v>0</v>
      </c>
      <c r="G68" s="128">
        <f t="shared" si="5"/>
        <v>0</v>
      </c>
      <c r="H68" s="221">
        <f t="shared" si="28"/>
      </c>
      <c r="I68" s="130">
        <f t="shared" si="29"/>
        <v>0</v>
      </c>
      <c r="J68" s="221">
        <f t="shared" si="30"/>
      </c>
      <c r="K68" s="129"/>
      <c r="L68" s="129"/>
      <c r="M68" s="130">
        <f t="shared" si="31"/>
        <v>0</v>
      </c>
      <c r="N68" s="222">
        <f t="shared" si="32"/>
      </c>
      <c r="O68" s="130">
        <f t="shared" si="33"/>
        <v>0</v>
      </c>
      <c r="P68" s="130">
        <f t="shared" si="34"/>
        <v>0</v>
      </c>
      <c r="Q68" s="130">
        <f t="shared" si="35"/>
        <v>0</v>
      </c>
      <c r="R68" s="221">
        <f t="shared" si="36"/>
      </c>
    </row>
    <row r="69" spans="1:18" s="212" customFormat="1" ht="77.25" customHeight="1" hidden="1">
      <c r="A69" s="220">
        <v>41034500</v>
      </c>
      <c r="B69" s="149" t="s">
        <v>224</v>
      </c>
      <c r="C69" s="97"/>
      <c r="D69" s="142">
        <v>0</v>
      </c>
      <c r="E69" s="142">
        <v>0</v>
      </c>
      <c r="F69" s="142">
        <v>0</v>
      </c>
      <c r="G69" s="128">
        <f t="shared" si="5"/>
        <v>0</v>
      </c>
      <c r="H69" s="221">
        <f t="shared" si="28"/>
      </c>
      <c r="I69" s="130">
        <f t="shared" si="29"/>
        <v>0</v>
      </c>
      <c r="J69" s="221">
        <f t="shared" si="30"/>
      </c>
      <c r="K69" s="129"/>
      <c r="L69" s="129"/>
      <c r="M69" s="130">
        <f t="shared" si="31"/>
        <v>0</v>
      </c>
      <c r="N69" s="221">
        <f t="shared" si="32"/>
      </c>
      <c r="O69" s="130">
        <f t="shared" si="33"/>
        <v>0</v>
      </c>
      <c r="P69" s="130">
        <f t="shared" si="34"/>
        <v>0</v>
      </c>
      <c r="Q69" s="130">
        <f t="shared" si="35"/>
        <v>0</v>
      </c>
      <c r="R69" s="221">
        <f t="shared" si="36"/>
      </c>
    </row>
    <row r="70" spans="1:18" s="212" customFormat="1" ht="77.25" customHeight="1" hidden="1">
      <c r="A70" s="220">
        <v>41035200</v>
      </c>
      <c r="B70" s="149" t="s">
        <v>226</v>
      </c>
      <c r="C70" s="97"/>
      <c r="D70" s="142">
        <v>0</v>
      </c>
      <c r="E70" s="142">
        <v>0</v>
      </c>
      <c r="F70" s="142">
        <v>0</v>
      </c>
      <c r="G70" s="128">
        <f t="shared" si="5"/>
        <v>0</v>
      </c>
      <c r="H70" s="221">
        <f t="shared" si="28"/>
      </c>
      <c r="I70" s="130">
        <f t="shared" si="29"/>
        <v>0</v>
      </c>
      <c r="J70" s="221">
        <f t="shared" si="30"/>
      </c>
      <c r="K70" s="129"/>
      <c r="L70" s="129"/>
      <c r="M70" s="130">
        <f t="shared" si="31"/>
        <v>0</v>
      </c>
      <c r="N70" s="222">
        <f t="shared" si="32"/>
      </c>
      <c r="O70" s="130">
        <f t="shared" si="33"/>
        <v>0</v>
      </c>
      <c r="P70" s="130">
        <f t="shared" si="34"/>
        <v>0</v>
      </c>
      <c r="Q70" s="130">
        <f t="shared" si="35"/>
        <v>0</v>
      </c>
      <c r="R70" s="221">
        <f t="shared" si="36"/>
      </c>
    </row>
    <row r="71" spans="1:18" s="212" customFormat="1" ht="81" hidden="1">
      <c r="A71" s="220">
        <v>41035300</v>
      </c>
      <c r="B71" s="149" t="s">
        <v>233</v>
      </c>
      <c r="C71" s="97"/>
      <c r="D71" s="142">
        <v>0</v>
      </c>
      <c r="E71" s="142">
        <v>0</v>
      </c>
      <c r="F71" s="142">
        <v>0</v>
      </c>
      <c r="G71" s="128">
        <f t="shared" si="5"/>
        <v>0</v>
      </c>
      <c r="H71" s="221">
        <f t="shared" si="28"/>
      </c>
      <c r="I71" s="130">
        <f t="shared" si="29"/>
        <v>0</v>
      </c>
      <c r="J71" s="221">
        <f t="shared" si="30"/>
      </c>
      <c r="K71" s="129"/>
      <c r="L71" s="129"/>
      <c r="M71" s="130">
        <f t="shared" si="31"/>
        <v>0</v>
      </c>
      <c r="N71" s="222">
        <f t="shared" si="32"/>
      </c>
      <c r="O71" s="130">
        <f t="shared" si="33"/>
        <v>0</v>
      </c>
      <c r="P71" s="130">
        <f t="shared" si="34"/>
        <v>0</v>
      </c>
      <c r="Q71" s="130">
        <f t="shared" si="35"/>
        <v>0</v>
      </c>
      <c r="R71" s="221">
        <f t="shared" si="36"/>
      </c>
    </row>
    <row r="72" spans="1:18" s="212" customFormat="1" ht="72" customHeight="1">
      <c r="A72" s="220" t="s">
        <v>205</v>
      </c>
      <c r="B72" s="149" t="s">
        <v>210</v>
      </c>
      <c r="C72" s="97"/>
      <c r="D72" s="142">
        <v>10099.7</v>
      </c>
      <c r="E72" s="142">
        <v>5049.6</v>
      </c>
      <c r="F72" s="142">
        <v>5049.6</v>
      </c>
      <c r="G72" s="128">
        <f t="shared" si="5"/>
        <v>0</v>
      </c>
      <c r="H72" s="221">
        <f t="shared" si="28"/>
        <v>1</v>
      </c>
      <c r="I72" s="130">
        <f t="shared" si="29"/>
        <v>-5050.1</v>
      </c>
      <c r="J72" s="221">
        <f t="shared" si="30"/>
        <v>0.4999752467895086</v>
      </c>
      <c r="K72" s="129"/>
      <c r="L72" s="129"/>
      <c r="M72" s="130">
        <f t="shared" si="31"/>
        <v>0</v>
      </c>
      <c r="N72" s="222">
        <f t="shared" si="32"/>
      </c>
      <c r="O72" s="130">
        <f t="shared" si="33"/>
        <v>10099.7</v>
      </c>
      <c r="P72" s="130">
        <f t="shared" si="34"/>
        <v>5049.6</v>
      </c>
      <c r="Q72" s="130">
        <f t="shared" si="35"/>
        <v>-5050.1</v>
      </c>
      <c r="R72" s="221">
        <f t="shared" si="36"/>
        <v>0.4999752467895086</v>
      </c>
    </row>
    <row r="73" spans="1:18" s="212" customFormat="1" ht="81" customHeight="1" hidden="1">
      <c r="A73" s="220">
        <v>41035500</v>
      </c>
      <c r="B73" s="149" t="s">
        <v>227</v>
      </c>
      <c r="C73" s="97"/>
      <c r="D73" s="142">
        <v>0</v>
      </c>
      <c r="E73" s="142">
        <v>0</v>
      </c>
      <c r="F73" s="142" t="s">
        <v>242</v>
      </c>
      <c r="G73" s="128" t="e">
        <f t="shared" si="5"/>
        <v>#VALUE!</v>
      </c>
      <c r="H73" s="221">
        <f t="shared" si="28"/>
      </c>
      <c r="I73" s="130" t="e">
        <f t="shared" si="29"/>
        <v>#VALUE!</v>
      </c>
      <c r="J73" s="221">
        <f t="shared" si="30"/>
      </c>
      <c r="K73" s="129"/>
      <c r="L73" s="129"/>
      <c r="M73" s="130">
        <f t="shared" si="31"/>
        <v>0</v>
      </c>
      <c r="N73" s="222">
        <f t="shared" si="32"/>
      </c>
      <c r="O73" s="130">
        <f t="shared" si="33"/>
        <v>0</v>
      </c>
      <c r="P73" s="130" t="e">
        <f t="shared" si="34"/>
        <v>#VALUE!</v>
      </c>
      <c r="Q73" s="130" t="e">
        <f t="shared" si="35"/>
        <v>#VALUE!</v>
      </c>
      <c r="R73" s="221">
        <f t="shared" si="36"/>
      </c>
    </row>
    <row r="74" spans="1:18" s="212" customFormat="1" ht="105.75" customHeight="1">
      <c r="A74" s="220">
        <v>41035600</v>
      </c>
      <c r="B74" s="149" t="s">
        <v>228</v>
      </c>
      <c r="C74" s="97"/>
      <c r="D74" s="142">
        <v>7221.8</v>
      </c>
      <c r="E74" s="142">
        <v>2708</v>
      </c>
      <c r="F74" s="142">
        <v>2708</v>
      </c>
      <c r="G74" s="130">
        <f t="shared" si="5"/>
        <v>0</v>
      </c>
      <c r="H74" s="221">
        <f t="shared" si="28"/>
        <v>1</v>
      </c>
      <c r="I74" s="130">
        <f t="shared" si="29"/>
        <v>-4513.8</v>
      </c>
      <c r="J74" s="221">
        <f t="shared" si="30"/>
        <v>0.37497576781411834</v>
      </c>
      <c r="K74" s="129"/>
      <c r="L74" s="129"/>
      <c r="M74" s="130">
        <f t="shared" si="31"/>
        <v>0</v>
      </c>
      <c r="N74" s="222">
        <f t="shared" si="32"/>
      </c>
      <c r="O74" s="130">
        <f t="shared" si="33"/>
        <v>7221.8</v>
      </c>
      <c r="P74" s="130">
        <f t="shared" si="34"/>
        <v>2708</v>
      </c>
      <c r="Q74" s="130">
        <f t="shared" si="35"/>
        <v>-4513.8</v>
      </c>
      <c r="R74" s="221">
        <f t="shared" si="36"/>
        <v>0.37497576781411834</v>
      </c>
    </row>
    <row r="75" spans="1:18" s="212" customFormat="1" ht="129.75" customHeight="1" hidden="1">
      <c r="A75" s="220">
        <v>41035900</v>
      </c>
      <c r="B75" s="149" t="s">
        <v>225</v>
      </c>
      <c r="C75" s="97"/>
      <c r="D75" s="142">
        <v>0</v>
      </c>
      <c r="E75" s="142">
        <v>0</v>
      </c>
      <c r="F75" s="142">
        <v>0</v>
      </c>
      <c r="G75" s="128">
        <f t="shared" si="5"/>
        <v>0</v>
      </c>
      <c r="H75" s="221">
        <f t="shared" si="28"/>
      </c>
      <c r="I75" s="130">
        <f t="shared" si="29"/>
        <v>0</v>
      </c>
      <c r="J75" s="221">
        <f t="shared" si="30"/>
      </c>
      <c r="K75" s="129"/>
      <c r="L75" s="129"/>
      <c r="M75" s="130">
        <f t="shared" si="31"/>
        <v>0</v>
      </c>
      <c r="N75" s="222">
        <f t="shared" si="32"/>
      </c>
      <c r="O75" s="130">
        <f t="shared" si="33"/>
        <v>0</v>
      </c>
      <c r="P75" s="130">
        <f t="shared" si="34"/>
        <v>0</v>
      </c>
      <c r="Q75" s="130">
        <f t="shared" si="35"/>
        <v>0</v>
      </c>
      <c r="R75" s="221">
        <f t="shared" si="36"/>
      </c>
    </row>
    <row r="76" spans="1:18" s="212" customFormat="1" ht="210.75" customHeight="1">
      <c r="A76" s="220">
        <v>41036100</v>
      </c>
      <c r="B76" s="149" t="s">
        <v>268</v>
      </c>
      <c r="C76" s="97"/>
      <c r="D76" s="142">
        <v>22304.796</v>
      </c>
      <c r="E76" s="142">
        <v>21911.141</v>
      </c>
      <c r="F76" s="142">
        <v>21911.141</v>
      </c>
      <c r="G76" s="128">
        <f t="shared" si="5"/>
        <v>0</v>
      </c>
      <c r="H76" s="221">
        <f t="shared" si="28"/>
        <v>1</v>
      </c>
      <c r="I76" s="130">
        <f t="shared" si="29"/>
        <v>-393.65499999999884</v>
      </c>
      <c r="J76" s="221">
        <f t="shared" si="30"/>
        <v>0.9823511051165857</v>
      </c>
      <c r="K76" s="129"/>
      <c r="L76" s="129"/>
      <c r="M76" s="130">
        <f t="shared" si="31"/>
        <v>0</v>
      </c>
      <c r="N76" s="222">
        <f t="shared" si="32"/>
      </c>
      <c r="O76" s="130">
        <f t="shared" si="33"/>
        <v>22304.796</v>
      </c>
      <c r="P76" s="130">
        <f t="shared" si="34"/>
        <v>21911.141</v>
      </c>
      <c r="Q76" s="130">
        <f t="shared" si="35"/>
        <v>-393.65499999999884</v>
      </c>
      <c r="R76" s="221">
        <f t="shared" si="36"/>
        <v>0.9823511051165857</v>
      </c>
    </row>
    <row r="77" spans="1:18" s="212" customFormat="1" ht="303.75">
      <c r="A77" s="220">
        <v>41036400</v>
      </c>
      <c r="B77" s="149" t="s">
        <v>229</v>
      </c>
      <c r="C77" s="97"/>
      <c r="D77" s="142">
        <v>10057.365</v>
      </c>
      <c r="E77" s="142">
        <v>10057.365</v>
      </c>
      <c r="F77" s="142">
        <v>10057.365</v>
      </c>
      <c r="G77" s="128">
        <f t="shared" si="5"/>
        <v>0</v>
      </c>
      <c r="H77" s="221">
        <f t="shared" si="28"/>
        <v>1</v>
      </c>
      <c r="I77" s="130">
        <f t="shared" si="29"/>
        <v>0</v>
      </c>
      <c r="J77" s="221">
        <f t="shared" si="30"/>
        <v>1</v>
      </c>
      <c r="K77" s="129"/>
      <c r="L77" s="129"/>
      <c r="M77" s="130">
        <f t="shared" si="31"/>
        <v>0</v>
      </c>
      <c r="N77" s="222">
        <f t="shared" si="32"/>
      </c>
      <c r="O77" s="130">
        <f t="shared" si="33"/>
        <v>10057.365</v>
      </c>
      <c r="P77" s="130">
        <f t="shared" si="34"/>
        <v>10057.365</v>
      </c>
      <c r="Q77" s="130">
        <f t="shared" si="35"/>
        <v>0</v>
      </c>
      <c r="R77" s="221">
        <f t="shared" si="36"/>
        <v>1</v>
      </c>
    </row>
    <row r="78" spans="1:18" s="212" customFormat="1" ht="60.75" hidden="1">
      <c r="A78" s="220">
        <v>41037000</v>
      </c>
      <c r="B78" s="149" t="s">
        <v>234</v>
      </c>
      <c r="C78" s="97"/>
      <c r="D78" s="142">
        <v>0</v>
      </c>
      <c r="E78" s="142">
        <v>0</v>
      </c>
      <c r="F78" s="142">
        <v>0</v>
      </c>
      <c r="G78" s="128">
        <f t="shared" si="5"/>
        <v>0</v>
      </c>
      <c r="H78" s="221">
        <f t="shared" si="28"/>
      </c>
      <c r="I78" s="130">
        <f t="shared" si="29"/>
        <v>0</v>
      </c>
      <c r="J78" s="221">
        <f t="shared" si="30"/>
      </c>
      <c r="K78" s="129"/>
      <c r="L78" s="129"/>
      <c r="M78" s="130">
        <f t="shared" si="31"/>
        <v>0</v>
      </c>
      <c r="N78" s="222">
        <f t="shared" si="32"/>
      </c>
      <c r="O78" s="130">
        <f t="shared" si="33"/>
        <v>0</v>
      </c>
      <c r="P78" s="130">
        <f t="shared" si="34"/>
        <v>0</v>
      </c>
      <c r="Q78" s="130">
        <f t="shared" si="35"/>
        <v>0</v>
      </c>
      <c r="R78" s="221">
        <f t="shared" si="36"/>
      </c>
    </row>
    <row r="79" spans="1:18" s="212" customFormat="1" ht="81" hidden="1">
      <c r="A79" s="220">
        <v>41037200</v>
      </c>
      <c r="B79" s="149" t="s">
        <v>230</v>
      </c>
      <c r="C79" s="97"/>
      <c r="D79" s="142">
        <v>0</v>
      </c>
      <c r="E79" s="142">
        <v>0</v>
      </c>
      <c r="F79" s="142">
        <v>0</v>
      </c>
      <c r="G79" s="128">
        <f t="shared" si="5"/>
        <v>0</v>
      </c>
      <c r="H79" s="221">
        <f t="shared" si="28"/>
      </c>
      <c r="I79" s="130">
        <f t="shared" si="29"/>
        <v>0</v>
      </c>
      <c r="J79" s="221">
        <f t="shared" si="30"/>
      </c>
      <c r="K79" s="129"/>
      <c r="L79" s="129"/>
      <c r="M79" s="130">
        <f t="shared" si="31"/>
        <v>0</v>
      </c>
      <c r="N79" s="222">
        <f t="shared" si="32"/>
      </c>
      <c r="O79" s="130">
        <f t="shared" si="33"/>
        <v>0</v>
      </c>
      <c r="P79" s="130">
        <f t="shared" si="34"/>
        <v>0</v>
      </c>
      <c r="Q79" s="130">
        <f t="shared" si="35"/>
        <v>0</v>
      </c>
      <c r="R79" s="221">
        <f t="shared" si="36"/>
      </c>
    </row>
    <row r="80" spans="1:18" s="212" customFormat="1" ht="133.5" customHeight="1">
      <c r="A80" s="220" t="s">
        <v>206</v>
      </c>
      <c r="B80" s="149" t="s">
        <v>208</v>
      </c>
      <c r="C80" s="92"/>
      <c r="D80" s="142">
        <v>0</v>
      </c>
      <c r="E80" s="142">
        <v>0</v>
      </c>
      <c r="F80" s="142">
        <v>0</v>
      </c>
      <c r="G80" s="128">
        <f t="shared" si="5"/>
        <v>0</v>
      </c>
      <c r="H80" s="221">
        <f t="shared" si="28"/>
      </c>
      <c r="I80" s="130">
        <f t="shared" si="29"/>
        <v>0</v>
      </c>
      <c r="J80" s="221">
        <f t="shared" si="30"/>
      </c>
      <c r="K80" s="129">
        <v>247808.7</v>
      </c>
      <c r="L80" s="129">
        <v>115649.5</v>
      </c>
      <c r="M80" s="130">
        <f t="shared" si="31"/>
        <v>-132159.2</v>
      </c>
      <c r="N80" s="221">
        <f t="shared" si="32"/>
        <v>0.466688619083995</v>
      </c>
      <c r="O80" s="130">
        <f t="shared" si="33"/>
        <v>247808.7</v>
      </c>
      <c r="P80" s="130">
        <f t="shared" si="34"/>
        <v>115649.5</v>
      </c>
      <c r="Q80" s="130">
        <f t="shared" si="35"/>
        <v>-132159.2</v>
      </c>
      <c r="R80" s="221">
        <f t="shared" si="36"/>
        <v>0.466688619083995</v>
      </c>
    </row>
    <row r="81" spans="1:18" s="1" customFormat="1" ht="101.25" customHeight="1" hidden="1">
      <c r="A81" s="159">
        <v>41039100</v>
      </c>
      <c r="B81" s="179" t="s">
        <v>235</v>
      </c>
      <c r="C81" s="92"/>
      <c r="D81" s="142"/>
      <c r="E81" s="142"/>
      <c r="F81" s="142"/>
      <c r="G81" s="130">
        <f>F81-E81</f>
        <v>0</v>
      </c>
      <c r="H81" s="175">
        <f>_xlfn.IFERROR(F81/E81,"")</f>
      </c>
      <c r="I81" s="130">
        <f>F81-D81</f>
        <v>0</v>
      </c>
      <c r="J81" s="175">
        <f>_xlfn.IFERROR(F81/D81,"")</f>
      </c>
      <c r="K81" s="144"/>
      <c r="L81" s="142"/>
      <c r="M81" s="130">
        <f>L81-K81</f>
        <v>0</v>
      </c>
      <c r="N81" s="175">
        <f>_xlfn.IFERROR(L81/K81,"")</f>
      </c>
      <c r="O81" s="130">
        <f>D81+K81</f>
        <v>0</v>
      </c>
      <c r="P81" s="130">
        <f>L81+F81</f>
        <v>0</v>
      </c>
      <c r="Q81" s="130">
        <f>P81-O81</f>
        <v>0</v>
      </c>
      <c r="R81" s="175">
        <f>_xlfn.IFERROR(P81/O81,"")</f>
      </c>
    </row>
    <row r="82" spans="1:33" ht="20.25">
      <c r="A82" s="78">
        <v>900102</v>
      </c>
      <c r="B82" s="105" t="s">
        <v>23</v>
      </c>
      <c r="C82" s="105"/>
      <c r="D82" s="146">
        <f>D51+D52</f>
        <v>10274355.1503</v>
      </c>
      <c r="E82" s="146">
        <f>E51+E52</f>
        <v>5500948.53589</v>
      </c>
      <c r="F82" s="146">
        <f>F52+F51</f>
        <v>5808185.818400001</v>
      </c>
      <c r="G82" s="146">
        <f t="shared" si="5"/>
        <v>307237.2825100012</v>
      </c>
      <c r="H82" s="153">
        <f aca="true" t="shared" si="37" ref="H82:H89">_xlfn.IFERROR(F82/E82,"")</f>
        <v>1.0558516918501388</v>
      </c>
      <c r="I82" s="146">
        <f aca="true" t="shared" si="38" ref="I82:I89">F82-D82</f>
        <v>-4466169.331899999</v>
      </c>
      <c r="J82" s="153">
        <f>_xlfn.IFERROR(F82/D82,"")</f>
        <v>0.5653090372518813</v>
      </c>
      <c r="K82" s="146">
        <f>K52+K51</f>
        <v>1261244.5359200002</v>
      </c>
      <c r="L82" s="146">
        <f>L52+L51</f>
        <v>707788.9321200001</v>
      </c>
      <c r="M82" s="146">
        <f>L82-K82</f>
        <v>-553455.6038</v>
      </c>
      <c r="N82" s="153">
        <f>_xlfn.IFERROR(L82/K82,"")</f>
        <v>0.5611829522049915</v>
      </c>
      <c r="O82" s="146">
        <f>O52+O51</f>
        <v>11535599.686220001</v>
      </c>
      <c r="P82" s="146">
        <f>P52+P51</f>
        <v>6515974.75052</v>
      </c>
      <c r="Q82" s="146">
        <f aca="true" t="shared" si="39" ref="Q82:Q89">P82-O82</f>
        <v>-5019624.935700001</v>
      </c>
      <c r="R82" s="153">
        <f>_xlfn.IFERROR(P82/O82,"")</f>
        <v>0.564857911834765</v>
      </c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</row>
    <row r="83" spans="1:18" s="1" customFormat="1" ht="47.25" hidden="1">
      <c r="A83" s="13" t="s">
        <v>99</v>
      </c>
      <c r="B83" s="17" t="s">
        <v>96</v>
      </c>
      <c r="C83" s="44"/>
      <c r="D83" s="84"/>
      <c r="E83" s="84"/>
      <c r="F83" s="84"/>
      <c r="G83" s="84"/>
      <c r="H83" s="153">
        <f t="shared" si="37"/>
      </c>
      <c r="I83" s="84">
        <f t="shared" si="38"/>
        <v>0</v>
      </c>
      <c r="J83" s="84" t="e">
        <f aca="true" t="shared" si="40" ref="J83:J89">F83/D83*100</f>
        <v>#DIV/0!</v>
      </c>
      <c r="K83" s="194">
        <v>0</v>
      </c>
      <c r="L83" s="194">
        <v>0</v>
      </c>
      <c r="M83" s="85"/>
      <c r="N83" s="85"/>
      <c r="O83" s="86">
        <f aca="true" t="shared" si="41" ref="O83:O90">D83+K83</f>
        <v>0</v>
      </c>
      <c r="P83" s="86">
        <f aca="true" t="shared" si="42" ref="P83:P89">L83+F83</f>
        <v>0</v>
      </c>
      <c r="Q83" s="86">
        <f t="shared" si="39"/>
        <v>0</v>
      </c>
      <c r="R83" s="86" t="e">
        <f aca="true" t="shared" si="43" ref="R83:R90">P83/O83*100</f>
        <v>#DIV/0!</v>
      </c>
    </row>
    <row r="84" spans="1:18" s="1" customFormat="1" ht="31.5" hidden="1">
      <c r="A84" s="13" t="s">
        <v>100</v>
      </c>
      <c r="B84" s="17" t="s">
        <v>97</v>
      </c>
      <c r="C84" s="44"/>
      <c r="D84" s="84"/>
      <c r="E84" s="84"/>
      <c r="F84" s="84"/>
      <c r="G84" s="84"/>
      <c r="H84" s="153">
        <f t="shared" si="37"/>
      </c>
      <c r="I84" s="84">
        <f t="shared" si="38"/>
        <v>0</v>
      </c>
      <c r="J84" s="84" t="e">
        <f t="shared" si="40"/>
        <v>#DIV/0!</v>
      </c>
      <c r="K84" s="194">
        <v>0</v>
      </c>
      <c r="L84" s="194">
        <v>0</v>
      </c>
      <c r="M84" s="85"/>
      <c r="N84" s="85"/>
      <c r="O84" s="86">
        <f t="shared" si="41"/>
        <v>0</v>
      </c>
      <c r="P84" s="86">
        <f t="shared" si="42"/>
        <v>0</v>
      </c>
      <c r="Q84" s="86">
        <f t="shared" si="39"/>
        <v>0</v>
      </c>
      <c r="R84" s="86" t="e">
        <f t="shared" si="43"/>
        <v>#DIV/0!</v>
      </c>
    </row>
    <row r="85" spans="1:18" s="1" customFormat="1" ht="47.25" hidden="1">
      <c r="A85" s="13" t="s">
        <v>94</v>
      </c>
      <c r="B85" s="17" t="s">
        <v>101</v>
      </c>
      <c r="C85" s="44"/>
      <c r="D85" s="84"/>
      <c r="E85" s="84"/>
      <c r="F85" s="84"/>
      <c r="G85" s="84"/>
      <c r="H85" s="153">
        <f t="shared" si="37"/>
      </c>
      <c r="I85" s="84">
        <f t="shared" si="38"/>
        <v>0</v>
      </c>
      <c r="J85" s="84" t="e">
        <f t="shared" si="40"/>
        <v>#DIV/0!</v>
      </c>
      <c r="K85" s="195"/>
      <c r="L85" s="195">
        <v>0</v>
      </c>
      <c r="M85" s="84">
        <f>L85-K85</f>
        <v>0</v>
      </c>
      <c r="N85" s="85" t="e">
        <f>L85/K85*100</f>
        <v>#DIV/0!</v>
      </c>
      <c r="O85" s="86">
        <f t="shared" si="41"/>
        <v>0</v>
      </c>
      <c r="P85" s="86">
        <f t="shared" si="42"/>
        <v>0</v>
      </c>
      <c r="Q85" s="86">
        <f t="shared" si="39"/>
        <v>0</v>
      </c>
      <c r="R85" s="86" t="e">
        <f t="shared" si="43"/>
        <v>#DIV/0!</v>
      </c>
    </row>
    <row r="86" spans="1:18" s="1" customFormat="1" ht="20.25" hidden="1">
      <c r="A86" s="13">
        <v>41050000</v>
      </c>
      <c r="B86" s="17" t="s">
        <v>251</v>
      </c>
      <c r="C86" s="44"/>
      <c r="D86" s="142">
        <v>106059.53877</v>
      </c>
      <c r="E86" s="142">
        <v>56332.13391</v>
      </c>
      <c r="F86" s="142">
        <v>51560.87237999999</v>
      </c>
      <c r="G86" s="130">
        <f>F86-E86</f>
        <v>-4771.261530000003</v>
      </c>
      <c r="H86" s="153"/>
      <c r="I86" s="130">
        <f t="shared" si="38"/>
        <v>-54498.666390000006</v>
      </c>
      <c r="J86" s="130">
        <f>_xlfn.IFERROR(F86/D86,"")</f>
        <v>0.48615026029685604</v>
      </c>
      <c r="K86" s="223">
        <v>6965.0738</v>
      </c>
      <c r="L86" s="223">
        <v>6965.0738</v>
      </c>
      <c r="M86" s="130">
        <f>SUM(M87:M105)</f>
        <v>-553455.6037999999</v>
      </c>
      <c r="N86" s="130">
        <f>_xlfn.IFERROR(L86/K86,"")</f>
        <v>1</v>
      </c>
      <c r="O86" s="130">
        <f t="shared" si="41"/>
        <v>113024.61257</v>
      </c>
      <c r="P86" s="130">
        <f t="shared" si="42"/>
        <v>58525.94617999999</v>
      </c>
      <c r="Q86" s="130">
        <f t="shared" si="39"/>
        <v>-54498.666390000006</v>
      </c>
      <c r="R86" s="130">
        <f>_xlfn.IFERROR(P86/O86,"")</f>
        <v>0.5178159415831032</v>
      </c>
    </row>
    <row r="87" spans="1:18" s="1" customFormat="1" ht="20.25" hidden="1">
      <c r="A87" s="225" t="s">
        <v>95</v>
      </c>
      <c r="B87" s="226" t="s">
        <v>98</v>
      </c>
      <c r="C87" s="227"/>
      <c r="D87" s="84"/>
      <c r="E87" s="84"/>
      <c r="F87" s="84"/>
      <c r="G87" s="84"/>
      <c r="H87" s="153">
        <f t="shared" si="37"/>
      </c>
      <c r="I87" s="84">
        <f t="shared" si="38"/>
        <v>0</v>
      </c>
      <c r="J87" s="84" t="e">
        <f t="shared" si="40"/>
        <v>#DIV/0!</v>
      </c>
      <c r="K87" s="195"/>
      <c r="L87" s="195"/>
      <c r="M87" s="84">
        <f>L87-K87</f>
        <v>0</v>
      </c>
      <c r="N87" s="84" t="e">
        <f>L87/K87*100</f>
        <v>#DIV/0!</v>
      </c>
      <c r="O87" s="86">
        <f t="shared" si="41"/>
        <v>0</v>
      </c>
      <c r="P87" s="86">
        <f t="shared" si="42"/>
        <v>0</v>
      </c>
      <c r="Q87" s="86">
        <f t="shared" si="39"/>
        <v>0</v>
      </c>
      <c r="R87" s="86" t="e">
        <f t="shared" si="43"/>
        <v>#DIV/0!</v>
      </c>
    </row>
    <row r="88" spans="1:33" ht="31.5" hidden="1">
      <c r="A88" s="4">
        <v>43000000</v>
      </c>
      <c r="B88" s="6" t="s">
        <v>81</v>
      </c>
      <c r="C88" s="7">
        <f>C89</f>
        <v>0</v>
      </c>
      <c r="D88" s="87"/>
      <c r="E88" s="87"/>
      <c r="F88" s="87">
        <f>F89</f>
        <v>0</v>
      </c>
      <c r="G88" s="87"/>
      <c r="H88" s="153">
        <f t="shared" si="37"/>
      </c>
      <c r="I88" s="87">
        <f t="shared" si="38"/>
        <v>0</v>
      </c>
      <c r="J88" s="87" t="e">
        <f t="shared" si="40"/>
        <v>#DIV/0!</v>
      </c>
      <c r="K88" s="196">
        <f>K89</f>
        <v>0</v>
      </c>
      <c r="L88" s="196">
        <f>L89</f>
        <v>0</v>
      </c>
      <c r="M88" s="87">
        <f>L88-K88</f>
        <v>0</v>
      </c>
      <c r="N88" s="87" t="e">
        <f>L88/K88*100</f>
        <v>#DIV/0!</v>
      </c>
      <c r="O88" s="88">
        <f t="shared" si="41"/>
        <v>0</v>
      </c>
      <c r="P88" s="88">
        <f t="shared" si="42"/>
        <v>0</v>
      </c>
      <c r="Q88" s="88">
        <f t="shared" si="39"/>
        <v>0</v>
      </c>
      <c r="R88" s="88" t="e">
        <f t="shared" si="43"/>
        <v>#DIV/0!</v>
      </c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</row>
    <row r="89" spans="1:33" ht="20.25" hidden="1">
      <c r="A89" s="13">
        <v>43010000</v>
      </c>
      <c r="B89" s="17" t="s">
        <v>56</v>
      </c>
      <c r="C89" s="14"/>
      <c r="D89" s="241"/>
      <c r="E89" s="241"/>
      <c r="F89" s="241"/>
      <c r="G89" s="241"/>
      <c r="H89" s="153">
        <f t="shared" si="37"/>
      </c>
      <c r="I89" s="241">
        <f t="shared" si="38"/>
        <v>0</v>
      </c>
      <c r="J89" s="241" t="e">
        <f t="shared" si="40"/>
        <v>#DIV/0!</v>
      </c>
      <c r="K89" s="197"/>
      <c r="L89" s="197"/>
      <c r="M89" s="86">
        <f>L89-K89</f>
        <v>0</v>
      </c>
      <c r="N89" s="84" t="e">
        <f>L89/K89*100</f>
        <v>#DIV/0!</v>
      </c>
      <c r="O89" s="88">
        <f t="shared" si="41"/>
        <v>0</v>
      </c>
      <c r="P89" s="88">
        <f t="shared" si="42"/>
        <v>0</v>
      </c>
      <c r="Q89" s="88">
        <f t="shared" si="39"/>
        <v>0</v>
      </c>
      <c r="R89" s="88" t="e">
        <f t="shared" si="43"/>
        <v>#DIV/0!</v>
      </c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</row>
    <row r="90" spans="1:33" ht="20.25" hidden="1">
      <c r="A90" s="8">
        <v>900103</v>
      </c>
      <c r="B90" s="9" t="s">
        <v>102</v>
      </c>
      <c r="C90" s="10" t="e">
        <f>C51+C52</f>
        <v>#REF!</v>
      </c>
      <c r="D90" s="146">
        <f>D82+D83+D84+D85+D86+D87</f>
        <v>10380414.68907</v>
      </c>
      <c r="E90" s="146">
        <f>E82+E83+E84+E85+E86+E87</f>
        <v>5557280.6698</v>
      </c>
      <c r="F90" s="146">
        <f>F82+F83+F84+F85+F86+F87</f>
        <v>5859746.690780001</v>
      </c>
      <c r="G90" s="146">
        <f>G82+G83+G84+G85+G86+G87</f>
        <v>302466.0209800012</v>
      </c>
      <c r="H90" s="146">
        <f>_xlfn.IFERROR(F90/E90,"")</f>
        <v>1.0544269830789177</v>
      </c>
      <c r="I90" s="146">
        <f>F90-D90</f>
        <v>-4520667.998289999</v>
      </c>
      <c r="J90" s="146">
        <f>F90/D90*100</f>
        <v>56.45002503560854</v>
      </c>
      <c r="K90" s="231">
        <f>K82+K85+K86+K87</f>
        <v>1268209.60972</v>
      </c>
      <c r="L90" s="231">
        <f>L82+L85+L86+L87</f>
        <v>714754.0059200001</v>
      </c>
      <c r="M90" s="146">
        <f>L90-K90</f>
        <v>-553455.6037999999</v>
      </c>
      <c r="N90" s="146">
        <f>L90/K90*100</f>
        <v>56.35929584840523</v>
      </c>
      <c r="O90" s="146">
        <f t="shared" si="41"/>
        <v>11648624.29879</v>
      </c>
      <c r="P90" s="146">
        <f>L90+F90</f>
        <v>6574500.696700001</v>
      </c>
      <c r="Q90" s="146">
        <f>P90-O90</f>
        <v>-5074123.602089999</v>
      </c>
      <c r="R90" s="146">
        <f t="shared" si="43"/>
        <v>56.44014716298239</v>
      </c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</row>
    <row r="91" spans="2:18" ht="15.75">
      <c r="B91" s="30"/>
      <c r="C91" s="30"/>
      <c r="D91" s="242"/>
      <c r="E91" s="242"/>
      <c r="F91" s="83"/>
      <c r="G91" s="83"/>
      <c r="H91" s="83"/>
      <c r="I91" s="243"/>
      <c r="J91" s="243"/>
      <c r="K91" s="193"/>
      <c r="L91" s="193"/>
      <c r="M91" s="82"/>
      <c r="N91" s="82"/>
      <c r="O91" s="83"/>
      <c r="P91" s="83"/>
      <c r="Q91" s="83"/>
      <c r="R91" s="83"/>
    </row>
    <row r="92" spans="2:18" ht="15.75">
      <c r="B92" s="50"/>
      <c r="C92" s="32"/>
      <c r="D92" s="244"/>
      <c r="E92" s="244"/>
      <c r="F92" s="244"/>
      <c r="G92" s="244"/>
      <c r="H92" s="244"/>
      <c r="I92" s="83"/>
      <c r="J92" s="83"/>
      <c r="K92" s="198"/>
      <c r="L92" s="198"/>
      <c r="M92" s="82"/>
      <c r="N92" s="82"/>
      <c r="O92" s="83"/>
      <c r="P92" s="83"/>
      <c r="Q92" s="83"/>
      <c r="R92" s="83"/>
    </row>
    <row r="93" spans="2:12" ht="15.75">
      <c r="B93" s="31"/>
      <c r="C93" s="32"/>
      <c r="D93" s="245"/>
      <c r="E93" s="245"/>
      <c r="F93" s="246"/>
      <c r="G93" s="246"/>
      <c r="H93" s="246"/>
      <c r="I93" s="246"/>
      <c r="J93" s="246"/>
      <c r="K93" s="224"/>
      <c r="L93" s="224"/>
    </row>
    <row r="94" spans="2:12" ht="18.75">
      <c r="B94" s="81"/>
      <c r="C94" s="33"/>
      <c r="D94" s="247"/>
      <c r="E94" s="247"/>
      <c r="F94" s="83"/>
      <c r="K94" s="200"/>
      <c r="L94" s="200"/>
    </row>
    <row r="95" spans="2:12" ht="15.75">
      <c r="B95" s="24"/>
      <c r="C95" s="24"/>
      <c r="D95" s="247"/>
      <c r="E95" s="247"/>
      <c r="F95" s="247"/>
      <c r="G95" s="246"/>
      <c r="H95" s="246"/>
      <c r="K95" s="191"/>
      <c r="L95" s="191"/>
    </row>
    <row r="96" spans="2:12" ht="15.75">
      <c r="B96" s="24"/>
      <c r="C96" s="24"/>
      <c r="D96" s="247"/>
      <c r="E96" s="247"/>
      <c r="K96" s="191"/>
      <c r="L96" s="191"/>
    </row>
    <row r="97" spans="2:12" ht="15.75">
      <c r="B97" s="24"/>
      <c r="C97" s="24"/>
      <c r="D97" s="248"/>
      <c r="E97" s="248"/>
      <c r="K97" s="191"/>
      <c r="L97" s="191"/>
    </row>
    <row r="98" spans="2:5" ht="15.75">
      <c r="B98" s="24"/>
      <c r="C98" s="24"/>
      <c r="D98" s="243"/>
      <c r="E98" s="248"/>
    </row>
    <row r="99" spans="2:5" ht="15.75">
      <c r="B99" s="24"/>
      <c r="C99" s="24"/>
      <c r="D99" s="248"/>
      <c r="E99" s="248"/>
    </row>
    <row r="100" ht="15.75">
      <c r="D100" s="83"/>
    </row>
    <row r="143" spans="1:13" ht="15.75">
      <c r="A143" s="279"/>
      <c r="B143" s="279"/>
      <c r="C143" s="279"/>
      <c r="D143" s="279"/>
      <c r="E143" s="279"/>
      <c r="F143" s="279"/>
      <c r="G143" s="279"/>
      <c r="H143" s="279"/>
      <c r="I143" s="279"/>
      <c r="J143" s="279"/>
      <c r="K143" s="279"/>
      <c r="L143" s="279"/>
      <c r="M143" s="279"/>
    </row>
  </sheetData>
  <sheetProtection/>
  <mergeCells count="12">
    <mergeCell ref="A1:R1"/>
    <mergeCell ref="A2:R2"/>
    <mergeCell ref="A3:R3"/>
    <mergeCell ref="O7:R7"/>
    <mergeCell ref="C7:J7"/>
    <mergeCell ref="A4:S4"/>
    <mergeCell ref="A143:M143"/>
    <mergeCell ref="A5:R5"/>
    <mergeCell ref="K7:N7"/>
    <mergeCell ref="A7:A8"/>
    <mergeCell ref="B7:B8"/>
    <mergeCell ref="Q6:R6"/>
  </mergeCells>
  <printOptions horizontalCentered="1"/>
  <pageMargins left="0.1968503937007874" right="0.2755905511811024" top="0.3937007874015748" bottom="0.2755905511811024" header="0.15748031496062992" footer="0.15748031496062992"/>
  <pageSetup horizontalDpi="300" verticalDpi="300" orientation="landscape" paperSize="9" scale="3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24"/>
  <sheetViews>
    <sheetView showGridLines="0" showZeros="0" view="pageBreakPreview" zoomScale="85" zoomScaleNormal="75" zoomScaleSheetLayoutView="85" zoomScalePageLayoutView="0" workbookViewId="0" topLeftCell="A1">
      <pane xSplit="2" ySplit="5" topLeftCell="C4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52" sqref="J52"/>
    </sheetView>
  </sheetViews>
  <sheetFormatPr defaultColWidth="7.625" defaultRowHeight="12.75"/>
  <cols>
    <col min="1" max="1" width="11.00390625" style="35" customWidth="1"/>
    <col min="2" max="2" width="57.375" style="28" customWidth="1"/>
    <col min="3" max="3" width="25.00390625" style="277" customWidth="1"/>
    <col min="4" max="4" width="25.00390625" style="278" customWidth="1"/>
    <col min="5" max="5" width="22.75390625" style="77" customWidth="1"/>
    <col min="6" max="6" width="22.25390625" style="5" customWidth="1"/>
    <col min="7" max="7" width="20.875" style="5" customWidth="1"/>
    <col min="8" max="8" width="25.125" style="5" customWidth="1"/>
    <col min="9" max="9" width="17.00390625" style="5" customWidth="1"/>
    <col min="10" max="10" width="21.375" style="191" customWidth="1"/>
    <col min="11" max="11" width="21.625" style="191" customWidth="1"/>
    <col min="12" max="12" width="19.00390625" style="22" customWidth="1"/>
    <col min="13" max="13" width="16.25390625" style="22" customWidth="1"/>
    <col min="14" max="14" width="1.00390625" style="5" hidden="1" customWidth="1"/>
    <col min="15" max="15" width="23.125" style="5" customWidth="1"/>
    <col min="16" max="16" width="22.00390625" style="5" customWidth="1"/>
    <col min="17" max="17" width="22.875" style="5" customWidth="1"/>
    <col min="18" max="18" width="14.00390625" style="5" customWidth="1"/>
    <col min="19" max="20" width="7.625" style="23" customWidth="1"/>
    <col min="21" max="16384" width="7.625" style="5" customWidth="1"/>
  </cols>
  <sheetData>
    <row r="1" spans="1:9" ht="18" customHeight="1">
      <c r="A1" s="296" t="s">
        <v>141</v>
      </c>
      <c r="B1" s="296"/>
      <c r="C1" s="296"/>
      <c r="D1" s="296"/>
      <c r="E1" s="251"/>
      <c r="F1" s="252"/>
      <c r="G1" s="252"/>
      <c r="H1" s="246"/>
      <c r="I1" s="246"/>
    </row>
    <row r="2" spans="1:20" s="1" customFormat="1" ht="15.75">
      <c r="A2" s="34"/>
      <c r="B2" s="34" t="s">
        <v>24</v>
      </c>
      <c r="C2" s="253"/>
      <c r="D2" s="254"/>
      <c r="E2" s="255"/>
      <c r="F2" s="256"/>
      <c r="G2" s="256"/>
      <c r="H2" s="257"/>
      <c r="I2" s="256"/>
      <c r="J2" s="190"/>
      <c r="K2" s="200"/>
      <c r="L2" s="169"/>
      <c r="M2" s="22"/>
      <c r="R2" s="1" t="s">
        <v>223</v>
      </c>
      <c r="S2" s="22"/>
      <c r="T2" s="22"/>
    </row>
    <row r="3" spans="1:18" s="22" customFormat="1" ht="20.25">
      <c r="A3" s="283" t="s">
        <v>138</v>
      </c>
      <c r="B3" s="284" t="s">
        <v>25</v>
      </c>
      <c r="C3" s="295" t="s">
        <v>78</v>
      </c>
      <c r="D3" s="295"/>
      <c r="E3" s="295"/>
      <c r="F3" s="295"/>
      <c r="G3" s="295"/>
      <c r="H3" s="295"/>
      <c r="I3" s="295"/>
      <c r="J3" s="295" t="s">
        <v>79</v>
      </c>
      <c r="K3" s="295"/>
      <c r="L3" s="295"/>
      <c r="M3" s="295"/>
      <c r="N3" s="295" t="s">
        <v>80</v>
      </c>
      <c r="O3" s="295"/>
      <c r="P3" s="295"/>
      <c r="Q3" s="295"/>
      <c r="R3" s="295"/>
    </row>
    <row r="4" spans="1:18" s="56" customFormat="1" ht="128.25" customHeight="1">
      <c r="A4" s="283"/>
      <c r="B4" s="284"/>
      <c r="C4" s="258" t="s">
        <v>245</v>
      </c>
      <c r="D4" s="239" t="s">
        <v>262</v>
      </c>
      <c r="E4" s="74" t="s">
        <v>85</v>
      </c>
      <c r="F4" s="240" t="s">
        <v>265</v>
      </c>
      <c r="G4" s="238" t="s">
        <v>266</v>
      </c>
      <c r="H4" s="249" t="s">
        <v>116</v>
      </c>
      <c r="I4" s="249" t="s">
        <v>212</v>
      </c>
      <c r="J4" s="249" t="s">
        <v>240</v>
      </c>
      <c r="K4" s="52" t="s">
        <v>85</v>
      </c>
      <c r="L4" s="52" t="s">
        <v>193</v>
      </c>
      <c r="M4" s="52" t="s">
        <v>10</v>
      </c>
      <c r="N4" s="53" t="s">
        <v>84</v>
      </c>
      <c r="O4" s="53" t="s">
        <v>241</v>
      </c>
      <c r="P4" s="52" t="s">
        <v>85</v>
      </c>
      <c r="Q4" s="52" t="s">
        <v>200</v>
      </c>
      <c r="R4" s="52" t="s">
        <v>10</v>
      </c>
    </row>
    <row r="5" spans="1:20" s="11" customFormat="1" ht="14.25">
      <c r="A5" s="16">
        <v>1</v>
      </c>
      <c r="B5" s="16">
        <v>2</v>
      </c>
      <c r="C5" s="73" t="s">
        <v>74</v>
      </c>
      <c r="D5" s="167" t="s">
        <v>192</v>
      </c>
      <c r="E5" s="73" t="s">
        <v>11</v>
      </c>
      <c r="F5" s="15" t="s">
        <v>107</v>
      </c>
      <c r="G5" s="15" t="s">
        <v>108</v>
      </c>
      <c r="H5" s="15" t="s">
        <v>75</v>
      </c>
      <c r="I5" s="15" t="s">
        <v>12</v>
      </c>
      <c r="J5" s="167" t="s">
        <v>13</v>
      </c>
      <c r="K5" s="167" t="s">
        <v>14</v>
      </c>
      <c r="L5" s="167" t="s">
        <v>15</v>
      </c>
      <c r="M5" s="167" t="s">
        <v>76</v>
      </c>
      <c r="N5" s="15"/>
      <c r="O5" s="15" t="s">
        <v>16</v>
      </c>
      <c r="P5" s="15" t="s">
        <v>73</v>
      </c>
      <c r="Q5" s="15" t="s">
        <v>103</v>
      </c>
      <c r="R5" s="15" t="s">
        <v>104</v>
      </c>
      <c r="S5" s="25"/>
      <c r="T5" s="25"/>
    </row>
    <row r="6" spans="1:20" s="1" customFormat="1" ht="25.5" customHeight="1">
      <c r="A6" s="57" t="s">
        <v>118</v>
      </c>
      <c r="B6" s="106" t="s">
        <v>60</v>
      </c>
      <c r="C6" s="128">
        <f>C7+C8+C9</f>
        <v>1040972.32437</v>
      </c>
      <c r="D6" s="127">
        <f>D7+D8+D9</f>
        <v>581541.79529</v>
      </c>
      <c r="E6" s="128">
        <f>E7+E8+E9</f>
        <v>482352.9282599999</v>
      </c>
      <c r="F6" s="128">
        <f>E6-D6</f>
        <v>-99188.86703000014</v>
      </c>
      <c r="G6" s="151">
        <f>_xlfn.IFERROR(E6/D6,"")</f>
        <v>0.829438111184189</v>
      </c>
      <c r="H6" s="128">
        <f aca="true" t="shared" si="0" ref="H6:H13">E6-C6</f>
        <v>-558619.3961100001</v>
      </c>
      <c r="I6" s="151">
        <f>_xlfn.IFERROR(E6/C6,"")</f>
        <v>0.4633676774758844</v>
      </c>
      <c r="J6" s="127">
        <f>J7+J8+J9</f>
        <v>57561.618630000004</v>
      </c>
      <c r="K6" s="127">
        <f>K7+K8+K9</f>
        <v>39871.001990000004</v>
      </c>
      <c r="L6" s="128">
        <f aca="true" t="shared" si="1" ref="L6:L16">K6-J6</f>
        <v>-17690.61664</v>
      </c>
      <c r="M6" s="151">
        <f>_xlfn.IFERROR(K6/J6,"")</f>
        <v>0.6926664492582564</v>
      </c>
      <c r="N6" s="128" t="e">
        <f>#REF!+#REF!</f>
        <v>#REF!</v>
      </c>
      <c r="O6" s="128">
        <f aca="true" t="shared" si="2" ref="O6:O13">C6+J6</f>
        <v>1098533.943</v>
      </c>
      <c r="P6" s="128">
        <f aca="true" t="shared" si="3" ref="P6:P13">E6+K6</f>
        <v>522223.9302499999</v>
      </c>
      <c r="Q6" s="128">
        <f>P6-O6</f>
        <v>-576310.01275</v>
      </c>
      <c r="R6" s="151">
        <f>_xlfn.IFERROR(P6/O6,"")</f>
        <v>0.47538260749945704</v>
      </c>
      <c r="S6" s="22"/>
      <c r="T6" s="22"/>
    </row>
    <row r="7" spans="1:20" s="212" customFormat="1" ht="133.5" customHeight="1">
      <c r="A7" s="211" t="s">
        <v>142</v>
      </c>
      <c r="B7" s="107" t="s">
        <v>160</v>
      </c>
      <c r="C7" s="130">
        <v>646030.36303</v>
      </c>
      <c r="D7" s="130">
        <v>362297.08162</v>
      </c>
      <c r="E7" s="130">
        <v>303499.27892999985</v>
      </c>
      <c r="F7" s="130">
        <v>38821127.33</v>
      </c>
      <c r="G7" s="205">
        <f aca="true" t="shared" si="4" ref="G7:G48">_xlfn.IFERROR(E7/D7,"")</f>
        <v>0.8377083181926621</v>
      </c>
      <c r="H7" s="130">
        <f t="shared" si="0"/>
        <v>-342531.08410000015</v>
      </c>
      <c r="I7" s="205">
        <f aca="true" t="shared" si="5" ref="I7:I48">_xlfn.IFERROR(E7/C7,"")</f>
        <v>0.46979104435050545</v>
      </c>
      <c r="J7" s="130">
        <v>39635.160560000004</v>
      </c>
      <c r="K7" s="130">
        <v>25460.7141</v>
      </c>
      <c r="L7" s="130">
        <f>K7-J7</f>
        <v>-14174.446460000003</v>
      </c>
      <c r="M7" s="205">
        <f aca="true" t="shared" si="6" ref="M7:M48">_xlfn.IFERROR(K7/J7,"")</f>
        <v>0.6423769637934829</v>
      </c>
      <c r="N7" s="130"/>
      <c r="O7" s="130">
        <f t="shared" si="2"/>
        <v>685665.52359</v>
      </c>
      <c r="P7" s="130">
        <f t="shared" si="3"/>
        <v>328959.99302999984</v>
      </c>
      <c r="Q7" s="130">
        <f aca="true" t="shared" si="7" ref="Q7:Q66">P7-O7</f>
        <v>-356705.53056000016</v>
      </c>
      <c r="R7" s="205">
        <f aca="true" t="shared" si="8" ref="R7:R48">_xlfn.IFERROR(P7/O7,"")</f>
        <v>0.4797674401180837</v>
      </c>
      <c r="S7" s="173"/>
      <c r="T7" s="173"/>
    </row>
    <row r="8" spans="1:20" s="212" customFormat="1" ht="91.5" customHeight="1">
      <c r="A8" s="211" t="s">
        <v>159</v>
      </c>
      <c r="B8" s="107" t="s">
        <v>161</v>
      </c>
      <c r="C8" s="130">
        <v>315270.99494</v>
      </c>
      <c r="D8" s="130">
        <v>173555.33127</v>
      </c>
      <c r="E8" s="130">
        <v>143906.36677</v>
      </c>
      <c r="F8" s="130">
        <v>19954797.74</v>
      </c>
      <c r="G8" s="205">
        <f t="shared" si="4"/>
        <v>0.8291670772482632</v>
      </c>
      <c r="H8" s="130">
        <f>E8-C8</f>
        <v>-171364.62817</v>
      </c>
      <c r="I8" s="205">
        <f t="shared" si="5"/>
        <v>0.4564529217075208</v>
      </c>
      <c r="J8" s="130">
        <v>2476.0492999999997</v>
      </c>
      <c r="K8" s="130">
        <v>2239.0855699999997</v>
      </c>
      <c r="L8" s="130">
        <f>K8-J8</f>
        <v>-236.96372999999994</v>
      </c>
      <c r="M8" s="205">
        <f t="shared" si="6"/>
        <v>0.9042976527163655</v>
      </c>
      <c r="N8" s="130"/>
      <c r="O8" s="130">
        <f t="shared" si="2"/>
        <v>317747.04424</v>
      </c>
      <c r="P8" s="130">
        <f t="shared" si="3"/>
        <v>146145.45234</v>
      </c>
      <c r="Q8" s="130">
        <f>P8-O8</f>
        <v>-171601.59190000003</v>
      </c>
      <c r="R8" s="205">
        <f t="shared" si="8"/>
        <v>0.4599427594662807</v>
      </c>
      <c r="S8" s="173"/>
      <c r="T8" s="173"/>
    </row>
    <row r="9" spans="1:20" s="214" customFormat="1" ht="51.75" customHeight="1">
      <c r="A9" s="211" t="s">
        <v>119</v>
      </c>
      <c r="B9" s="107" t="s">
        <v>162</v>
      </c>
      <c r="C9" s="130">
        <v>79670.9664</v>
      </c>
      <c r="D9" s="130">
        <v>45689.3824</v>
      </c>
      <c r="E9" s="130">
        <v>34947.28256</v>
      </c>
      <c r="F9" s="130">
        <v>3644127.84</v>
      </c>
      <c r="G9" s="205">
        <f t="shared" si="4"/>
        <v>0.7648884866519885</v>
      </c>
      <c r="H9" s="130">
        <f>E9-C9</f>
        <v>-44723.683840000005</v>
      </c>
      <c r="I9" s="205">
        <f t="shared" si="5"/>
        <v>0.4386451443872532</v>
      </c>
      <c r="J9" s="130">
        <v>15450.40877</v>
      </c>
      <c r="K9" s="130">
        <v>12171.20232</v>
      </c>
      <c r="L9" s="130">
        <f t="shared" si="1"/>
        <v>-3279.2064499999997</v>
      </c>
      <c r="M9" s="205">
        <f t="shared" si="6"/>
        <v>0.7877592432138609</v>
      </c>
      <c r="N9" s="130" t="e">
        <f>#REF!+#REF!</f>
        <v>#REF!</v>
      </c>
      <c r="O9" s="130">
        <f t="shared" si="2"/>
        <v>95121.37517</v>
      </c>
      <c r="P9" s="130">
        <f t="shared" si="3"/>
        <v>47118.48488</v>
      </c>
      <c r="Q9" s="130">
        <f>P9-O9</f>
        <v>-48002.890289999996</v>
      </c>
      <c r="R9" s="205">
        <f t="shared" si="8"/>
        <v>0.4953511741792032</v>
      </c>
      <c r="S9" s="213"/>
      <c r="T9" s="213"/>
    </row>
    <row r="10" spans="1:20" s="1" customFormat="1" ht="24.75" customHeight="1">
      <c r="A10" s="57" t="s">
        <v>120</v>
      </c>
      <c r="B10" s="106" t="s">
        <v>61</v>
      </c>
      <c r="C10" s="127">
        <v>5996650.180860001</v>
      </c>
      <c r="D10" s="127">
        <v>3500645.259900001</v>
      </c>
      <c r="E10" s="127">
        <v>3088473.3411499998</v>
      </c>
      <c r="F10" s="128">
        <v>323089206.23</v>
      </c>
      <c r="G10" s="151">
        <f t="shared" si="4"/>
        <v>0.8822583014990284</v>
      </c>
      <c r="H10" s="128">
        <f t="shared" si="0"/>
        <v>-2908176.839710001</v>
      </c>
      <c r="I10" s="151">
        <f t="shared" si="5"/>
        <v>0.5150331014818461</v>
      </c>
      <c r="J10" s="128">
        <v>553446.782</v>
      </c>
      <c r="K10" s="128">
        <v>193779.49654</v>
      </c>
      <c r="L10" s="128">
        <f t="shared" si="1"/>
        <v>-359667.28546000004</v>
      </c>
      <c r="M10" s="151">
        <f t="shared" si="6"/>
        <v>0.35013212262204463</v>
      </c>
      <c r="N10" s="128" t="e">
        <f>#REF!+#REF!</f>
        <v>#REF!</v>
      </c>
      <c r="O10" s="128">
        <f t="shared" si="2"/>
        <v>6550096.96286</v>
      </c>
      <c r="P10" s="128">
        <f t="shared" si="3"/>
        <v>3282252.83769</v>
      </c>
      <c r="Q10" s="128">
        <f t="shared" si="7"/>
        <v>-3267844.1251700004</v>
      </c>
      <c r="R10" s="151">
        <f t="shared" si="8"/>
        <v>0.5010998854369408</v>
      </c>
      <c r="S10" s="22"/>
      <c r="T10" s="22"/>
    </row>
    <row r="11" spans="1:20" s="1" customFormat="1" ht="29.25" customHeight="1">
      <c r="A11" s="57" t="s">
        <v>109</v>
      </c>
      <c r="B11" s="108" t="s">
        <v>213</v>
      </c>
      <c r="C11" s="127">
        <v>434761.31648</v>
      </c>
      <c r="D11" s="127">
        <v>255809.06662000006</v>
      </c>
      <c r="E11" s="127">
        <v>183479.54045000006</v>
      </c>
      <c r="F11" s="128">
        <v>5843565.12</v>
      </c>
      <c r="G11" s="151">
        <f t="shared" si="4"/>
        <v>0.7172519053930005</v>
      </c>
      <c r="H11" s="128">
        <f t="shared" si="0"/>
        <v>-251281.77602999992</v>
      </c>
      <c r="I11" s="151">
        <f t="shared" si="5"/>
        <v>0.4220236104157637</v>
      </c>
      <c r="J11" s="128">
        <v>33246.15706</v>
      </c>
      <c r="K11" s="128">
        <v>7884.45355</v>
      </c>
      <c r="L11" s="128">
        <f t="shared" si="1"/>
        <v>-25361.70351</v>
      </c>
      <c r="M11" s="151">
        <f t="shared" si="6"/>
        <v>0.2371538321187249</v>
      </c>
      <c r="N11" s="128" t="e">
        <f>#REF!+#REF!</f>
        <v>#REF!</v>
      </c>
      <c r="O11" s="128">
        <f t="shared" si="2"/>
        <v>468007.47354</v>
      </c>
      <c r="P11" s="128">
        <f t="shared" si="3"/>
        <v>191363.99400000006</v>
      </c>
      <c r="Q11" s="128">
        <f t="shared" si="7"/>
        <v>-276643.4795399999</v>
      </c>
      <c r="R11" s="151">
        <f t="shared" si="8"/>
        <v>0.4088908934563081</v>
      </c>
      <c r="S11" s="22"/>
      <c r="T11" s="22"/>
    </row>
    <row r="12" spans="1:20" s="1" customFormat="1" ht="47.25" customHeight="1">
      <c r="A12" s="162" t="s">
        <v>110</v>
      </c>
      <c r="B12" s="109" t="s">
        <v>62</v>
      </c>
      <c r="C12" s="128">
        <f>SUM(C13:C30)</f>
        <v>512186.74152000004</v>
      </c>
      <c r="D12" s="128">
        <f>SUM(D13:D30)</f>
        <v>265666.4673</v>
      </c>
      <c r="E12" s="128">
        <f>SUM(E13:E30)</f>
        <v>216311.9605</v>
      </c>
      <c r="F12" s="128">
        <f aca="true" t="shared" si="9" ref="F12:F79">E12-D12</f>
        <v>-49354.50680000003</v>
      </c>
      <c r="G12" s="151">
        <f t="shared" si="4"/>
        <v>0.8142237998585378</v>
      </c>
      <c r="H12" s="128">
        <f t="shared" si="0"/>
        <v>-295874.78102000005</v>
      </c>
      <c r="I12" s="151">
        <f t="shared" si="5"/>
        <v>0.4223302615332407</v>
      </c>
      <c r="J12" s="127">
        <f>SUM(J13:J30)</f>
        <v>169368.78541999997</v>
      </c>
      <c r="K12" s="127">
        <f>SUM(K13:K30)</f>
        <v>72094.99821000002</v>
      </c>
      <c r="L12" s="128">
        <f t="shared" si="1"/>
        <v>-97273.78720999995</v>
      </c>
      <c r="M12" s="151">
        <f t="shared" si="6"/>
        <v>0.4256687442802353</v>
      </c>
      <c r="N12" s="128" t="e">
        <f>#REF!+#REF!</f>
        <v>#REF!</v>
      </c>
      <c r="O12" s="128">
        <f t="shared" si="2"/>
        <v>681555.52694</v>
      </c>
      <c r="P12" s="128">
        <f t="shared" si="3"/>
        <v>288406.95871000004</v>
      </c>
      <c r="Q12" s="128">
        <f t="shared" si="7"/>
        <v>-393148.56823</v>
      </c>
      <c r="R12" s="151">
        <f t="shared" si="8"/>
        <v>0.42315988545330896</v>
      </c>
      <c r="S12" s="22"/>
      <c r="T12" s="22"/>
    </row>
    <row r="13" spans="1:20" s="214" customFormat="1" ht="108" customHeight="1">
      <c r="A13" s="215" t="s">
        <v>122</v>
      </c>
      <c r="B13" s="107" t="s">
        <v>194</v>
      </c>
      <c r="C13" s="130">
        <v>112900.89413</v>
      </c>
      <c r="D13" s="130">
        <v>51930.53413</v>
      </c>
      <c r="E13" s="130">
        <v>49218.3289</v>
      </c>
      <c r="F13" s="130">
        <f t="shared" si="9"/>
        <v>-2712.2052299999996</v>
      </c>
      <c r="G13" s="205">
        <f t="shared" si="4"/>
        <v>0.9477724372483746</v>
      </c>
      <c r="H13" s="130">
        <f t="shared" si="0"/>
        <v>-63682.56523</v>
      </c>
      <c r="I13" s="205">
        <f t="shared" si="5"/>
        <v>0.4359427733435613</v>
      </c>
      <c r="J13" s="130">
        <v>0</v>
      </c>
      <c r="K13" s="130">
        <v>0</v>
      </c>
      <c r="L13" s="130">
        <f t="shared" si="1"/>
        <v>0</v>
      </c>
      <c r="M13" s="205">
        <f t="shared" si="6"/>
      </c>
      <c r="N13" s="130" t="e">
        <f>#REF!+#REF!</f>
        <v>#REF!</v>
      </c>
      <c r="O13" s="130">
        <f t="shared" si="2"/>
        <v>112900.89413</v>
      </c>
      <c r="P13" s="130">
        <f t="shared" si="3"/>
        <v>49218.3289</v>
      </c>
      <c r="Q13" s="130">
        <f t="shared" si="7"/>
        <v>-63682.56523</v>
      </c>
      <c r="R13" s="205">
        <f t="shared" si="8"/>
        <v>0.4359427733435613</v>
      </c>
      <c r="S13" s="213"/>
      <c r="T13" s="213"/>
    </row>
    <row r="14" spans="1:20" s="214" customFormat="1" ht="66.75" customHeight="1">
      <c r="A14" s="215">
        <v>3050</v>
      </c>
      <c r="B14" s="107" t="s">
        <v>163</v>
      </c>
      <c r="C14" s="130">
        <v>1300</v>
      </c>
      <c r="D14" s="130">
        <v>660</v>
      </c>
      <c r="E14" s="130">
        <v>401.97245000000004</v>
      </c>
      <c r="F14" s="130">
        <f aca="true" t="shared" si="10" ref="F14:F21">E14-D14</f>
        <v>-258.02754999999996</v>
      </c>
      <c r="G14" s="205">
        <f t="shared" si="4"/>
        <v>0.6090491666666668</v>
      </c>
      <c r="H14" s="130">
        <f aca="true" t="shared" si="11" ref="H14:H21">E14-C14</f>
        <v>-898.02755</v>
      </c>
      <c r="I14" s="205">
        <f t="shared" si="5"/>
        <v>0.30920957692307693</v>
      </c>
      <c r="J14" s="130">
        <v>0</v>
      </c>
      <c r="K14" s="130">
        <v>0</v>
      </c>
      <c r="L14" s="130">
        <f t="shared" si="1"/>
        <v>0</v>
      </c>
      <c r="M14" s="205">
        <f t="shared" si="6"/>
      </c>
      <c r="N14" s="130"/>
      <c r="O14" s="130">
        <f aca="true" t="shared" si="12" ref="O14:O27">C14+J14</f>
        <v>1300</v>
      </c>
      <c r="P14" s="130">
        <f aca="true" t="shared" si="13" ref="P14:P27">E14+K14</f>
        <v>401.97245000000004</v>
      </c>
      <c r="Q14" s="130">
        <f aca="true" t="shared" si="14" ref="Q14:Q27">P14-O14</f>
        <v>-898.02755</v>
      </c>
      <c r="R14" s="205">
        <f t="shared" si="8"/>
        <v>0.30920957692307693</v>
      </c>
      <c r="S14" s="213"/>
      <c r="T14" s="213"/>
    </row>
    <row r="15" spans="1:20" s="214" customFormat="1" ht="23.25" customHeight="1">
      <c r="A15" s="215">
        <v>3070</v>
      </c>
      <c r="B15" s="107" t="s">
        <v>244</v>
      </c>
      <c r="C15" s="130">
        <v>20.597</v>
      </c>
      <c r="D15" s="130">
        <v>5.597</v>
      </c>
      <c r="E15" s="130">
        <v>1.5</v>
      </c>
      <c r="F15" s="130"/>
      <c r="G15" s="205">
        <f t="shared" si="4"/>
        <v>0.26800071466857245</v>
      </c>
      <c r="H15" s="130">
        <f t="shared" si="11"/>
        <v>-19.097</v>
      </c>
      <c r="I15" s="205">
        <f t="shared" si="5"/>
        <v>0.07282613972908676</v>
      </c>
      <c r="J15" s="130">
        <v>0</v>
      </c>
      <c r="K15" s="130">
        <v>0</v>
      </c>
      <c r="L15" s="130">
        <f t="shared" si="1"/>
        <v>0</v>
      </c>
      <c r="M15" s="205">
        <f t="shared" si="6"/>
      </c>
      <c r="N15" s="130"/>
      <c r="O15" s="130">
        <f>C15+J15</f>
        <v>20.597</v>
      </c>
      <c r="P15" s="130">
        <f>E15+K15</f>
        <v>1.5</v>
      </c>
      <c r="Q15" s="130">
        <f>P15-O15</f>
        <v>-19.097</v>
      </c>
      <c r="R15" s="205"/>
      <c r="S15" s="213"/>
      <c r="T15" s="213"/>
    </row>
    <row r="16" spans="1:20" s="214" customFormat="1" ht="60.75" customHeight="1">
      <c r="A16" s="215">
        <v>3090</v>
      </c>
      <c r="B16" s="107" t="s">
        <v>164</v>
      </c>
      <c r="C16" s="130">
        <v>937.78</v>
      </c>
      <c r="D16" s="130">
        <v>762.1800000000001</v>
      </c>
      <c r="E16" s="130">
        <v>580.11172</v>
      </c>
      <c r="F16" s="130">
        <f t="shared" si="10"/>
        <v>-182.06828000000007</v>
      </c>
      <c r="G16" s="205">
        <f t="shared" si="4"/>
        <v>0.7611216772940774</v>
      </c>
      <c r="H16" s="130">
        <f t="shared" si="11"/>
        <v>-357.66828</v>
      </c>
      <c r="I16" s="205">
        <f t="shared" si="5"/>
        <v>0.6186010791443622</v>
      </c>
      <c r="J16" s="130">
        <v>0</v>
      </c>
      <c r="K16" s="130">
        <v>0</v>
      </c>
      <c r="L16" s="130">
        <f t="shared" si="1"/>
        <v>0</v>
      </c>
      <c r="M16" s="205">
        <f t="shared" si="6"/>
      </c>
      <c r="N16" s="130"/>
      <c r="O16" s="130">
        <f t="shared" si="12"/>
        <v>937.78</v>
      </c>
      <c r="P16" s="130">
        <f t="shared" si="13"/>
        <v>580.11172</v>
      </c>
      <c r="Q16" s="130">
        <f t="shared" si="14"/>
        <v>-357.66828</v>
      </c>
      <c r="R16" s="205">
        <f t="shared" si="8"/>
        <v>0.6186010791443622</v>
      </c>
      <c r="S16" s="213"/>
      <c r="T16" s="213"/>
    </row>
    <row r="17" spans="1:20" s="214" customFormat="1" ht="102" customHeight="1">
      <c r="A17" s="216" t="s">
        <v>111</v>
      </c>
      <c r="B17" s="176" t="s">
        <v>195</v>
      </c>
      <c r="C17" s="130">
        <v>201383.38119</v>
      </c>
      <c r="D17" s="130">
        <v>108190.88097</v>
      </c>
      <c r="E17" s="130">
        <v>95521.82280000002</v>
      </c>
      <c r="F17" s="130">
        <f t="shared" si="10"/>
        <v>-12669.058169999975</v>
      </c>
      <c r="G17" s="205">
        <f t="shared" si="4"/>
        <v>0.882900868757017</v>
      </c>
      <c r="H17" s="130">
        <f t="shared" si="11"/>
        <v>-105861.55838999996</v>
      </c>
      <c r="I17" s="205">
        <f t="shared" si="5"/>
        <v>0.4743282302419864</v>
      </c>
      <c r="J17" s="130">
        <v>73786.26286</v>
      </c>
      <c r="K17" s="130">
        <v>36674.632920000004</v>
      </c>
      <c r="L17" s="130">
        <f>K17-J17</f>
        <v>-37111.62994</v>
      </c>
      <c r="M17" s="205">
        <f t="shared" si="6"/>
        <v>0.49703876437793615</v>
      </c>
      <c r="N17" s="130" t="e">
        <f>#REF!+#REF!</f>
        <v>#REF!</v>
      </c>
      <c r="O17" s="130">
        <f t="shared" si="12"/>
        <v>275169.64405</v>
      </c>
      <c r="P17" s="130">
        <f t="shared" si="13"/>
        <v>132196.45572000003</v>
      </c>
      <c r="Q17" s="130">
        <f t="shared" si="14"/>
        <v>-142973.18832999998</v>
      </c>
      <c r="R17" s="205">
        <f t="shared" si="8"/>
        <v>0.48041802058652633</v>
      </c>
      <c r="S17" s="213"/>
      <c r="T17" s="213"/>
    </row>
    <row r="18" spans="1:20" s="214" customFormat="1" ht="52.5" customHeight="1">
      <c r="A18" s="215" t="s">
        <v>112</v>
      </c>
      <c r="B18" s="107" t="s">
        <v>196</v>
      </c>
      <c r="C18" s="130">
        <v>7115.8974</v>
      </c>
      <c r="D18" s="130">
        <v>3577.9974</v>
      </c>
      <c r="E18" s="130">
        <v>3218.3452400000006</v>
      </c>
      <c r="F18" s="130">
        <f t="shared" si="10"/>
        <v>-359.65215999999964</v>
      </c>
      <c r="G18" s="205">
        <f t="shared" si="4"/>
        <v>0.8994822746377625</v>
      </c>
      <c r="H18" s="130">
        <f t="shared" si="11"/>
        <v>-3897.5521599999993</v>
      </c>
      <c r="I18" s="205">
        <f t="shared" si="5"/>
        <v>0.45227538553324287</v>
      </c>
      <c r="J18" s="130">
        <v>563.5698299999999</v>
      </c>
      <c r="K18" s="130">
        <v>563.5698299999999</v>
      </c>
      <c r="L18" s="130">
        <f>K18-J18</f>
        <v>0</v>
      </c>
      <c r="M18" s="205">
        <f t="shared" si="6"/>
        <v>1</v>
      </c>
      <c r="N18" s="130"/>
      <c r="O18" s="130">
        <f t="shared" si="12"/>
        <v>7679.46723</v>
      </c>
      <c r="P18" s="130">
        <f t="shared" si="13"/>
        <v>3781.9150700000005</v>
      </c>
      <c r="Q18" s="130">
        <f t="shared" si="14"/>
        <v>-3897.5521599999997</v>
      </c>
      <c r="R18" s="205">
        <f t="shared" si="8"/>
        <v>0.4924710213263063</v>
      </c>
      <c r="S18" s="213"/>
      <c r="T18" s="213"/>
    </row>
    <row r="19" spans="1:20" s="214" customFormat="1" ht="54.75" customHeight="1">
      <c r="A19" s="215">
        <v>3120</v>
      </c>
      <c r="B19" s="107" t="s">
        <v>197</v>
      </c>
      <c r="C19" s="130">
        <v>14061.774</v>
      </c>
      <c r="D19" s="130">
        <v>6995.5560000000005</v>
      </c>
      <c r="E19" s="130">
        <v>5907.386390000001</v>
      </c>
      <c r="F19" s="130">
        <f t="shared" si="10"/>
        <v>-1088.16961</v>
      </c>
      <c r="G19" s="205">
        <f t="shared" si="4"/>
        <v>0.8444484455560073</v>
      </c>
      <c r="H19" s="130">
        <f t="shared" si="11"/>
        <v>-8154.387609999999</v>
      </c>
      <c r="I19" s="205">
        <f t="shared" si="5"/>
        <v>0.42010249844720876</v>
      </c>
      <c r="J19" s="130">
        <v>3343.33229</v>
      </c>
      <c r="K19" s="130">
        <v>3343.33229</v>
      </c>
      <c r="L19" s="130">
        <f>K19-J19</f>
        <v>0</v>
      </c>
      <c r="M19" s="205">
        <f t="shared" si="6"/>
        <v>1</v>
      </c>
      <c r="N19" s="130"/>
      <c r="O19" s="130">
        <f t="shared" si="12"/>
        <v>17405.10629</v>
      </c>
      <c r="P19" s="130">
        <f t="shared" si="13"/>
        <v>9250.71868</v>
      </c>
      <c r="Q19" s="130">
        <f t="shared" si="14"/>
        <v>-8154.38761</v>
      </c>
      <c r="R19" s="205">
        <f t="shared" si="8"/>
        <v>0.5314945238406815</v>
      </c>
      <c r="S19" s="213"/>
      <c r="T19" s="213"/>
    </row>
    <row r="20" spans="1:20" s="214" customFormat="1" ht="47.25" customHeight="1">
      <c r="A20" s="215" t="s">
        <v>113</v>
      </c>
      <c r="B20" s="107" t="s">
        <v>125</v>
      </c>
      <c r="C20" s="130">
        <v>6780.079</v>
      </c>
      <c r="D20" s="130">
        <v>3346.179</v>
      </c>
      <c r="E20" s="130">
        <v>1685.4443400000005</v>
      </c>
      <c r="F20" s="130">
        <f t="shared" si="10"/>
        <v>-1660.7346599999996</v>
      </c>
      <c r="G20" s="205">
        <f t="shared" si="4"/>
        <v>0.5036922232791493</v>
      </c>
      <c r="H20" s="130">
        <f t="shared" si="11"/>
        <v>-5094.63466</v>
      </c>
      <c r="I20" s="205">
        <f t="shared" si="5"/>
        <v>0.24858771409595679</v>
      </c>
      <c r="J20" s="130">
        <v>1343.36124</v>
      </c>
      <c r="K20" s="130">
        <v>1293.36124</v>
      </c>
      <c r="L20" s="130">
        <f>K20-J20</f>
        <v>-50</v>
      </c>
      <c r="M20" s="205">
        <f t="shared" si="6"/>
        <v>0.962779929544491</v>
      </c>
      <c r="N20" s="130"/>
      <c r="O20" s="130">
        <f t="shared" si="12"/>
        <v>8123.44024</v>
      </c>
      <c r="P20" s="130">
        <f t="shared" si="13"/>
        <v>2978.80558</v>
      </c>
      <c r="Q20" s="130">
        <f t="shared" si="14"/>
        <v>-5144.63466</v>
      </c>
      <c r="R20" s="205">
        <f t="shared" si="8"/>
        <v>0.3666926193821548</v>
      </c>
      <c r="S20" s="213"/>
      <c r="T20" s="213"/>
    </row>
    <row r="21" spans="1:20" s="214" customFormat="1" ht="112.5" customHeight="1">
      <c r="A21" s="215" t="s">
        <v>114</v>
      </c>
      <c r="B21" s="107" t="s">
        <v>198</v>
      </c>
      <c r="C21" s="130">
        <v>6919.400000000001</v>
      </c>
      <c r="D21" s="130">
        <v>856.3000000000001</v>
      </c>
      <c r="E21" s="130">
        <v>0</v>
      </c>
      <c r="F21" s="129">
        <f t="shared" si="10"/>
        <v>-856.3000000000001</v>
      </c>
      <c r="G21" s="130">
        <f t="shared" si="4"/>
        <v>0</v>
      </c>
      <c r="H21" s="130">
        <f t="shared" si="11"/>
        <v>-6919.400000000001</v>
      </c>
      <c r="I21" s="205">
        <f t="shared" si="5"/>
        <v>0</v>
      </c>
      <c r="J21" s="130">
        <v>52.21005</v>
      </c>
      <c r="K21" s="130">
        <v>0</v>
      </c>
      <c r="L21" s="130">
        <f>K21-J21</f>
        <v>-52.21005</v>
      </c>
      <c r="M21" s="205">
        <f t="shared" si="6"/>
        <v>0</v>
      </c>
      <c r="N21" s="130" t="e">
        <f>#REF!+#REF!</f>
        <v>#REF!</v>
      </c>
      <c r="O21" s="130">
        <f t="shared" si="12"/>
        <v>6971.61005</v>
      </c>
      <c r="P21" s="130">
        <f>E21+K21</f>
        <v>0</v>
      </c>
      <c r="Q21" s="130">
        <f>P21-O21</f>
        <v>-6971.61005</v>
      </c>
      <c r="R21" s="205">
        <f t="shared" si="8"/>
        <v>0</v>
      </c>
      <c r="S21" s="213"/>
      <c r="T21" s="213"/>
    </row>
    <row r="22" spans="1:20" s="214" customFormat="1" ht="150" customHeight="1">
      <c r="A22" s="215">
        <v>3160</v>
      </c>
      <c r="B22" s="107" t="s">
        <v>165</v>
      </c>
      <c r="C22" s="130">
        <v>7731.48835</v>
      </c>
      <c r="D22" s="130">
        <v>4411.00835</v>
      </c>
      <c r="E22" s="130">
        <v>2739.71583</v>
      </c>
      <c r="F22" s="129">
        <f>E22-D22</f>
        <v>-1671.29252</v>
      </c>
      <c r="G22" s="130">
        <f t="shared" si="4"/>
        <v>0.6211087380961317</v>
      </c>
      <c r="H22" s="130">
        <f>E22-C22</f>
        <v>-4991.7725199999995</v>
      </c>
      <c r="I22" s="205">
        <f t="shared" si="5"/>
        <v>0.3543581398528525</v>
      </c>
      <c r="J22" s="130">
        <v>0</v>
      </c>
      <c r="K22" s="130">
        <v>0</v>
      </c>
      <c r="L22" s="130">
        <f aca="true" t="shared" si="15" ref="L22:L30">K22-J22</f>
        <v>0</v>
      </c>
      <c r="M22" s="205">
        <f t="shared" si="6"/>
      </c>
      <c r="N22" s="130"/>
      <c r="O22" s="130">
        <f t="shared" si="12"/>
        <v>7731.48835</v>
      </c>
      <c r="P22" s="130">
        <f>E22+K22</f>
        <v>2739.71583</v>
      </c>
      <c r="Q22" s="130">
        <f t="shared" si="14"/>
        <v>-4991.7725199999995</v>
      </c>
      <c r="R22" s="205">
        <f t="shared" si="8"/>
        <v>0.3543581398528525</v>
      </c>
      <c r="S22" s="213"/>
      <c r="T22" s="213"/>
    </row>
    <row r="23" spans="1:20" s="214" customFormat="1" ht="50.25" customHeight="1">
      <c r="A23" s="215">
        <v>3170</v>
      </c>
      <c r="B23" s="107" t="s">
        <v>167</v>
      </c>
      <c r="C23" s="130">
        <v>550.2</v>
      </c>
      <c r="D23" s="130">
        <v>275.6</v>
      </c>
      <c r="E23" s="130">
        <v>177.4185</v>
      </c>
      <c r="F23" s="130">
        <f>E23-D23</f>
        <v>-98.18150000000003</v>
      </c>
      <c r="G23" s="205">
        <f t="shared" si="4"/>
        <v>0.6437536284470246</v>
      </c>
      <c r="H23" s="130">
        <f>E23-C23</f>
        <v>-372.78150000000005</v>
      </c>
      <c r="I23" s="205">
        <f t="shared" si="5"/>
        <v>0.32246183206106865</v>
      </c>
      <c r="J23" s="130">
        <v>0</v>
      </c>
      <c r="K23" s="130">
        <v>0</v>
      </c>
      <c r="L23" s="130">
        <f t="shared" si="15"/>
        <v>0</v>
      </c>
      <c r="M23" s="205">
        <f t="shared" si="6"/>
      </c>
      <c r="N23" s="130"/>
      <c r="O23" s="130">
        <f t="shared" si="12"/>
        <v>550.2</v>
      </c>
      <c r="P23" s="130">
        <f>E23+K23</f>
        <v>177.4185</v>
      </c>
      <c r="Q23" s="130">
        <f t="shared" si="14"/>
        <v>-372.78150000000005</v>
      </c>
      <c r="R23" s="205">
        <f t="shared" si="8"/>
        <v>0.32246183206106865</v>
      </c>
      <c r="S23" s="213"/>
      <c r="T23" s="213"/>
    </row>
    <row r="24" spans="1:20" s="214" customFormat="1" ht="126" customHeight="1">
      <c r="A24" s="215" t="s">
        <v>123</v>
      </c>
      <c r="B24" s="107" t="s">
        <v>199</v>
      </c>
      <c r="C24" s="130">
        <v>14763.67</v>
      </c>
      <c r="D24" s="130">
        <v>7266.67</v>
      </c>
      <c r="E24" s="130">
        <v>5666.34642</v>
      </c>
      <c r="F24" s="130">
        <f t="shared" si="9"/>
        <v>-1600.3235800000002</v>
      </c>
      <c r="G24" s="205">
        <f t="shared" si="4"/>
        <v>0.7797720854256489</v>
      </c>
      <c r="H24" s="130">
        <f aca="true" t="shared" si="16" ref="H24:H34">E24-C24</f>
        <v>-9097.32358</v>
      </c>
      <c r="I24" s="205">
        <f t="shared" si="5"/>
        <v>0.38380337815732807</v>
      </c>
      <c r="J24" s="130">
        <v>0</v>
      </c>
      <c r="K24" s="130">
        <v>0</v>
      </c>
      <c r="L24" s="130">
        <f t="shared" si="15"/>
        <v>0</v>
      </c>
      <c r="M24" s="205">
        <f t="shared" si="6"/>
      </c>
      <c r="N24" s="130" t="e">
        <f>#REF!+#REF!</f>
        <v>#REF!</v>
      </c>
      <c r="O24" s="130">
        <f t="shared" si="12"/>
        <v>14763.67</v>
      </c>
      <c r="P24" s="130">
        <f t="shared" si="13"/>
        <v>5666.34642</v>
      </c>
      <c r="Q24" s="130">
        <f t="shared" si="14"/>
        <v>-9097.32358</v>
      </c>
      <c r="R24" s="205">
        <f t="shared" si="8"/>
        <v>0.38380337815732807</v>
      </c>
      <c r="S24" s="213"/>
      <c r="T24" s="213"/>
    </row>
    <row r="25" spans="1:20" s="214" customFormat="1" ht="48.75" customHeight="1">
      <c r="A25" s="215" t="s">
        <v>124</v>
      </c>
      <c r="B25" s="107" t="s">
        <v>121</v>
      </c>
      <c r="C25" s="130">
        <v>967</v>
      </c>
      <c r="D25" s="130">
        <v>760.5</v>
      </c>
      <c r="E25" s="130">
        <v>380.94759</v>
      </c>
      <c r="F25" s="130">
        <f t="shared" si="9"/>
        <v>-379.55241</v>
      </c>
      <c r="G25" s="205">
        <f t="shared" si="4"/>
        <v>0.5009172781065089</v>
      </c>
      <c r="H25" s="130">
        <f t="shared" si="16"/>
        <v>-586.05241</v>
      </c>
      <c r="I25" s="205">
        <f t="shared" si="5"/>
        <v>0.3939478697001034</v>
      </c>
      <c r="J25" s="130">
        <v>0</v>
      </c>
      <c r="K25" s="130">
        <v>0</v>
      </c>
      <c r="L25" s="130">
        <f t="shared" si="15"/>
        <v>0</v>
      </c>
      <c r="M25" s="205">
        <f t="shared" si="6"/>
      </c>
      <c r="N25" s="130" t="e">
        <f>#REF!+#REF!</f>
        <v>#REF!</v>
      </c>
      <c r="O25" s="130">
        <f t="shared" si="12"/>
        <v>967</v>
      </c>
      <c r="P25" s="130">
        <f t="shared" si="13"/>
        <v>380.94759</v>
      </c>
      <c r="Q25" s="130">
        <f t="shared" si="14"/>
        <v>-586.05241</v>
      </c>
      <c r="R25" s="205">
        <f t="shared" si="8"/>
        <v>0.3939478697001034</v>
      </c>
      <c r="S25" s="213"/>
      <c r="T25" s="213"/>
    </row>
    <row r="26" spans="1:20" s="214" customFormat="1" ht="66.75" customHeight="1">
      <c r="A26" s="215">
        <v>3200</v>
      </c>
      <c r="B26" s="107" t="s">
        <v>166</v>
      </c>
      <c r="C26" s="130">
        <v>9000</v>
      </c>
      <c r="D26" s="130">
        <v>4823.41</v>
      </c>
      <c r="E26" s="130">
        <v>4429.21016</v>
      </c>
      <c r="F26" s="130">
        <f>E26-D26</f>
        <v>-394.1998400000002</v>
      </c>
      <c r="G26" s="205">
        <f t="shared" si="4"/>
        <v>0.9182736197005852</v>
      </c>
      <c r="H26" s="130">
        <f>E26-C26</f>
        <v>-4570.78984</v>
      </c>
      <c r="I26" s="205">
        <f t="shared" si="5"/>
        <v>0.4921344622222222</v>
      </c>
      <c r="J26" s="130">
        <v>651.3661999999999</v>
      </c>
      <c r="K26" s="130">
        <v>132.94878</v>
      </c>
      <c r="L26" s="130">
        <f t="shared" si="15"/>
        <v>-518.41742</v>
      </c>
      <c r="M26" s="205">
        <f t="shared" si="6"/>
        <v>0.2041075818794405</v>
      </c>
      <c r="N26" s="130"/>
      <c r="O26" s="130">
        <f t="shared" si="12"/>
        <v>9651.3662</v>
      </c>
      <c r="P26" s="130">
        <f t="shared" si="13"/>
        <v>4562.158939999999</v>
      </c>
      <c r="Q26" s="130">
        <f t="shared" si="14"/>
        <v>-5089.207260000001</v>
      </c>
      <c r="R26" s="205">
        <f t="shared" si="8"/>
        <v>0.4726956625063091</v>
      </c>
      <c r="S26" s="213"/>
      <c r="T26" s="213"/>
    </row>
    <row r="27" spans="1:20" s="214" customFormat="1" ht="53.25" customHeight="1">
      <c r="A27" s="215">
        <v>3210</v>
      </c>
      <c r="B27" s="107" t="s">
        <v>106</v>
      </c>
      <c r="C27" s="130">
        <v>1490.653</v>
      </c>
      <c r="D27" s="130">
        <v>937.553</v>
      </c>
      <c r="E27" s="130">
        <v>302.41985000000005</v>
      </c>
      <c r="F27" s="130">
        <f>E27-D27</f>
        <v>-635.1331499999999</v>
      </c>
      <c r="G27" s="205">
        <f t="shared" si="4"/>
        <v>0.3225629377752512</v>
      </c>
      <c r="H27" s="130">
        <f>E27-C27</f>
        <v>-1188.23315</v>
      </c>
      <c r="I27" s="205">
        <f t="shared" si="5"/>
        <v>0.20287743022688717</v>
      </c>
      <c r="J27" s="130">
        <v>336.19241</v>
      </c>
      <c r="K27" s="130">
        <v>156.37589000000003</v>
      </c>
      <c r="L27" s="130">
        <f t="shared" si="15"/>
        <v>-179.81651999999997</v>
      </c>
      <c r="M27" s="205">
        <f t="shared" si="6"/>
        <v>0.465138073759607</v>
      </c>
      <c r="N27" s="130"/>
      <c r="O27" s="130">
        <f t="shared" si="12"/>
        <v>1826.84541</v>
      </c>
      <c r="P27" s="130">
        <f t="shared" si="13"/>
        <v>458.7957400000001</v>
      </c>
      <c r="Q27" s="130">
        <f t="shared" si="14"/>
        <v>-1368.0496699999999</v>
      </c>
      <c r="R27" s="205">
        <f t="shared" si="8"/>
        <v>0.25114097640040606</v>
      </c>
      <c r="S27" s="213"/>
      <c r="T27" s="213"/>
    </row>
    <row r="28" spans="1:20" s="214" customFormat="1" ht="83.25" customHeight="1">
      <c r="A28" s="215">
        <v>3220</v>
      </c>
      <c r="B28" s="107" t="s">
        <v>271</v>
      </c>
      <c r="C28" s="130"/>
      <c r="D28" s="130"/>
      <c r="E28" s="130"/>
      <c r="F28" s="130"/>
      <c r="G28" s="205"/>
      <c r="H28" s="130"/>
      <c r="I28" s="205"/>
      <c r="J28" s="130">
        <v>37881.775</v>
      </c>
      <c r="K28" s="130">
        <v>1675.544</v>
      </c>
      <c r="L28" s="130">
        <f>K28-J28</f>
        <v>-36206.231</v>
      </c>
      <c r="M28" s="205">
        <f>_xlfn.IFERROR(K28/J28,"")</f>
        <v>0.04423087355331159</v>
      </c>
      <c r="N28" s="130"/>
      <c r="O28" s="130">
        <f>C28+J28</f>
        <v>37881.775</v>
      </c>
      <c r="P28" s="130">
        <f>E28+K28</f>
        <v>1675.544</v>
      </c>
      <c r="Q28" s="130">
        <f>P28-O28</f>
        <v>-36206.231</v>
      </c>
      <c r="R28" s="205">
        <f t="shared" si="8"/>
        <v>0.04423087355331159</v>
      </c>
      <c r="S28" s="213"/>
      <c r="T28" s="213"/>
    </row>
    <row r="29" spans="1:20" s="214" customFormat="1" ht="84.75" customHeight="1">
      <c r="A29" s="215">
        <v>3230</v>
      </c>
      <c r="B29" s="107" t="s">
        <v>248</v>
      </c>
      <c r="C29" s="130">
        <v>17365.313000000002</v>
      </c>
      <c r="D29" s="130">
        <v>9221.832</v>
      </c>
      <c r="E29" s="130">
        <v>2300.60367</v>
      </c>
      <c r="F29" s="130">
        <f>E29-D29</f>
        <v>-6921.22833</v>
      </c>
      <c r="G29" s="205">
        <f>_xlfn.IFERROR(E29/D29,"")</f>
        <v>0.24947360459396786</v>
      </c>
      <c r="H29" s="130">
        <f>E29-C29</f>
        <v>-15064.709330000002</v>
      </c>
      <c r="I29" s="205">
        <f t="shared" si="5"/>
        <v>0.13248270676146176</v>
      </c>
      <c r="J29" s="130">
        <v>41437.917</v>
      </c>
      <c r="K29" s="130">
        <v>22054.005940000003</v>
      </c>
      <c r="L29" s="130">
        <f>K29-J29</f>
        <v>-19383.91106</v>
      </c>
      <c r="M29" s="205">
        <f>_xlfn.IFERROR(K29/J29,"")</f>
        <v>0.5322180152057354</v>
      </c>
      <c r="N29" s="130"/>
      <c r="O29" s="130">
        <f>C29+J29</f>
        <v>58803.23</v>
      </c>
      <c r="P29" s="130">
        <f>E29+K29</f>
        <v>24354.609610000003</v>
      </c>
      <c r="Q29" s="130">
        <f>P29-O29</f>
        <v>-34448.62039</v>
      </c>
      <c r="R29" s="205">
        <f>_xlfn.IFERROR(P29/O29,"")</f>
        <v>0.41417128974037654</v>
      </c>
      <c r="S29" s="213"/>
      <c r="T29" s="213"/>
    </row>
    <row r="30" spans="1:20" s="214" customFormat="1" ht="21" customHeight="1">
      <c r="A30" s="215" t="s">
        <v>126</v>
      </c>
      <c r="B30" s="107" t="s">
        <v>157</v>
      </c>
      <c r="C30" s="130">
        <v>108898.61445</v>
      </c>
      <c r="D30" s="130">
        <v>61644.66945</v>
      </c>
      <c r="E30" s="130">
        <v>43780.38664</v>
      </c>
      <c r="F30" s="130">
        <f t="shared" si="9"/>
        <v>-17864.282810000004</v>
      </c>
      <c r="G30" s="205">
        <f t="shared" si="4"/>
        <v>0.7102055543587638</v>
      </c>
      <c r="H30" s="130">
        <f t="shared" si="16"/>
        <v>-65118.22781</v>
      </c>
      <c r="I30" s="205">
        <f t="shared" si="5"/>
        <v>0.4020288675031898</v>
      </c>
      <c r="J30" s="130">
        <v>9972.79854</v>
      </c>
      <c r="K30" s="130">
        <v>6201.22732</v>
      </c>
      <c r="L30" s="130">
        <f t="shared" si="15"/>
        <v>-3771.57122</v>
      </c>
      <c r="M30" s="205">
        <f t="shared" si="6"/>
        <v>0.6218141572927032</v>
      </c>
      <c r="N30" s="130"/>
      <c r="O30" s="130">
        <f aca="true" t="shared" si="17" ref="O30:O48">C30+J30</f>
        <v>118871.41299</v>
      </c>
      <c r="P30" s="130">
        <f aca="true" t="shared" si="18" ref="P30:P48">E30+K30</f>
        <v>49981.613959999995</v>
      </c>
      <c r="Q30" s="130">
        <f>P30-O30</f>
        <v>-68889.79903</v>
      </c>
      <c r="R30" s="205">
        <f t="shared" si="8"/>
        <v>0.42046790479561874</v>
      </c>
      <c r="S30" s="213"/>
      <c r="T30" s="213"/>
    </row>
    <row r="31" spans="1:20" s="48" customFormat="1" ht="27" customHeight="1">
      <c r="A31" s="58" t="s">
        <v>127</v>
      </c>
      <c r="B31" s="110" t="s">
        <v>64</v>
      </c>
      <c r="C31" s="127">
        <v>299979.63819</v>
      </c>
      <c r="D31" s="127">
        <v>160789.1396</v>
      </c>
      <c r="E31" s="127">
        <v>126748.08197000003</v>
      </c>
      <c r="F31" s="128">
        <f t="shared" si="9"/>
        <v>-34041.05762999997</v>
      </c>
      <c r="G31" s="151">
        <f t="shared" si="4"/>
        <v>0.7882875813958272</v>
      </c>
      <c r="H31" s="128">
        <f t="shared" si="16"/>
        <v>-173231.55622</v>
      </c>
      <c r="I31" s="151">
        <f t="shared" si="5"/>
        <v>0.422522284294912</v>
      </c>
      <c r="J31" s="128">
        <v>26186.13658</v>
      </c>
      <c r="K31" s="128">
        <v>11897.62782</v>
      </c>
      <c r="L31" s="128">
        <f aca="true" t="shared" si="19" ref="L31:L42">K31-J31</f>
        <v>-14288.508759999999</v>
      </c>
      <c r="M31" s="151">
        <f t="shared" si="6"/>
        <v>0.4543483451120074</v>
      </c>
      <c r="N31" s="128" t="e">
        <f>#REF!+#REF!</f>
        <v>#REF!</v>
      </c>
      <c r="O31" s="128">
        <f t="shared" si="17"/>
        <v>326165.77477</v>
      </c>
      <c r="P31" s="128">
        <f t="shared" si="18"/>
        <v>138645.70979000002</v>
      </c>
      <c r="Q31" s="128">
        <f t="shared" si="7"/>
        <v>-187520.06498</v>
      </c>
      <c r="R31" s="151">
        <f t="shared" si="8"/>
        <v>0.42507743152318117</v>
      </c>
      <c r="S31" s="47"/>
      <c r="T31" s="47"/>
    </row>
    <row r="32" spans="1:20" s="48" customFormat="1" ht="32.25" customHeight="1">
      <c r="A32" s="59" t="s">
        <v>128</v>
      </c>
      <c r="B32" s="110" t="s">
        <v>66</v>
      </c>
      <c r="C32" s="127">
        <v>143839.12900000002</v>
      </c>
      <c r="D32" s="127">
        <v>80900.266</v>
      </c>
      <c r="E32" s="127">
        <v>65284.898</v>
      </c>
      <c r="F32" s="128">
        <f t="shared" si="9"/>
        <v>-15615.368000000002</v>
      </c>
      <c r="G32" s="151">
        <f t="shared" si="4"/>
        <v>0.8069800166046426</v>
      </c>
      <c r="H32" s="128">
        <f t="shared" si="16"/>
        <v>-78554.23100000001</v>
      </c>
      <c r="I32" s="151">
        <f t="shared" si="5"/>
        <v>0.4538743974179654</v>
      </c>
      <c r="J32" s="128">
        <v>22752.30159</v>
      </c>
      <c r="K32" s="128">
        <v>1068.32163</v>
      </c>
      <c r="L32" s="128">
        <f t="shared" si="19"/>
        <v>-21683.97996</v>
      </c>
      <c r="M32" s="151">
        <f t="shared" si="6"/>
        <v>0.046954442203312935</v>
      </c>
      <c r="N32" s="128" t="e">
        <f>#REF!+#REF!</f>
        <v>#REF!</v>
      </c>
      <c r="O32" s="128">
        <f t="shared" si="17"/>
        <v>166591.43059</v>
      </c>
      <c r="P32" s="128">
        <f t="shared" si="18"/>
        <v>66353.21963</v>
      </c>
      <c r="Q32" s="128">
        <f t="shared" si="7"/>
        <v>-100238.21096</v>
      </c>
      <c r="R32" s="151">
        <f t="shared" si="8"/>
        <v>0.3982991165572174</v>
      </c>
      <c r="S32" s="47"/>
      <c r="T32" s="47"/>
    </row>
    <row r="33" spans="1:20" s="48" customFormat="1" ht="34.5" customHeight="1">
      <c r="A33" s="59" t="s">
        <v>129</v>
      </c>
      <c r="B33" s="110" t="s">
        <v>63</v>
      </c>
      <c r="C33" s="127">
        <v>785801.8187899999</v>
      </c>
      <c r="D33" s="127">
        <v>424193.04271999997</v>
      </c>
      <c r="E33" s="127">
        <v>297345.72615000006</v>
      </c>
      <c r="F33" s="128">
        <f t="shared" si="9"/>
        <v>-126847.31656999991</v>
      </c>
      <c r="G33" s="151">
        <f t="shared" si="4"/>
        <v>0.7009679466767471</v>
      </c>
      <c r="H33" s="128">
        <f t="shared" si="16"/>
        <v>-488456.0926399999</v>
      </c>
      <c r="I33" s="151">
        <f t="shared" si="5"/>
        <v>0.37839785940921017</v>
      </c>
      <c r="J33" s="128">
        <v>408717.9289</v>
      </c>
      <c r="K33" s="128">
        <v>81441.69266</v>
      </c>
      <c r="L33" s="128">
        <f t="shared" si="19"/>
        <v>-327276.23624</v>
      </c>
      <c r="M33" s="151">
        <f t="shared" si="6"/>
        <v>0.19926136560533936</v>
      </c>
      <c r="N33" s="128" t="e">
        <f>#REF!+#REF!</f>
        <v>#REF!</v>
      </c>
      <c r="O33" s="128">
        <f t="shared" si="17"/>
        <v>1194519.7476899999</v>
      </c>
      <c r="P33" s="128">
        <f t="shared" si="18"/>
        <v>378787.41881000006</v>
      </c>
      <c r="Q33" s="128">
        <f t="shared" si="7"/>
        <v>-815732.3288799998</v>
      </c>
      <c r="R33" s="151">
        <f t="shared" si="8"/>
        <v>0.31710435892124106</v>
      </c>
      <c r="S33" s="47"/>
      <c r="T33" s="47"/>
    </row>
    <row r="34" spans="1:20" s="72" customFormat="1" ht="25.5" customHeight="1">
      <c r="A34" s="69" t="s">
        <v>130</v>
      </c>
      <c r="B34" s="111" t="s">
        <v>143</v>
      </c>
      <c r="C34" s="127">
        <f>SUM(C35:C41)</f>
        <v>223251.01964</v>
      </c>
      <c r="D34" s="127">
        <f>SUM(D35:D41)</f>
        <v>131099.34864</v>
      </c>
      <c r="E34" s="127">
        <f>SUM(E35:E41)</f>
        <v>84481.14920000003</v>
      </c>
      <c r="F34" s="127">
        <f t="shared" si="9"/>
        <v>-46618.19943999998</v>
      </c>
      <c r="G34" s="151">
        <f t="shared" si="4"/>
        <v>0.6444055601831099</v>
      </c>
      <c r="H34" s="127">
        <f t="shared" si="16"/>
        <v>-138769.87043999997</v>
      </c>
      <c r="I34" s="151">
        <f t="shared" si="5"/>
        <v>0.37841327370521666</v>
      </c>
      <c r="J34" s="128">
        <f>SUM(J35:J41)</f>
        <v>1221159.90985</v>
      </c>
      <c r="K34" s="128">
        <f>SUM(K35:K41)</f>
        <v>297357.13684</v>
      </c>
      <c r="L34" s="128">
        <f t="shared" si="19"/>
        <v>-923802.7730099999</v>
      </c>
      <c r="M34" s="151">
        <f t="shared" si="6"/>
        <v>0.24350384781017384</v>
      </c>
      <c r="N34" s="127" t="e">
        <f>#REF!+#REF!</f>
        <v>#REF!</v>
      </c>
      <c r="O34" s="127">
        <f t="shared" si="17"/>
        <v>1444410.92949</v>
      </c>
      <c r="P34" s="127">
        <f t="shared" si="18"/>
        <v>381838.28604000004</v>
      </c>
      <c r="Q34" s="127">
        <f t="shared" si="7"/>
        <v>-1062572.6434499999</v>
      </c>
      <c r="R34" s="151">
        <f t="shared" si="8"/>
        <v>0.26435571639908695</v>
      </c>
      <c r="S34" s="70"/>
      <c r="T34" s="71"/>
    </row>
    <row r="35" spans="1:20" s="48" customFormat="1" ht="48" customHeight="1">
      <c r="A35" s="157" t="s">
        <v>155</v>
      </c>
      <c r="B35" s="112" t="s">
        <v>156</v>
      </c>
      <c r="C35" s="130">
        <v>17274.79058</v>
      </c>
      <c r="D35" s="130">
        <v>15253.79058</v>
      </c>
      <c r="E35" s="130">
        <v>6094.2589800000005</v>
      </c>
      <c r="F35" s="130">
        <f t="shared" si="9"/>
        <v>-9159.5316</v>
      </c>
      <c r="G35" s="205">
        <f t="shared" si="4"/>
        <v>0.39952423288087385</v>
      </c>
      <c r="H35" s="130">
        <f aca="true" t="shared" si="20" ref="H35:H45">E35-C35</f>
        <v>-11180.5316</v>
      </c>
      <c r="I35" s="205">
        <f t="shared" si="5"/>
        <v>0.3527833782862565</v>
      </c>
      <c r="J35" s="130">
        <v>3510.40908</v>
      </c>
      <c r="K35" s="130">
        <v>1260.4051100000001</v>
      </c>
      <c r="L35" s="130">
        <f t="shared" si="19"/>
        <v>-2250.0039699999998</v>
      </c>
      <c r="M35" s="152">
        <f t="shared" si="6"/>
        <v>0.35904792896672894</v>
      </c>
      <c r="N35" s="130"/>
      <c r="O35" s="130">
        <f t="shared" si="17"/>
        <v>20785.199660000002</v>
      </c>
      <c r="P35" s="130">
        <f t="shared" si="18"/>
        <v>7354.66409</v>
      </c>
      <c r="Q35" s="130">
        <f>P35-O35</f>
        <v>-13430.535570000002</v>
      </c>
      <c r="R35" s="205">
        <f t="shared" si="8"/>
        <v>0.3538413972589186</v>
      </c>
      <c r="S35" s="49"/>
      <c r="T35" s="47"/>
    </row>
    <row r="36" spans="1:20" s="48" customFormat="1" ht="29.25" customHeight="1" hidden="1">
      <c r="A36" s="157" t="s">
        <v>231</v>
      </c>
      <c r="B36" s="112" t="s">
        <v>232</v>
      </c>
      <c r="C36" s="130">
        <v>0</v>
      </c>
      <c r="D36" s="130">
        <v>0</v>
      </c>
      <c r="E36" s="130">
        <v>0</v>
      </c>
      <c r="F36" s="130">
        <f t="shared" si="9"/>
        <v>0</v>
      </c>
      <c r="G36" s="205">
        <f t="shared" si="4"/>
      </c>
      <c r="H36" s="130">
        <f t="shared" si="20"/>
        <v>0</v>
      </c>
      <c r="I36" s="205">
        <f t="shared" si="5"/>
      </c>
      <c r="J36" s="130">
        <v>0</v>
      </c>
      <c r="K36" s="130">
        <v>0</v>
      </c>
      <c r="L36" s="130">
        <f t="shared" si="19"/>
        <v>0</v>
      </c>
      <c r="M36" s="152">
        <f t="shared" si="6"/>
      </c>
      <c r="N36" s="130"/>
      <c r="O36" s="130">
        <f t="shared" si="17"/>
        <v>0</v>
      </c>
      <c r="P36" s="130">
        <f t="shared" si="18"/>
        <v>0</v>
      </c>
      <c r="Q36" s="130">
        <f>P36-O36</f>
        <v>0</v>
      </c>
      <c r="R36" s="205">
        <f t="shared" si="8"/>
      </c>
      <c r="S36" s="49"/>
      <c r="T36" s="47"/>
    </row>
    <row r="37" spans="1:20" s="48" customFormat="1" ht="24" customHeight="1">
      <c r="A37" s="157" t="s">
        <v>134</v>
      </c>
      <c r="B37" s="112" t="s">
        <v>144</v>
      </c>
      <c r="C37" s="130">
        <v>14692.837</v>
      </c>
      <c r="D37" s="130">
        <v>3638.2369999999996</v>
      </c>
      <c r="E37" s="130">
        <v>659.46344</v>
      </c>
      <c r="F37" s="130">
        <f t="shared" si="9"/>
        <v>-2978.7735599999996</v>
      </c>
      <c r="G37" s="205">
        <f t="shared" si="4"/>
        <v>0.1812590658607452</v>
      </c>
      <c r="H37" s="130">
        <f t="shared" si="20"/>
        <v>-14033.37356</v>
      </c>
      <c r="I37" s="205">
        <f t="shared" si="5"/>
        <v>0.04488332920320289</v>
      </c>
      <c r="J37" s="130">
        <v>148888.94603</v>
      </c>
      <c r="K37" s="130">
        <v>10834.41333</v>
      </c>
      <c r="L37" s="130">
        <f t="shared" si="19"/>
        <v>-138054.53269999998</v>
      </c>
      <c r="M37" s="152">
        <f t="shared" si="6"/>
        <v>0.07276841981148115</v>
      </c>
      <c r="N37" s="130"/>
      <c r="O37" s="130">
        <f t="shared" si="17"/>
        <v>163581.78303</v>
      </c>
      <c r="P37" s="130">
        <f t="shared" si="18"/>
        <v>11493.876769999999</v>
      </c>
      <c r="Q37" s="130">
        <f t="shared" si="7"/>
        <v>-152087.90626</v>
      </c>
      <c r="R37" s="205">
        <f t="shared" si="8"/>
        <v>0.07026379439752216</v>
      </c>
      <c r="S37" s="49"/>
      <c r="T37" s="47"/>
    </row>
    <row r="38" spans="1:20" s="48" customFormat="1" ht="50.25" customHeight="1">
      <c r="A38" s="157" t="s">
        <v>135</v>
      </c>
      <c r="B38" s="112" t="s">
        <v>145</v>
      </c>
      <c r="C38" s="130">
        <v>170617.20856</v>
      </c>
      <c r="D38" s="130">
        <v>101442.72956</v>
      </c>
      <c r="E38" s="130">
        <v>74362.38210000002</v>
      </c>
      <c r="F38" s="130">
        <f t="shared" si="9"/>
        <v>-27080.34745999999</v>
      </c>
      <c r="G38" s="205">
        <f t="shared" si="4"/>
        <v>0.7330479219411888</v>
      </c>
      <c r="H38" s="130">
        <f t="shared" si="20"/>
        <v>-96254.82645999998</v>
      </c>
      <c r="I38" s="205">
        <f t="shared" si="5"/>
        <v>0.43584338723868765</v>
      </c>
      <c r="J38" s="130">
        <v>379269.71967</v>
      </c>
      <c r="K38" s="130">
        <v>55387.25774</v>
      </c>
      <c r="L38" s="130">
        <f t="shared" si="19"/>
        <v>-323882.46193</v>
      </c>
      <c r="M38" s="152">
        <f t="shared" si="6"/>
        <v>0.14603659313533407</v>
      </c>
      <c r="N38" s="130"/>
      <c r="O38" s="130">
        <f t="shared" si="17"/>
        <v>549886.92823</v>
      </c>
      <c r="P38" s="130">
        <f t="shared" si="18"/>
        <v>129749.63984000002</v>
      </c>
      <c r="Q38" s="130">
        <f t="shared" si="7"/>
        <v>-420137.28838999994</v>
      </c>
      <c r="R38" s="205">
        <f t="shared" si="8"/>
        <v>0.235956945289905</v>
      </c>
      <c r="S38" s="49"/>
      <c r="T38" s="47"/>
    </row>
    <row r="39" spans="1:20" s="48" customFormat="1" ht="34.5" customHeight="1">
      <c r="A39" s="157" t="s">
        <v>215</v>
      </c>
      <c r="B39" s="112" t="s">
        <v>214</v>
      </c>
      <c r="C39" s="130">
        <v>994.57</v>
      </c>
      <c r="D39" s="130">
        <v>849.52</v>
      </c>
      <c r="E39" s="130">
        <v>163.04004</v>
      </c>
      <c r="F39" s="130">
        <f t="shared" si="9"/>
        <v>-686.47996</v>
      </c>
      <c r="G39" s="205">
        <f t="shared" si="4"/>
        <v>0.1919201902250683</v>
      </c>
      <c r="H39" s="130">
        <f t="shared" si="20"/>
        <v>-831.5299600000001</v>
      </c>
      <c r="I39" s="205">
        <f t="shared" si="5"/>
        <v>0.1639301808821903</v>
      </c>
      <c r="J39" s="130">
        <v>0</v>
      </c>
      <c r="K39" s="130">
        <v>0</v>
      </c>
      <c r="L39" s="130">
        <f t="shared" si="19"/>
        <v>0</v>
      </c>
      <c r="M39" s="152">
        <f t="shared" si="6"/>
      </c>
      <c r="N39" s="130"/>
      <c r="O39" s="130">
        <f>C39+J39</f>
        <v>994.57</v>
      </c>
      <c r="P39" s="130">
        <f>E39+K39</f>
        <v>163.04004</v>
      </c>
      <c r="Q39" s="130">
        <f>P39-O39</f>
        <v>-831.5299600000001</v>
      </c>
      <c r="R39" s="205">
        <f t="shared" si="8"/>
        <v>0.1639301808821903</v>
      </c>
      <c r="S39" s="49"/>
      <c r="T39" s="47"/>
    </row>
    <row r="40" spans="1:20" s="48" customFormat="1" ht="50.25" customHeight="1">
      <c r="A40" s="157" t="s">
        <v>133</v>
      </c>
      <c r="B40" s="112" t="s">
        <v>146</v>
      </c>
      <c r="C40" s="130">
        <v>19521.6135</v>
      </c>
      <c r="D40" s="130">
        <v>9765.0715</v>
      </c>
      <c r="E40" s="130">
        <v>3202.00464</v>
      </c>
      <c r="F40" s="130">
        <f t="shared" si="9"/>
        <v>-6563.06686</v>
      </c>
      <c r="G40" s="205">
        <f t="shared" si="4"/>
        <v>0.32790386020215007</v>
      </c>
      <c r="H40" s="130">
        <f t="shared" si="20"/>
        <v>-16319.60886</v>
      </c>
      <c r="I40" s="205">
        <f t="shared" si="5"/>
        <v>0.1640235649578863</v>
      </c>
      <c r="J40" s="130">
        <v>309952.96968</v>
      </c>
      <c r="K40" s="130">
        <v>122399.6105</v>
      </c>
      <c r="L40" s="130">
        <f t="shared" si="19"/>
        <v>-187553.35917999997</v>
      </c>
      <c r="M40" s="152">
        <f t="shared" si="6"/>
        <v>0.3948973633850554</v>
      </c>
      <c r="N40" s="130"/>
      <c r="O40" s="130">
        <f>C40+J40</f>
        <v>329474.58317999996</v>
      </c>
      <c r="P40" s="130">
        <f>E40+K40</f>
        <v>125601.61514</v>
      </c>
      <c r="Q40" s="130">
        <f>P40-O40</f>
        <v>-203872.96803999995</v>
      </c>
      <c r="R40" s="205">
        <f t="shared" si="8"/>
        <v>0.38121791953639345</v>
      </c>
      <c r="S40" s="49"/>
      <c r="T40" s="47"/>
    </row>
    <row r="41" spans="1:20" s="48" customFormat="1" ht="78" customHeight="1">
      <c r="A41" s="157" t="s">
        <v>186</v>
      </c>
      <c r="B41" s="112" t="s">
        <v>187</v>
      </c>
      <c r="C41" s="130">
        <v>150</v>
      </c>
      <c r="D41" s="130">
        <v>150</v>
      </c>
      <c r="E41" s="130">
        <v>0</v>
      </c>
      <c r="F41" s="130">
        <f t="shared" si="9"/>
        <v>-150</v>
      </c>
      <c r="G41" s="205">
        <f t="shared" si="4"/>
        <v>0</v>
      </c>
      <c r="H41" s="130">
        <f t="shared" si="20"/>
        <v>-150</v>
      </c>
      <c r="I41" s="205">
        <f t="shared" si="5"/>
        <v>0</v>
      </c>
      <c r="J41" s="130">
        <v>379537.86539</v>
      </c>
      <c r="K41" s="130">
        <v>107475.45016</v>
      </c>
      <c r="L41" s="130">
        <f t="shared" si="19"/>
        <v>-272062.41523</v>
      </c>
      <c r="M41" s="152">
        <f t="shared" si="6"/>
        <v>0.2831745129028481</v>
      </c>
      <c r="N41" s="130"/>
      <c r="O41" s="130">
        <f>C41+J41</f>
        <v>379687.86539</v>
      </c>
      <c r="P41" s="130">
        <f>E41+K41</f>
        <v>107475.45016</v>
      </c>
      <c r="Q41" s="130">
        <f>P41-O41</f>
        <v>-272212.41523</v>
      </c>
      <c r="R41" s="205">
        <f t="shared" si="8"/>
        <v>0.283062641598002</v>
      </c>
      <c r="S41" s="49"/>
      <c r="T41" s="47"/>
    </row>
    <row r="42" spans="1:20" s="72" customFormat="1" ht="30.75" customHeight="1">
      <c r="A42" s="69" t="s">
        <v>131</v>
      </c>
      <c r="B42" s="111" t="s">
        <v>147</v>
      </c>
      <c r="C42" s="127">
        <f>C43+C44+C45+C46+C47+C48</f>
        <v>163966.10159</v>
      </c>
      <c r="D42" s="127">
        <f>D43+D44+D45+D46+D47+D48</f>
        <v>100351.62219</v>
      </c>
      <c r="E42" s="127">
        <f>E43+E44+E45+E46+E47+E48</f>
        <v>39525.80139000001</v>
      </c>
      <c r="F42" s="127">
        <f t="shared" si="9"/>
        <v>-60825.82079999999</v>
      </c>
      <c r="G42" s="151">
        <f t="shared" si="4"/>
        <v>0.3938730687897015</v>
      </c>
      <c r="H42" s="127">
        <f t="shared" si="20"/>
        <v>-124440.3002</v>
      </c>
      <c r="I42" s="151">
        <f t="shared" si="5"/>
        <v>0.2410608107817001</v>
      </c>
      <c r="J42" s="128">
        <f>J43+J44+J45+J46+J47+J48</f>
        <v>64176.729810000004</v>
      </c>
      <c r="K42" s="128">
        <f>K43+K44+K45+K46+K47+K48</f>
        <v>27155.99408</v>
      </c>
      <c r="L42" s="128">
        <f t="shared" si="19"/>
        <v>-37020.73573</v>
      </c>
      <c r="M42" s="151">
        <f t="shared" si="6"/>
        <v>0.42314393644545845</v>
      </c>
      <c r="N42" s="127"/>
      <c r="O42" s="127">
        <f t="shared" si="17"/>
        <v>228142.83140000002</v>
      </c>
      <c r="P42" s="127">
        <f t="shared" si="18"/>
        <v>66681.79547000001</v>
      </c>
      <c r="Q42" s="127">
        <f t="shared" si="7"/>
        <v>-161461.03593</v>
      </c>
      <c r="R42" s="151">
        <f t="shared" si="8"/>
        <v>0.29228091481466556</v>
      </c>
      <c r="S42" s="70"/>
      <c r="T42" s="71"/>
    </row>
    <row r="43" spans="1:20" s="48" customFormat="1" ht="40.5" customHeight="1">
      <c r="A43" s="157" t="s">
        <v>132</v>
      </c>
      <c r="B43" s="112" t="s">
        <v>148</v>
      </c>
      <c r="C43" s="130">
        <v>53050.63</v>
      </c>
      <c r="D43" s="130">
        <v>30327.75</v>
      </c>
      <c r="E43" s="130">
        <v>22587.0395</v>
      </c>
      <c r="F43" s="148">
        <f t="shared" si="9"/>
        <v>-7740.710500000001</v>
      </c>
      <c r="G43" s="205">
        <f t="shared" si="4"/>
        <v>0.7447647616456875</v>
      </c>
      <c r="H43" s="148">
        <f t="shared" si="20"/>
        <v>-30463.5905</v>
      </c>
      <c r="I43" s="205">
        <f t="shared" si="5"/>
        <v>0.42576383164535464</v>
      </c>
      <c r="J43" s="130">
        <v>28625.46834</v>
      </c>
      <c r="K43" s="130">
        <v>21741.06818</v>
      </c>
      <c r="L43" s="130">
        <f aca="true" t="shared" si="21" ref="L43:L48">K43-J43</f>
        <v>-6884.400160000001</v>
      </c>
      <c r="M43" s="205">
        <f t="shared" si="6"/>
        <v>0.7595008725017073</v>
      </c>
      <c r="N43" s="148"/>
      <c r="O43" s="148">
        <f t="shared" si="17"/>
        <v>81676.09834</v>
      </c>
      <c r="P43" s="148">
        <f t="shared" si="18"/>
        <v>44328.10768</v>
      </c>
      <c r="Q43" s="148">
        <f t="shared" si="7"/>
        <v>-37347.990659999996</v>
      </c>
      <c r="R43" s="205">
        <f t="shared" si="8"/>
        <v>0.5427304753891603</v>
      </c>
      <c r="S43" s="49"/>
      <c r="T43" s="47"/>
    </row>
    <row r="44" spans="1:20" s="48" customFormat="1" ht="33" customHeight="1">
      <c r="A44" s="157" t="s">
        <v>149</v>
      </c>
      <c r="B44" s="112" t="s">
        <v>153</v>
      </c>
      <c r="C44" s="130">
        <v>16479.43916</v>
      </c>
      <c r="D44" s="130">
        <v>14937.239160000001</v>
      </c>
      <c r="E44" s="130">
        <v>10689.386290000002</v>
      </c>
      <c r="F44" s="148">
        <f t="shared" si="9"/>
        <v>-4247.852869999999</v>
      </c>
      <c r="G44" s="205">
        <f t="shared" si="4"/>
        <v>0.7156199465979496</v>
      </c>
      <c r="H44" s="148">
        <f t="shared" si="20"/>
        <v>-5790.0528699999995</v>
      </c>
      <c r="I44" s="205">
        <f t="shared" si="5"/>
        <v>0.6486498834223677</v>
      </c>
      <c r="J44" s="130">
        <v>21783.341</v>
      </c>
      <c r="K44" s="130">
        <v>4436.45559</v>
      </c>
      <c r="L44" s="130">
        <f t="shared" si="21"/>
        <v>-17346.885410000003</v>
      </c>
      <c r="M44" s="205">
        <f t="shared" si="6"/>
        <v>0.20366277101386787</v>
      </c>
      <c r="N44" s="148"/>
      <c r="O44" s="148">
        <f t="shared" si="17"/>
        <v>38262.78016</v>
      </c>
      <c r="P44" s="148">
        <f t="shared" si="18"/>
        <v>15125.841880000002</v>
      </c>
      <c r="Q44" s="148">
        <f>P44-O44</f>
        <v>-23136.938280000002</v>
      </c>
      <c r="R44" s="205">
        <f t="shared" si="8"/>
        <v>0.3953147632438009</v>
      </c>
      <c r="S44" s="49"/>
      <c r="T44" s="47"/>
    </row>
    <row r="45" spans="1:20" s="48" customFormat="1" ht="44.25" customHeight="1">
      <c r="A45" s="157" t="s">
        <v>150</v>
      </c>
      <c r="B45" s="112" t="s">
        <v>154</v>
      </c>
      <c r="C45" s="130">
        <v>1821</v>
      </c>
      <c r="D45" s="130">
        <v>1261</v>
      </c>
      <c r="E45" s="130">
        <v>612.94924</v>
      </c>
      <c r="F45" s="148">
        <f t="shared" si="9"/>
        <v>-648.05076</v>
      </c>
      <c r="G45" s="205">
        <f t="shared" si="4"/>
        <v>0.48608187153053134</v>
      </c>
      <c r="H45" s="148">
        <f t="shared" si="20"/>
        <v>-1208.05076</v>
      </c>
      <c r="I45" s="205">
        <f t="shared" si="5"/>
        <v>0.33660035145524436</v>
      </c>
      <c r="J45" s="130">
        <v>13767.920470000001</v>
      </c>
      <c r="K45" s="130">
        <v>978.47031</v>
      </c>
      <c r="L45" s="130">
        <f t="shared" si="21"/>
        <v>-12789.45016</v>
      </c>
      <c r="M45" s="205">
        <f t="shared" si="6"/>
        <v>0.07106885256434083</v>
      </c>
      <c r="N45" s="148"/>
      <c r="O45" s="148">
        <f t="shared" si="17"/>
        <v>15588.920470000001</v>
      </c>
      <c r="P45" s="148">
        <f t="shared" si="18"/>
        <v>1591.41955</v>
      </c>
      <c r="Q45" s="148">
        <f>P45-O45</f>
        <v>-13997.50092</v>
      </c>
      <c r="R45" s="205">
        <f t="shared" si="8"/>
        <v>0.10208657828889417</v>
      </c>
      <c r="S45" s="49"/>
      <c r="T45" s="47"/>
    </row>
    <row r="46" spans="1:20" s="48" customFormat="1" ht="24.75" customHeight="1">
      <c r="A46" s="157" t="s">
        <v>151</v>
      </c>
      <c r="B46" s="112" t="s">
        <v>65</v>
      </c>
      <c r="C46" s="130">
        <v>3049.9983700000003</v>
      </c>
      <c r="D46" s="130">
        <v>1962.99837</v>
      </c>
      <c r="E46" s="130">
        <v>1109.3</v>
      </c>
      <c r="F46" s="148">
        <f t="shared" si="9"/>
        <v>-853.6983700000001</v>
      </c>
      <c r="G46" s="205">
        <f t="shared" si="4"/>
        <v>0.5651049012333107</v>
      </c>
      <c r="H46" s="148">
        <f aca="true" t="shared" si="22" ref="H46:H90">E46-C46</f>
        <v>-1940.6983700000003</v>
      </c>
      <c r="I46" s="205">
        <f t="shared" si="5"/>
        <v>0.36370511240633874</v>
      </c>
      <c r="J46" s="130"/>
      <c r="K46" s="130"/>
      <c r="L46" s="130">
        <f t="shared" si="21"/>
        <v>0</v>
      </c>
      <c r="M46" s="205">
        <f t="shared" si="6"/>
      </c>
      <c r="N46" s="148"/>
      <c r="O46" s="148">
        <f t="shared" si="17"/>
        <v>3049.9983700000003</v>
      </c>
      <c r="P46" s="148">
        <f t="shared" si="18"/>
        <v>1109.3</v>
      </c>
      <c r="Q46" s="148">
        <f>P46-O46</f>
        <v>-1940.6983700000003</v>
      </c>
      <c r="R46" s="205">
        <f t="shared" si="8"/>
        <v>0.36370511240633874</v>
      </c>
      <c r="S46" s="49"/>
      <c r="T46" s="47"/>
    </row>
    <row r="47" spans="1:20" s="48" customFormat="1" ht="25.5" customHeight="1">
      <c r="A47" s="157" t="s">
        <v>188</v>
      </c>
      <c r="B47" s="112" t="s">
        <v>189</v>
      </c>
      <c r="C47" s="130">
        <v>8655</v>
      </c>
      <c r="D47" s="130">
        <v>4764</v>
      </c>
      <c r="E47" s="130">
        <v>4527.12636</v>
      </c>
      <c r="F47" s="148">
        <f>E47-D47</f>
        <v>-236.8736399999998</v>
      </c>
      <c r="G47" s="205">
        <f t="shared" si="4"/>
        <v>0.9502784130982368</v>
      </c>
      <c r="H47" s="148">
        <f t="shared" si="22"/>
        <v>-4127.87364</v>
      </c>
      <c r="I47" s="205">
        <f t="shared" si="5"/>
        <v>0.5230648596187175</v>
      </c>
      <c r="J47" s="130">
        <v>0</v>
      </c>
      <c r="K47" s="130">
        <v>0</v>
      </c>
      <c r="L47" s="130">
        <f t="shared" si="21"/>
        <v>0</v>
      </c>
      <c r="M47" s="205">
        <f t="shared" si="6"/>
      </c>
      <c r="N47" s="148"/>
      <c r="O47" s="148">
        <f t="shared" si="17"/>
        <v>8655</v>
      </c>
      <c r="P47" s="148">
        <f t="shared" si="18"/>
        <v>4527.12636</v>
      </c>
      <c r="Q47" s="148">
        <f>P47-O47</f>
        <v>-4127.87364</v>
      </c>
      <c r="R47" s="205">
        <f t="shared" si="8"/>
        <v>0.5230648596187175</v>
      </c>
      <c r="S47" s="49"/>
      <c r="T47" s="47"/>
    </row>
    <row r="48" spans="1:20" s="48" customFormat="1" ht="24.75" customHeight="1">
      <c r="A48" s="157" t="s">
        <v>152</v>
      </c>
      <c r="B48" s="112" t="s">
        <v>77</v>
      </c>
      <c r="C48" s="130">
        <v>80910.03406</v>
      </c>
      <c r="D48" s="130">
        <v>47098.634659999996</v>
      </c>
      <c r="E48" s="130">
        <v>0</v>
      </c>
      <c r="F48" s="148">
        <f>E48-D48</f>
        <v>-47098.634659999996</v>
      </c>
      <c r="G48" s="205">
        <f t="shared" si="4"/>
        <v>0</v>
      </c>
      <c r="H48" s="148">
        <f t="shared" si="22"/>
        <v>-80910.03406</v>
      </c>
      <c r="I48" s="205">
        <f t="shared" si="5"/>
        <v>0</v>
      </c>
      <c r="J48" s="130">
        <v>0</v>
      </c>
      <c r="K48" s="130">
        <v>0</v>
      </c>
      <c r="L48" s="130">
        <f t="shared" si="21"/>
        <v>0</v>
      </c>
      <c r="M48" s="205">
        <f t="shared" si="6"/>
      </c>
      <c r="N48" s="148"/>
      <c r="O48" s="148">
        <f t="shared" si="17"/>
        <v>80910.03406</v>
      </c>
      <c r="P48" s="148">
        <f t="shared" si="18"/>
        <v>0</v>
      </c>
      <c r="Q48" s="148">
        <f>P48-O48</f>
        <v>-80910.03406</v>
      </c>
      <c r="R48" s="205">
        <f t="shared" si="8"/>
        <v>0</v>
      </c>
      <c r="S48" s="47"/>
      <c r="T48" s="47"/>
    </row>
    <row r="49" spans="1:20" s="12" customFormat="1" ht="20.25" customHeight="1">
      <c r="A49" s="60" t="s">
        <v>26</v>
      </c>
      <c r="B49" s="113" t="s">
        <v>27</v>
      </c>
      <c r="C49" s="131">
        <f>C6+C10+C11+C12+C31+C32+C33+C34+C42</f>
        <v>9601408.270440001</v>
      </c>
      <c r="D49" s="131">
        <f>D6+D10+D11+D12+D31+D32+D33+D34+D42</f>
        <v>5500996.0082600005</v>
      </c>
      <c r="E49" s="131">
        <f>E6+E10+E11+E12+E31+E32+E33+E34+E42</f>
        <v>4584003.42707</v>
      </c>
      <c r="F49" s="131">
        <f t="shared" si="9"/>
        <v>-916992.5811900003</v>
      </c>
      <c r="G49" s="155">
        <f>_xlfn.IFERROR(E49/D49,"")</f>
        <v>0.8333042634800873</v>
      </c>
      <c r="H49" s="131">
        <f t="shared" si="22"/>
        <v>-5017404.843370001</v>
      </c>
      <c r="I49" s="155">
        <f>_xlfn.IFERROR(E49/C49,"")</f>
        <v>0.4774303204231862</v>
      </c>
      <c r="J49" s="131">
        <f>J6+J10+J11+J12+J31+J32+J33+J34+J42</f>
        <v>2556616.34984</v>
      </c>
      <c r="K49" s="131">
        <f>K6+K10+K11+K12+K31+K32+K33+K34+K42</f>
        <v>732550.72332</v>
      </c>
      <c r="L49" s="131">
        <f>L6+L10+L11+L12+L31+L32+L33+L34+L42</f>
        <v>-1824065.6265200002</v>
      </c>
      <c r="M49" s="155">
        <f>_xlfn.IFERROR(K49/J49,"")</f>
        <v>0.2865313457632566</v>
      </c>
      <c r="N49" s="131" t="e">
        <f>#REF!+#REF!</f>
        <v>#REF!</v>
      </c>
      <c r="O49" s="131">
        <f aca="true" t="shared" si="23" ref="O49:O96">C49+J49</f>
        <v>12158024.620280001</v>
      </c>
      <c r="P49" s="131">
        <f aca="true" t="shared" si="24" ref="P49:P66">E49+K49</f>
        <v>5316554.15039</v>
      </c>
      <c r="Q49" s="131">
        <f t="shared" si="7"/>
        <v>-6841470.469890001</v>
      </c>
      <c r="R49" s="155">
        <f>_xlfn.IFERROR(P49/O49,"")</f>
        <v>0.4372876611486545</v>
      </c>
      <c r="S49" s="26"/>
      <c r="T49" s="27"/>
    </row>
    <row r="50" spans="1:20" s="48" customFormat="1" ht="24" customHeight="1">
      <c r="A50" s="61" t="s">
        <v>168</v>
      </c>
      <c r="B50" s="107" t="s">
        <v>136</v>
      </c>
      <c r="C50" s="130">
        <v>88437</v>
      </c>
      <c r="D50" s="130">
        <v>44218.8</v>
      </c>
      <c r="E50" s="130">
        <v>44218.8</v>
      </c>
      <c r="F50" s="130">
        <f t="shared" si="9"/>
        <v>0</v>
      </c>
      <c r="G50" s="206">
        <f>_xlfn.IFERROR(E50/D50,"")</f>
        <v>1</v>
      </c>
      <c r="H50" s="130">
        <f t="shared" si="22"/>
        <v>-44218.2</v>
      </c>
      <c r="I50" s="206">
        <f>_xlfn.IFERROR(E50/C50,"")</f>
        <v>0.5000033922453272</v>
      </c>
      <c r="J50" s="130">
        <v>0</v>
      </c>
      <c r="K50" s="130">
        <v>0</v>
      </c>
      <c r="L50" s="130">
        <f>K50-J50</f>
        <v>0</v>
      </c>
      <c r="M50" s="177">
        <f>_xlfn.IFERROR(K50/J50,"")</f>
      </c>
      <c r="N50" s="130" t="e">
        <f>#REF!+#REF!</f>
        <v>#REF!</v>
      </c>
      <c r="O50" s="130">
        <f>C50+J50</f>
        <v>88437</v>
      </c>
      <c r="P50" s="130">
        <f>E50+K50</f>
        <v>44218.8</v>
      </c>
      <c r="Q50" s="130">
        <f t="shared" si="7"/>
        <v>-44218.2</v>
      </c>
      <c r="R50" s="206">
        <f>_xlfn.IFERROR(P50/O50,"")</f>
        <v>0.5000033922453272</v>
      </c>
      <c r="S50" s="47"/>
      <c r="T50" s="47"/>
    </row>
    <row r="51" spans="1:20" s="214" customFormat="1" ht="90.75" customHeight="1">
      <c r="A51" s="217" t="s">
        <v>169</v>
      </c>
      <c r="B51" s="107" t="s">
        <v>170</v>
      </c>
      <c r="C51" s="130">
        <v>303782.52400000003</v>
      </c>
      <c r="D51" s="130">
        <v>280407.52400000003</v>
      </c>
      <c r="E51" s="130">
        <v>254498.35700000002</v>
      </c>
      <c r="F51" s="130">
        <f t="shared" si="9"/>
        <v>-25909.167000000016</v>
      </c>
      <c r="G51" s="207">
        <f>_xlfn.IFERROR(E51/D51,"")</f>
        <v>0.9076017411002139</v>
      </c>
      <c r="H51" s="130">
        <f t="shared" si="22"/>
        <v>-49284.167000000016</v>
      </c>
      <c r="I51" s="207">
        <f>_xlfn.IFERROR(E51/C51,"")</f>
        <v>0.837764969653093</v>
      </c>
      <c r="J51" s="130">
        <v>1980</v>
      </c>
      <c r="K51" s="130">
        <v>1980</v>
      </c>
      <c r="L51" s="130">
        <f>K51-J51</f>
        <v>0</v>
      </c>
      <c r="M51" s="207">
        <f>_xlfn.IFERROR(K51/J51,"")</f>
        <v>1</v>
      </c>
      <c r="N51" s="130"/>
      <c r="O51" s="130">
        <f>C51+J51</f>
        <v>305762.52400000003</v>
      </c>
      <c r="P51" s="130">
        <f>E51+K51</f>
        <v>256478.35700000002</v>
      </c>
      <c r="Q51" s="130">
        <f t="shared" si="7"/>
        <v>-49284.167000000016</v>
      </c>
      <c r="R51" s="207">
        <f>_xlfn.IFERROR(P51/O51,"")</f>
        <v>0.8388155410438723</v>
      </c>
      <c r="S51" s="213"/>
      <c r="T51" s="213"/>
    </row>
    <row r="52" spans="1:18" s="26" customFormat="1" ht="21" customHeight="1">
      <c r="A52" s="62" t="s">
        <v>28</v>
      </c>
      <c r="B52" s="114" t="s">
        <v>137</v>
      </c>
      <c r="C52" s="132">
        <f>C49+C50+C51</f>
        <v>9993627.794440001</v>
      </c>
      <c r="D52" s="132">
        <f>D49+D50+D51</f>
        <v>5825622.3322600005</v>
      </c>
      <c r="E52" s="132">
        <f>E49+E50+E51</f>
        <v>4882720.58407</v>
      </c>
      <c r="F52" s="132">
        <f t="shared" si="9"/>
        <v>-942901.7481900007</v>
      </c>
      <c r="G52" s="156">
        <f>_xlfn.IFERROR(E52/D52,"")</f>
        <v>0.8381457474562705</v>
      </c>
      <c r="H52" s="132">
        <f t="shared" si="22"/>
        <v>-5110907.210370001</v>
      </c>
      <c r="I52" s="156">
        <f>_xlfn.IFERROR(E52/C52,"")</f>
        <v>0.4885833937888424</v>
      </c>
      <c r="J52" s="132">
        <f>J49+J50+J51</f>
        <v>2558596.34984</v>
      </c>
      <c r="K52" s="132">
        <f>K49+K50+K51</f>
        <v>734530.72332</v>
      </c>
      <c r="L52" s="132">
        <f>L49+L50+L51</f>
        <v>-1824065.6265200002</v>
      </c>
      <c r="M52" s="156">
        <f>_xlfn.IFERROR(K52/J52,"")</f>
        <v>0.28708347190674816</v>
      </c>
      <c r="N52" s="132" t="e">
        <f>#REF!+#REF!</f>
        <v>#REF!</v>
      </c>
      <c r="O52" s="132">
        <f t="shared" si="23"/>
        <v>12552224.144280002</v>
      </c>
      <c r="P52" s="132">
        <f t="shared" si="24"/>
        <v>5617251.30739</v>
      </c>
      <c r="Q52" s="132">
        <f t="shared" si="7"/>
        <v>-6934972.836890002</v>
      </c>
      <c r="R52" s="156">
        <f>_xlfn.IFERROR(P52/O52,"")</f>
        <v>0.4475104366224817</v>
      </c>
    </row>
    <row r="53" spans="1:18" s="26" customFormat="1" ht="37.5" customHeight="1" hidden="1">
      <c r="A53" s="63" t="s">
        <v>29</v>
      </c>
      <c r="B53" s="115" t="s">
        <v>30</v>
      </c>
      <c r="C53" s="186"/>
      <c r="D53" s="250"/>
      <c r="E53" s="259"/>
      <c r="F53" s="133">
        <f t="shared" si="9"/>
        <v>0</v>
      </c>
      <c r="G53" s="156">
        <f aca="true" t="shared" si="25" ref="G53:G96">_xlfn.IFERROR(E53/D53,"")</f>
      </c>
      <c r="H53" s="133">
        <f t="shared" si="22"/>
        <v>0</v>
      </c>
      <c r="I53" s="156">
        <f aca="true" t="shared" si="26" ref="I53:I96">_xlfn.IFERROR(E53/C53,"")</f>
      </c>
      <c r="J53" s="170"/>
      <c r="K53" s="130"/>
      <c r="L53" s="170" t="e">
        <f>K53-#REF!</f>
        <v>#REF!</v>
      </c>
      <c r="M53" s="156">
        <f aca="true" t="shared" si="27" ref="M53:M96">_xlfn.IFERROR(K53/J53,"")</f>
      </c>
      <c r="N53" s="134"/>
      <c r="O53" s="133">
        <f t="shared" si="23"/>
        <v>0</v>
      </c>
      <c r="P53" s="133">
        <f t="shared" si="24"/>
        <v>0</v>
      </c>
      <c r="Q53" s="133">
        <f t="shared" si="7"/>
        <v>0</v>
      </c>
      <c r="R53" s="156">
        <f aca="true" t="shared" si="28" ref="R53:R96">_xlfn.IFERROR(P53/O53,"")</f>
      </c>
    </row>
    <row r="54" spans="1:18" ht="20.25" customHeight="1" hidden="1">
      <c r="A54" s="64"/>
      <c r="B54" s="116" t="s">
        <v>31</v>
      </c>
      <c r="C54" s="260"/>
      <c r="D54" s="163"/>
      <c r="E54" s="260"/>
      <c r="F54" s="135">
        <f t="shared" si="9"/>
        <v>0</v>
      </c>
      <c r="G54" s="156">
        <f t="shared" si="25"/>
      </c>
      <c r="H54" s="135">
        <f t="shared" si="22"/>
        <v>0</v>
      </c>
      <c r="I54" s="156">
        <f t="shared" si="26"/>
      </c>
      <c r="J54" s="163"/>
      <c r="K54" s="130"/>
      <c r="L54" s="163" t="e">
        <f>K54-#REF!</f>
        <v>#REF!</v>
      </c>
      <c r="M54" s="156">
        <f t="shared" si="27"/>
      </c>
      <c r="N54" s="136"/>
      <c r="O54" s="135">
        <f t="shared" si="23"/>
        <v>0</v>
      </c>
      <c r="P54" s="135">
        <f t="shared" si="24"/>
        <v>0</v>
      </c>
      <c r="Q54" s="135">
        <f t="shared" si="7"/>
        <v>0</v>
      </c>
      <c r="R54" s="156">
        <f t="shared" si="28"/>
      </c>
    </row>
    <row r="55" spans="1:18" ht="60.75" customHeight="1" hidden="1">
      <c r="A55" s="65">
        <v>406</v>
      </c>
      <c r="B55" s="117" t="s">
        <v>32</v>
      </c>
      <c r="C55" s="260"/>
      <c r="D55" s="163"/>
      <c r="E55" s="260"/>
      <c r="F55" s="135">
        <f t="shared" si="9"/>
        <v>0</v>
      </c>
      <c r="G55" s="156">
        <f t="shared" si="25"/>
      </c>
      <c r="H55" s="135">
        <f t="shared" si="22"/>
        <v>0</v>
      </c>
      <c r="I55" s="156">
        <f t="shared" si="26"/>
      </c>
      <c r="J55" s="163"/>
      <c r="K55" s="163"/>
      <c r="L55" s="163" t="e">
        <f>K55-#REF!</f>
        <v>#REF!</v>
      </c>
      <c r="M55" s="156">
        <f t="shared" si="27"/>
      </c>
      <c r="N55" s="136"/>
      <c r="O55" s="135">
        <f t="shared" si="23"/>
        <v>0</v>
      </c>
      <c r="P55" s="135">
        <f t="shared" si="24"/>
        <v>0</v>
      </c>
      <c r="Q55" s="135">
        <f t="shared" si="7"/>
        <v>0</v>
      </c>
      <c r="R55" s="156">
        <f t="shared" si="28"/>
      </c>
    </row>
    <row r="56" spans="1:18" ht="20.25" customHeight="1" hidden="1">
      <c r="A56" s="65">
        <v>406.1</v>
      </c>
      <c r="B56" s="118" t="s">
        <v>33</v>
      </c>
      <c r="C56" s="261"/>
      <c r="D56" s="168"/>
      <c r="E56" s="261"/>
      <c r="F56" s="137">
        <f t="shared" si="9"/>
        <v>0</v>
      </c>
      <c r="G56" s="156">
        <f t="shared" si="25"/>
      </c>
      <c r="H56" s="137">
        <f t="shared" si="22"/>
        <v>0</v>
      </c>
      <c r="I56" s="156">
        <f t="shared" si="26"/>
      </c>
      <c r="J56" s="168"/>
      <c r="K56" s="168"/>
      <c r="L56" s="168" t="e">
        <f>K56-#REF!</f>
        <v>#REF!</v>
      </c>
      <c r="M56" s="156">
        <f t="shared" si="27"/>
      </c>
      <c r="N56" s="136"/>
      <c r="O56" s="137">
        <f t="shared" si="23"/>
        <v>0</v>
      </c>
      <c r="P56" s="137">
        <f t="shared" si="24"/>
        <v>0</v>
      </c>
      <c r="Q56" s="137">
        <f t="shared" si="7"/>
        <v>0</v>
      </c>
      <c r="R56" s="156">
        <f t="shared" si="28"/>
      </c>
    </row>
    <row r="57" spans="1:18" ht="20.25" customHeight="1" hidden="1">
      <c r="A57" s="65">
        <v>406.2</v>
      </c>
      <c r="B57" s="118" t="s">
        <v>34</v>
      </c>
      <c r="C57" s="261"/>
      <c r="D57" s="168"/>
      <c r="E57" s="261"/>
      <c r="F57" s="137">
        <f t="shared" si="9"/>
        <v>0</v>
      </c>
      <c r="G57" s="156">
        <f t="shared" si="25"/>
      </c>
      <c r="H57" s="137">
        <f t="shared" si="22"/>
        <v>0</v>
      </c>
      <c r="I57" s="156">
        <f t="shared" si="26"/>
      </c>
      <c r="J57" s="168"/>
      <c r="K57" s="168"/>
      <c r="L57" s="168" t="e">
        <f>K57-#REF!</f>
        <v>#REF!</v>
      </c>
      <c r="M57" s="156">
        <f t="shared" si="27"/>
      </c>
      <c r="N57" s="136"/>
      <c r="O57" s="137">
        <f t="shared" si="23"/>
        <v>0</v>
      </c>
      <c r="P57" s="137">
        <f t="shared" si="24"/>
        <v>0</v>
      </c>
      <c r="Q57" s="137">
        <f t="shared" si="7"/>
        <v>0</v>
      </c>
      <c r="R57" s="156">
        <f t="shared" si="28"/>
      </c>
    </row>
    <row r="58" spans="1:18" ht="60.75" customHeight="1" hidden="1">
      <c r="A58" s="65">
        <v>201</v>
      </c>
      <c r="B58" s="117" t="s">
        <v>35</v>
      </c>
      <c r="C58" s="260"/>
      <c r="D58" s="163"/>
      <c r="E58" s="260"/>
      <c r="F58" s="135">
        <f t="shared" si="9"/>
        <v>0</v>
      </c>
      <c r="G58" s="156">
        <f t="shared" si="25"/>
      </c>
      <c r="H58" s="135">
        <f t="shared" si="22"/>
        <v>0</v>
      </c>
      <c r="I58" s="156">
        <f t="shared" si="26"/>
      </c>
      <c r="J58" s="163"/>
      <c r="K58" s="163"/>
      <c r="L58" s="163" t="e">
        <f>K58-#REF!</f>
        <v>#REF!</v>
      </c>
      <c r="M58" s="156">
        <f t="shared" si="27"/>
      </c>
      <c r="N58" s="136"/>
      <c r="O58" s="135">
        <f t="shared" si="23"/>
        <v>0</v>
      </c>
      <c r="P58" s="135">
        <f t="shared" si="24"/>
        <v>0</v>
      </c>
      <c r="Q58" s="135">
        <f t="shared" si="7"/>
        <v>0</v>
      </c>
      <c r="R58" s="156">
        <f t="shared" si="28"/>
      </c>
    </row>
    <row r="59" spans="1:18" ht="20.25" customHeight="1" hidden="1">
      <c r="A59" s="64">
        <v>201.01</v>
      </c>
      <c r="B59" s="119" t="s">
        <v>36</v>
      </c>
      <c r="C59" s="260"/>
      <c r="D59" s="163"/>
      <c r="E59" s="260"/>
      <c r="F59" s="135">
        <f t="shared" si="9"/>
        <v>0</v>
      </c>
      <c r="G59" s="156">
        <f t="shared" si="25"/>
      </c>
      <c r="H59" s="135">
        <f t="shared" si="22"/>
        <v>0</v>
      </c>
      <c r="I59" s="156">
        <f t="shared" si="26"/>
      </c>
      <c r="J59" s="163"/>
      <c r="K59" s="163"/>
      <c r="L59" s="163" t="e">
        <f>K59-#REF!</f>
        <v>#REF!</v>
      </c>
      <c r="M59" s="156">
        <f t="shared" si="27"/>
      </c>
      <c r="N59" s="136"/>
      <c r="O59" s="135">
        <f t="shared" si="23"/>
        <v>0</v>
      </c>
      <c r="P59" s="135">
        <f t="shared" si="24"/>
        <v>0</v>
      </c>
      <c r="Q59" s="135">
        <f t="shared" si="7"/>
        <v>0</v>
      </c>
      <c r="R59" s="156">
        <f t="shared" si="28"/>
      </c>
    </row>
    <row r="60" spans="1:18" ht="15" customHeight="1" hidden="1">
      <c r="A60" s="64">
        <v>201.011</v>
      </c>
      <c r="B60" s="120" t="s">
        <v>37</v>
      </c>
      <c r="C60" s="261"/>
      <c r="D60" s="168"/>
      <c r="E60" s="261"/>
      <c r="F60" s="137">
        <f t="shared" si="9"/>
        <v>0</v>
      </c>
      <c r="G60" s="156">
        <f t="shared" si="25"/>
      </c>
      <c r="H60" s="137">
        <f t="shared" si="22"/>
        <v>0</v>
      </c>
      <c r="I60" s="156">
        <f t="shared" si="26"/>
      </c>
      <c r="J60" s="168"/>
      <c r="K60" s="168"/>
      <c r="L60" s="168" t="e">
        <f>K60-#REF!</f>
        <v>#REF!</v>
      </c>
      <c r="M60" s="156">
        <f t="shared" si="27"/>
      </c>
      <c r="N60" s="136"/>
      <c r="O60" s="137">
        <f t="shared" si="23"/>
        <v>0</v>
      </c>
      <c r="P60" s="137">
        <f t="shared" si="24"/>
        <v>0</v>
      </c>
      <c r="Q60" s="137">
        <f t="shared" si="7"/>
        <v>0</v>
      </c>
      <c r="R60" s="156">
        <f t="shared" si="28"/>
      </c>
    </row>
    <row r="61" spans="1:18" ht="20.25" customHeight="1" hidden="1">
      <c r="A61" s="64">
        <v>201.012</v>
      </c>
      <c r="B61" s="120" t="s">
        <v>38</v>
      </c>
      <c r="C61" s="261"/>
      <c r="D61" s="168"/>
      <c r="E61" s="261"/>
      <c r="F61" s="137">
        <f t="shared" si="9"/>
        <v>0</v>
      </c>
      <c r="G61" s="156">
        <f t="shared" si="25"/>
      </c>
      <c r="H61" s="137">
        <f t="shared" si="22"/>
        <v>0</v>
      </c>
      <c r="I61" s="156">
        <f t="shared" si="26"/>
      </c>
      <c r="J61" s="168"/>
      <c r="K61" s="168"/>
      <c r="L61" s="168" t="e">
        <f>K61-#REF!</f>
        <v>#REF!</v>
      </c>
      <c r="M61" s="156">
        <f t="shared" si="27"/>
      </c>
      <c r="N61" s="136"/>
      <c r="O61" s="137">
        <f t="shared" si="23"/>
        <v>0</v>
      </c>
      <c r="P61" s="137">
        <f t="shared" si="24"/>
        <v>0</v>
      </c>
      <c r="Q61" s="137">
        <f t="shared" si="7"/>
        <v>0</v>
      </c>
      <c r="R61" s="156">
        <f t="shared" si="28"/>
      </c>
    </row>
    <row r="62" spans="1:18" ht="20.25" customHeight="1" hidden="1">
      <c r="A62" s="64">
        <v>201.02</v>
      </c>
      <c r="B62" s="121" t="s">
        <v>39</v>
      </c>
      <c r="C62" s="260"/>
      <c r="D62" s="163"/>
      <c r="E62" s="260"/>
      <c r="F62" s="135">
        <f t="shared" si="9"/>
        <v>0</v>
      </c>
      <c r="G62" s="156">
        <f t="shared" si="25"/>
      </c>
      <c r="H62" s="135">
        <f t="shared" si="22"/>
        <v>0</v>
      </c>
      <c r="I62" s="156">
        <f t="shared" si="26"/>
      </c>
      <c r="J62" s="163"/>
      <c r="K62" s="163"/>
      <c r="L62" s="163" t="e">
        <f>K62-#REF!</f>
        <v>#REF!</v>
      </c>
      <c r="M62" s="156">
        <f t="shared" si="27"/>
      </c>
      <c r="N62" s="136"/>
      <c r="O62" s="135">
        <f t="shared" si="23"/>
        <v>0</v>
      </c>
      <c r="P62" s="135">
        <f t="shared" si="24"/>
        <v>0</v>
      </c>
      <c r="Q62" s="135">
        <f t="shared" si="7"/>
        <v>0</v>
      </c>
      <c r="R62" s="156">
        <f t="shared" si="28"/>
      </c>
    </row>
    <row r="63" spans="1:18" ht="20.25" customHeight="1" hidden="1">
      <c r="A63" s="64">
        <v>201.021</v>
      </c>
      <c r="B63" s="120" t="s">
        <v>37</v>
      </c>
      <c r="C63" s="261"/>
      <c r="D63" s="168"/>
      <c r="E63" s="261"/>
      <c r="F63" s="137">
        <f t="shared" si="9"/>
        <v>0</v>
      </c>
      <c r="G63" s="156">
        <f t="shared" si="25"/>
      </c>
      <c r="H63" s="137">
        <f t="shared" si="22"/>
        <v>0</v>
      </c>
      <c r="I63" s="156">
        <f t="shared" si="26"/>
      </c>
      <c r="J63" s="168"/>
      <c r="K63" s="168"/>
      <c r="L63" s="168" t="e">
        <f>K63-#REF!</f>
        <v>#REF!</v>
      </c>
      <c r="M63" s="156">
        <f t="shared" si="27"/>
      </c>
      <c r="N63" s="136"/>
      <c r="O63" s="137">
        <f t="shared" si="23"/>
        <v>0</v>
      </c>
      <c r="P63" s="137">
        <f t="shared" si="24"/>
        <v>0</v>
      </c>
      <c r="Q63" s="137">
        <f t="shared" si="7"/>
        <v>0</v>
      </c>
      <c r="R63" s="156">
        <f t="shared" si="28"/>
      </c>
    </row>
    <row r="64" spans="1:18" ht="20.25" customHeight="1" hidden="1">
      <c r="A64" s="64">
        <v>201.022</v>
      </c>
      <c r="B64" s="120" t="s">
        <v>38</v>
      </c>
      <c r="C64" s="261"/>
      <c r="D64" s="168"/>
      <c r="E64" s="261"/>
      <c r="F64" s="137">
        <f t="shared" si="9"/>
        <v>0</v>
      </c>
      <c r="G64" s="156">
        <f t="shared" si="25"/>
      </c>
      <c r="H64" s="137">
        <f t="shared" si="22"/>
        <v>0</v>
      </c>
      <c r="I64" s="156">
        <f t="shared" si="26"/>
      </c>
      <c r="J64" s="168"/>
      <c r="K64" s="168"/>
      <c r="L64" s="168" t="e">
        <f>K64-#REF!</f>
        <v>#REF!</v>
      </c>
      <c r="M64" s="156">
        <f t="shared" si="27"/>
      </c>
      <c r="N64" s="136"/>
      <c r="O64" s="137">
        <f t="shared" si="23"/>
        <v>0</v>
      </c>
      <c r="P64" s="137">
        <f t="shared" si="24"/>
        <v>0</v>
      </c>
      <c r="Q64" s="137">
        <f t="shared" si="7"/>
        <v>0</v>
      </c>
      <c r="R64" s="156">
        <f t="shared" si="28"/>
      </c>
    </row>
    <row r="65" spans="1:18" ht="40.5" customHeight="1" hidden="1">
      <c r="A65" s="64">
        <v>201.03</v>
      </c>
      <c r="B65" s="121" t="s">
        <v>40</v>
      </c>
      <c r="C65" s="260"/>
      <c r="D65" s="163"/>
      <c r="E65" s="260"/>
      <c r="F65" s="135">
        <f t="shared" si="9"/>
        <v>0</v>
      </c>
      <c r="G65" s="156">
        <f t="shared" si="25"/>
      </c>
      <c r="H65" s="135">
        <f t="shared" si="22"/>
        <v>0</v>
      </c>
      <c r="I65" s="156">
        <f t="shared" si="26"/>
      </c>
      <c r="J65" s="163"/>
      <c r="K65" s="163"/>
      <c r="L65" s="163" t="e">
        <f>K65-#REF!</f>
        <v>#REF!</v>
      </c>
      <c r="M65" s="156">
        <f t="shared" si="27"/>
      </c>
      <c r="N65" s="136"/>
      <c r="O65" s="135">
        <f t="shared" si="23"/>
        <v>0</v>
      </c>
      <c r="P65" s="135">
        <f t="shared" si="24"/>
        <v>0</v>
      </c>
      <c r="Q65" s="135">
        <f t="shared" si="7"/>
        <v>0</v>
      </c>
      <c r="R65" s="156">
        <f t="shared" si="28"/>
      </c>
    </row>
    <row r="66" spans="1:18" ht="20.25" customHeight="1" hidden="1">
      <c r="A66" s="64">
        <v>201.031</v>
      </c>
      <c r="B66" s="120" t="s">
        <v>37</v>
      </c>
      <c r="C66" s="261"/>
      <c r="D66" s="168"/>
      <c r="E66" s="261"/>
      <c r="F66" s="137">
        <f t="shared" si="9"/>
        <v>0</v>
      </c>
      <c r="G66" s="156">
        <f t="shared" si="25"/>
      </c>
      <c r="H66" s="137">
        <f t="shared" si="22"/>
        <v>0</v>
      </c>
      <c r="I66" s="156">
        <f t="shared" si="26"/>
      </c>
      <c r="J66" s="168"/>
      <c r="K66" s="168"/>
      <c r="L66" s="168" t="e">
        <f>K66-#REF!</f>
        <v>#REF!</v>
      </c>
      <c r="M66" s="156">
        <f t="shared" si="27"/>
      </c>
      <c r="N66" s="136"/>
      <c r="O66" s="137">
        <f t="shared" si="23"/>
        <v>0</v>
      </c>
      <c r="P66" s="137">
        <f t="shared" si="24"/>
        <v>0</v>
      </c>
      <c r="Q66" s="137">
        <f t="shared" si="7"/>
        <v>0</v>
      </c>
      <c r="R66" s="156">
        <f t="shared" si="28"/>
      </c>
    </row>
    <row r="67" spans="1:18" ht="20.25" customHeight="1" hidden="1">
      <c r="A67" s="64">
        <v>201.032</v>
      </c>
      <c r="B67" s="120" t="s">
        <v>38</v>
      </c>
      <c r="C67" s="261"/>
      <c r="D67" s="168"/>
      <c r="E67" s="261"/>
      <c r="F67" s="137">
        <f t="shared" si="9"/>
        <v>0</v>
      </c>
      <c r="G67" s="156">
        <f t="shared" si="25"/>
      </c>
      <c r="H67" s="137">
        <f t="shared" si="22"/>
        <v>0</v>
      </c>
      <c r="I67" s="156">
        <f t="shared" si="26"/>
      </c>
      <c r="J67" s="168"/>
      <c r="K67" s="168"/>
      <c r="L67" s="168" t="e">
        <f>K67-#REF!</f>
        <v>#REF!</v>
      </c>
      <c r="M67" s="156">
        <f t="shared" si="27"/>
      </c>
      <c r="N67" s="136"/>
      <c r="O67" s="137">
        <f t="shared" si="23"/>
        <v>0</v>
      </c>
      <c r="P67" s="137">
        <f aca="true" t="shared" si="29" ref="P67:P96">E67+K67</f>
        <v>0</v>
      </c>
      <c r="Q67" s="137">
        <f aca="true" t="shared" si="30" ref="Q67:Q96">P67-O67</f>
        <v>0</v>
      </c>
      <c r="R67" s="156">
        <f t="shared" si="28"/>
      </c>
    </row>
    <row r="68" spans="1:18" ht="40.5" customHeight="1" hidden="1">
      <c r="A68" s="65">
        <v>202</v>
      </c>
      <c r="B68" s="117" t="s">
        <v>41</v>
      </c>
      <c r="C68" s="260"/>
      <c r="D68" s="163"/>
      <c r="E68" s="260"/>
      <c r="F68" s="135">
        <f t="shared" si="9"/>
        <v>0</v>
      </c>
      <c r="G68" s="156">
        <f t="shared" si="25"/>
      </c>
      <c r="H68" s="135">
        <f t="shared" si="22"/>
        <v>0</v>
      </c>
      <c r="I68" s="156">
        <f t="shared" si="26"/>
      </c>
      <c r="J68" s="163"/>
      <c r="K68" s="163"/>
      <c r="L68" s="163" t="e">
        <f>K68-#REF!</f>
        <v>#REF!</v>
      </c>
      <c r="M68" s="156">
        <f t="shared" si="27"/>
      </c>
      <c r="N68" s="136"/>
      <c r="O68" s="135">
        <f t="shared" si="23"/>
        <v>0</v>
      </c>
      <c r="P68" s="135">
        <f t="shared" si="29"/>
        <v>0</v>
      </c>
      <c r="Q68" s="135">
        <f t="shared" si="30"/>
        <v>0</v>
      </c>
      <c r="R68" s="156">
        <f t="shared" si="28"/>
      </c>
    </row>
    <row r="69" spans="1:18" ht="40.5" customHeight="1" hidden="1">
      <c r="A69" s="64">
        <v>202.01</v>
      </c>
      <c r="B69" s="121" t="s">
        <v>42</v>
      </c>
      <c r="C69" s="260"/>
      <c r="D69" s="163"/>
      <c r="E69" s="260"/>
      <c r="F69" s="135">
        <f t="shared" si="9"/>
        <v>0</v>
      </c>
      <c r="G69" s="156">
        <f t="shared" si="25"/>
      </c>
      <c r="H69" s="135">
        <f t="shared" si="22"/>
        <v>0</v>
      </c>
      <c r="I69" s="156">
        <f t="shared" si="26"/>
      </c>
      <c r="J69" s="163"/>
      <c r="K69" s="163"/>
      <c r="L69" s="163" t="e">
        <f>K69-#REF!</f>
        <v>#REF!</v>
      </c>
      <c r="M69" s="156">
        <f t="shared" si="27"/>
      </c>
      <c r="N69" s="136"/>
      <c r="O69" s="135">
        <f t="shared" si="23"/>
        <v>0</v>
      </c>
      <c r="P69" s="135">
        <f t="shared" si="29"/>
        <v>0</v>
      </c>
      <c r="Q69" s="135">
        <f t="shared" si="30"/>
        <v>0</v>
      </c>
      <c r="R69" s="156">
        <f t="shared" si="28"/>
      </c>
    </row>
    <row r="70" spans="1:18" ht="20.25" hidden="1">
      <c r="A70" s="64">
        <v>202.011</v>
      </c>
      <c r="B70" s="120" t="s">
        <v>37</v>
      </c>
      <c r="C70" s="261"/>
      <c r="D70" s="168"/>
      <c r="E70" s="261"/>
      <c r="F70" s="137">
        <f t="shared" si="9"/>
        <v>0</v>
      </c>
      <c r="G70" s="156">
        <f t="shared" si="25"/>
      </c>
      <c r="H70" s="137">
        <f t="shared" si="22"/>
        <v>0</v>
      </c>
      <c r="I70" s="156">
        <f t="shared" si="26"/>
      </c>
      <c r="J70" s="168"/>
      <c r="K70" s="168"/>
      <c r="L70" s="168" t="e">
        <f>K70-#REF!</f>
        <v>#REF!</v>
      </c>
      <c r="M70" s="156">
        <f t="shared" si="27"/>
      </c>
      <c r="N70" s="136"/>
      <c r="O70" s="137">
        <f t="shared" si="23"/>
        <v>0</v>
      </c>
      <c r="P70" s="137">
        <f t="shared" si="29"/>
        <v>0</v>
      </c>
      <c r="Q70" s="137">
        <f t="shared" si="30"/>
        <v>0</v>
      </c>
      <c r="R70" s="156">
        <f t="shared" si="28"/>
      </c>
    </row>
    <row r="71" spans="1:18" ht="20.25" hidden="1">
      <c r="A71" s="64">
        <v>202.012</v>
      </c>
      <c r="B71" s="120" t="s">
        <v>38</v>
      </c>
      <c r="C71" s="261"/>
      <c r="D71" s="168"/>
      <c r="E71" s="261"/>
      <c r="F71" s="137">
        <f t="shared" si="9"/>
        <v>0</v>
      </c>
      <c r="G71" s="156">
        <f t="shared" si="25"/>
      </c>
      <c r="H71" s="137">
        <f t="shared" si="22"/>
        <v>0</v>
      </c>
      <c r="I71" s="156">
        <f t="shared" si="26"/>
      </c>
      <c r="J71" s="168"/>
      <c r="K71" s="168"/>
      <c r="L71" s="168" t="e">
        <f>K71-#REF!</f>
        <v>#REF!</v>
      </c>
      <c r="M71" s="156">
        <f t="shared" si="27"/>
      </c>
      <c r="N71" s="136"/>
      <c r="O71" s="137">
        <f t="shared" si="23"/>
        <v>0</v>
      </c>
      <c r="P71" s="137">
        <f t="shared" si="29"/>
        <v>0</v>
      </c>
      <c r="Q71" s="137">
        <f t="shared" si="30"/>
        <v>0</v>
      </c>
      <c r="R71" s="156">
        <f t="shared" si="28"/>
      </c>
    </row>
    <row r="72" spans="1:18" ht="19.5" customHeight="1" hidden="1">
      <c r="A72" s="64">
        <v>202.013</v>
      </c>
      <c r="B72" s="120" t="s">
        <v>43</v>
      </c>
      <c r="C72" s="261"/>
      <c r="D72" s="168"/>
      <c r="E72" s="261"/>
      <c r="F72" s="137">
        <f t="shared" si="9"/>
        <v>0</v>
      </c>
      <c r="G72" s="156">
        <f t="shared" si="25"/>
      </c>
      <c r="H72" s="137">
        <f t="shared" si="22"/>
        <v>0</v>
      </c>
      <c r="I72" s="156">
        <f t="shared" si="26"/>
      </c>
      <c r="J72" s="168"/>
      <c r="K72" s="168"/>
      <c r="L72" s="168" t="e">
        <f>K72-#REF!</f>
        <v>#REF!</v>
      </c>
      <c r="M72" s="156">
        <f t="shared" si="27"/>
      </c>
      <c r="N72" s="136"/>
      <c r="O72" s="137">
        <f t="shared" si="23"/>
        <v>0</v>
      </c>
      <c r="P72" s="137">
        <f t="shared" si="29"/>
        <v>0</v>
      </c>
      <c r="Q72" s="137">
        <f t="shared" si="30"/>
        <v>0</v>
      </c>
      <c r="R72" s="156">
        <f t="shared" si="28"/>
      </c>
    </row>
    <row r="73" spans="1:18" ht="20.25" hidden="1">
      <c r="A73" s="64">
        <v>202.014</v>
      </c>
      <c r="B73" s="120" t="s">
        <v>44</v>
      </c>
      <c r="C73" s="261"/>
      <c r="D73" s="168"/>
      <c r="E73" s="261"/>
      <c r="F73" s="137">
        <f t="shared" si="9"/>
        <v>0</v>
      </c>
      <c r="G73" s="156">
        <f t="shared" si="25"/>
      </c>
      <c r="H73" s="137">
        <f t="shared" si="22"/>
        <v>0</v>
      </c>
      <c r="I73" s="156">
        <f t="shared" si="26"/>
      </c>
      <c r="J73" s="168"/>
      <c r="K73" s="168"/>
      <c r="L73" s="168" t="e">
        <f>K73-#REF!</f>
        <v>#REF!</v>
      </c>
      <c r="M73" s="156">
        <f t="shared" si="27"/>
      </c>
      <c r="N73" s="136"/>
      <c r="O73" s="137">
        <f t="shared" si="23"/>
        <v>0</v>
      </c>
      <c r="P73" s="137">
        <f t="shared" si="29"/>
        <v>0</v>
      </c>
      <c r="Q73" s="137">
        <f t="shared" si="30"/>
        <v>0</v>
      </c>
      <c r="R73" s="156">
        <f t="shared" si="28"/>
      </c>
    </row>
    <row r="74" spans="1:18" ht="40.5" hidden="1">
      <c r="A74" s="65">
        <v>203</v>
      </c>
      <c r="B74" s="117" t="s">
        <v>45</v>
      </c>
      <c r="C74" s="260"/>
      <c r="D74" s="163"/>
      <c r="E74" s="260"/>
      <c r="F74" s="135">
        <f t="shared" si="9"/>
        <v>0</v>
      </c>
      <c r="G74" s="156">
        <f t="shared" si="25"/>
      </c>
      <c r="H74" s="135">
        <f t="shared" si="22"/>
        <v>0</v>
      </c>
      <c r="I74" s="156">
        <f t="shared" si="26"/>
      </c>
      <c r="J74" s="163"/>
      <c r="K74" s="163"/>
      <c r="L74" s="163" t="e">
        <f>K74-#REF!</f>
        <v>#REF!</v>
      </c>
      <c r="M74" s="156">
        <f t="shared" si="27"/>
      </c>
      <c r="N74" s="136"/>
      <c r="O74" s="135">
        <f t="shared" si="23"/>
        <v>0</v>
      </c>
      <c r="P74" s="135">
        <f t="shared" si="29"/>
        <v>0</v>
      </c>
      <c r="Q74" s="135">
        <f t="shared" si="30"/>
        <v>0</v>
      </c>
      <c r="R74" s="156">
        <f t="shared" si="28"/>
      </c>
    </row>
    <row r="75" spans="1:18" ht="15.75" customHeight="1" hidden="1">
      <c r="A75" s="64">
        <v>203.01</v>
      </c>
      <c r="B75" s="121" t="s">
        <v>46</v>
      </c>
      <c r="C75" s="260"/>
      <c r="D75" s="163"/>
      <c r="E75" s="260"/>
      <c r="F75" s="135">
        <f t="shared" si="9"/>
        <v>0</v>
      </c>
      <c r="G75" s="156">
        <f t="shared" si="25"/>
      </c>
      <c r="H75" s="135">
        <f t="shared" si="22"/>
        <v>0</v>
      </c>
      <c r="I75" s="156">
        <f t="shared" si="26"/>
      </c>
      <c r="J75" s="163"/>
      <c r="K75" s="163"/>
      <c r="L75" s="163" t="e">
        <f>K75-#REF!</f>
        <v>#REF!</v>
      </c>
      <c r="M75" s="156">
        <f t="shared" si="27"/>
      </c>
      <c r="N75" s="136"/>
      <c r="O75" s="135">
        <f t="shared" si="23"/>
        <v>0</v>
      </c>
      <c r="P75" s="135">
        <f t="shared" si="29"/>
        <v>0</v>
      </c>
      <c r="Q75" s="135">
        <f t="shared" si="30"/>
        <v>0</v>
      </c>
      <c r="R75" s="156">
        <f t="shared" si="28"/>
      </c>
    </row>
    <row r="76" spans="1:18" ht="20.25" hidden="1">
      <c r="A76" s="64">
        <v>203.011</v>
      </c>
      <c r="B76" s="120" t="s">
        <v>47</v>
      </c>
      <c r="C76" s="261"/>
      <c r="D76" s="168"/>
      <c r="E76" s="261"/>
      <c r="F76" s="137">
        <f t="shared" si="9"/>
        <v>0</v>
      </c>
      <c r="G76" s="156">
        <f t="shared" si="25"/>
      </c>
      <c r="H76" s="137">
        <f t="shared" si="22"/>
        <v>0</v>
      </c>
      <c r="I76" s="156">
        <f t="shared" si="26"/>
      </c>
      <c r="J76" s="168"/>
      <c r="K76" s="168"/>
      <c r="L76" s="168" t="e">
        <f>K76-#REF!</f>
        <v>#REF!</v>
      </c>
      <c r="M76" s="156">
        <f t="shared" si="27"/>
      </c>
      <c r="N76" s="136"/>
      <c r="O76" s="137">
        <f t="shared" si="23"/>
        <v>0</v>
      </c>
      <c r="P76" s="137">
        <f t="shared" si="29"/>
        <v>0</v>
      </c>
      <c r="Q76" s="137">
        <f t="shared" si="30"/>
        <v>0</v>
      </c>
      <c r="R76" s="156">
        <f t="shared" si="28"/>
      </c>
    </row>
    <row r="77" spans="1:18" ht="20.25" hidden="1">
      <c r="A77" s="64">
        <v>203.012</v>
      </c>
      <c r="B77" s="120" t="s">
        <v>48</v>
      </c>
      <c r="C77" s="261"/>
      <c r="D77" s="168"/>
      <c r="E77" s="261"/>
      <c r="F77" s="137">
        <f t="shared" si="9"/>
        <v>0</v>
      </c>
      <c r="G77" s="156">
        <f t="shared" si="25"/>
      </c>
      <c r="H77" s="137">
        <f t="shared" si="22"/>
        <v>0</v>
      </c>
      <c r="I77" s="156">
        <f t="shared" si="26"/>
      </c>
      <c r="J77" s="168"/>
      <c r="K77" s="168"/>
      <c r="L77" s="168" t="e">
        <f>K77-#REF!</f>
        <v>#REF!</v>
      </c>
      <c r="M77" s="156">
        <f t="shared" si="27"/>
      </c>
      <c r="N77" s="136"/>
      <c r="O77" s="137">
        <f t="shared" si="23"/>
        <v>0</v>
      </c>
      <c r="P77" s="137">
        <f t="shared" si="29"/>
        <v>0</v>
      </c>
      <c r="Q77" s="137">
        <f t="shared" si="30"/>
        <v>0</v>
      </c>
      <c r="R77" s="156">
        <f t="shared" si="28"/>
      </c>
    </row>
    <row r="78" spans="1:18" ht="15.75" customHeight="1" hidden="1">
      <c r="A78" s="64">
        <v>203.013</v>
      </c>
      <c r="B78" s="120" t="s">
        <v>43</v>
      </c>
      <c r="C78" s="261"/>
      <c r="D78" s="168"/>
      <c r="E78" s="261"/>
      <c r="F78" s="137">
        <f t="shared" si="9"/>
        <v>0</v>
      </c>
      <c r="G78" s="156">
        <f t="shared" si="25"/>
      </c>
      <c r="H78" s="137">
        <f t="shared" si="22"/>
        <v>0</v>
      </c>
      <c r="I78" s="156">
        <f t="shared" si="26"/>
      </c>
      <c r="J78" s="168"/>
      <c r="K78" s="168"/>
      <c r="L78" s="168" t="e">
        <f>K78-#REF!</f>
        <v>#REF!</v>
      </c>
      <c r="M78" s="156">
        <f t="shared" si="27"/>
      </c>
      <c r="N78" s="136"/>
      <c r="O78" s="137">
        <f t="shared" si="23"/>
        <v>0</v>
      </c>
      <c r="P78" s="137">
        <f t="shared" si="29"/>
        <v>0</v>
      </c>
      <c r="Q78" s="137">
        <f t="shared" si="30"/>
        <v>0</v>
      </c>
      <c r="R78" s="156">
        <f t="shared" si="28"/>
      </c>
    </row>
    <row r="79" spans="1:18" ht="14.25" customHeight="1" hidden="1">
      <c r="A79" s="65">
        <v>204</v>
      </c>
      <c r="B79" s="117" t="s">
        <v>49</v>
      </c>
      <c r="C79" s="261"/>
      <c r="D79" s="168"/>
      <c r="E79" s="261"/>
      <c r="F79" s="137">
        <f t="shared" si="9"/>
        <v>0</v>
      </c>
      <c r="G79" s="156">
        <f t="shared" si="25"/>
      </c>
      <c r="H79" s="137">
        <f t="shared" si="22"/>
        <v>0</v>
      </c>
      <c r="I79" s="156">
        <f t="shared" si="26"/>
      </c>
      <c r="J79" s="168"/>
      <c r="K79" s="168"/>
      <c r="L79" s="168" t="e">
        <f>K79-#REF!</f>
        <v>#REF!</v>
      </c>
      <c r="M79" s="156">
        <f t="shared" si="27"/>
      </c>
      <c r="N79" s="136"/>
      <c r="O79" s="137">
        <f t="shared" si="23"/>
        <v>0</v>
      </c>
      <c r="P79" s="137">
        <f t="shared" si="29"/>
        <v>0</v>
      </c>
      <c r="Q79" s="137">
        <f t="shared" si="30"/>
        <v>0</v>
      </c>
      <c r="R79" s="156">
        <f t="shared" si="28"/>
      </c>
    </row>
    <row r="80" spans="1:18" ht="18.75" customHeight="1" hidden="1">
      <c r="A80" s="65">
        <v>205</v>
      </c>
      <c r="B80" s="117" t="s">
        <v>50</v>
      </c>
      <c r="C80" s="261"/>
      <c r="D80" s="168"/>
      <c r="E80" s="261"/>
      <c r="F80" s="137">
        <f aca="true" t="shared" si="31" ref="F80:F96">E80-D80</f>
        <v>0</v>
      </c>
      <c r="G80" s="156">
        <f t="shared" si="25"/>
      </c>
      <c r="H80" s="137">
        <f t="shared" si="22"/>
        <v>0</v>
      </c>
      <c r="I80" s="156">
        <f t="shared" si="26"/>
      </c>
      <c r="J80" s="168"/>
      <c r="K80" s="168"/>
      <c r="L80" s="168" t="e">
        <f>K80-#REF!</f>
        <v>#REF!</v>
      </c>
      <c r="M80" s="156">
        <f t="shared" si="27"/>
      </c>
      <c r="N80" s="136"/>
      <c r="O80" s="137">
        <f t="shared" si="23"/>
        <v>0</v>
      </c>
      <c r="P80" s="137">
        <f t="shared" si="29"/>
        <v>0</v>
      </c>
      <c r="Q80" s="137">
        <f t="shared" si="30"/>
        <v>0</v>
      </c>
      <c r="R80" s="156">
        <f t="shared" si="28"/>
      </c>
    </row>
    <row r="81" spans="1:18" ht="15" customHeight="1" hidden="1">
      <c r="A81" s="65">
        <v>900.4</v>
      </c>
      <c r="B81" s="122" t="s">
        <v>51</v>
      </c>
      <c r="C81" s="260"/>
      <c r="D81" s="163"/>
      <c r="E81" s="260"/>
      <c r="F81" s="135">
        <f t="shared" si="31"/>
        <v>0</v>
      </c>
      <c r="G81" s="156">
        <f t="shared" si="25"/>
      </c>
      <c r="H81" s="135">
        <f t="shared" si="22"/>
        <v>0</v>
      </c>
      <c r="I81" s="156">
        <f t="shared" si="26"/>
      </c>
      <c r="J81" s="163"/>
      <c r="K81" s="163"/>
      <c r="L81" s="163" t="e">
        <f>K81-#REF!</f>
        <v>#REF!</v>
      </c>
      <c r="M81" s="156">
        <f t="shared" si="27"/>
      </c>
      <c r="N81" s="136"/>
      <c r="O81" s="135">
        <f t="shared" si="23"/>
        <v>0</v>
      </c>
      <c r="P81" s="135">
        <f t="shared" si="29"/>
        <v>0</v>
      </c>
      <c r="Q81" s="135">
        <f t="shared" si="30"/>
        <v>0</v>
      </c>
      <c r="R81" s="156">
        <f t="shared" si="28"/>
      </c>
    </row>
    <row r="82" spans="1:18" ht="40.5" customHeight="1" hidden="1">
      <c r="A82" s="64">
        <v>9100</v>
      </c>
      <c r="B82" s="228" t="s">
        <v>252</v>
      </c>
      <c r="C82" s="129">
        <v>64236.4</v>
      </c>
      <c r="D82" s="130">
        <v>50890.4</v>
      </c>
      <c r="E82" s="129">
        <v>0</v>
      </c>
      <c r="F82" s="136">
        <f t="shared" si="31"/>
        <v>-50890.4</v>
      </c>
      <c r="G82" s="230">
        <f>_xlfn.IFERROR(E82/D82,"")</f>
        <v>0</v>
      </c>
      <c r="H82" s="136">
        <f t="shared" si="22"/>
        <v>-64236.4</v>
      </c>
      <c r="I82" s="230">
        <f t="shared" si="26"/>
        <v>0</v>
      </c>
      <c r="J82" s="130"/>
      <c r="K82" s="130"/>
      <c r="L82" s="130">
        <f aca="true" t="shared" si="32" ref="L82:L87">K82-J82</f>
        <v>0</v>
      </c>
      <c r="M82" s="230">
        <f t="shared" si="27"/>
      </c>
      <c r="N82" s="136"/>
      <c r="O82" s="136">
        <f>C82+J82</f>
        <v>64236.4</v>
      </c>
      <c r="P82" s="136">
        <f>E82+K82</f>
        <v>0</v>
      </c>
      <c r="Q82" s="136">
        <f t="shared" si="30"/>
        <v>-64236.4</v>
      </c>
      <c r="R82" s="230">
        <f>_xlfn.IFERROR(P82/O82,"")</f>
        <v>0</v>
      </c>
    </row>
    <row r="83" spans="1:18" ht="79.5" customHeight="1" hidden="1">
      <c r="A83" s="64">
        <v>9200</v>
      </c>
      <c r="B83" s="228" t="s">
        <v>253</v>
      </c>
      <c r="C83" s="129">
        <v>7221.8</v>
      </c>
      <c r="D83" s="130">
        <v>902.5</v>
      </c>
      <c r="E83" s="129">
        <v>0</v>
      </c>
      <c r="F83" s="136">
        <f t="shared" si="31"/>
        <v>-902.5</v>
      </c>
      <c r="G83" s="230">
        <f>_xlfn.IFERROR(E83/D83,"")</f>
        <v>0</v>
      </c>
      <c r="H83" s="136">
        <f t="shared" si="22"/>
        <v>-7221.8</v>
      </c>
      <c r="I83" s="230">
        <f t="shared" si="26"/>
        <v>0</v>
      </c>
      <c r="J83" s="130"/>
      <c r="K83" s="130"/>
      <c r="L83" s="130">
        <f t="shared" si="32"/>
        <v>0</v>
      </c>
      <c r="M83" s="230">
        <f t="shared" si="27"/>
      </c>
      <c r="N83" s="136"/>
      <c r="O83" s="136">
        <f>C83+J83</f>
        <v>7221.8</v>
      </c>
      <c r="P83" s="136">
        <f>E83+K83</f>
        <v>0</v>
      </c>
      <c r="Q83" s="136">
        <f t="shared" si="30"/>
        <v>-7221.8</v>
      </c>
      <c r="R83" s="230">
        <f>_xlfn.IFERROR(P83/O83,"")</f>
        <v>0</v>
      </c>
    </row>
    <row r="84" spans="1:18" ht="89.25" customHeight="1" hidden="1">
      <c r="A84" s="64">
        <v>9300</v>
      </c>
      <c r="B84" s="228" t="s">
        <v>254</v>
      </c>
      <c r="C84" s="129">
        <v>48176.8</v>
      </c>
      <c r="D84" s="130">
        <v>14559.3</v>
      </c>
      <c r="E84" s="129">
        <v>14559.3</v>
      </c>
      <c r="F84" s="136">
        <f t="shared" si="31"/>
        <v>0</v>
      </c>
      <c r="G84" s="230">
        <f>_xlfn.IFERROR(E84/D84,"")</f>
        <v>1</v>
      </c>
      <c r="H84" s="136">
        <f t="shared" si="22"/>
        <v>-33617.5</v>
      </c>
      <c r="I84" s="230">
        <f t="shared" si="26"/>
        <v>0.30220562594443795</v>
      </c>
      <c r="J84" s="130"/>
      <c r="K84" s="130"/>
      <c r="L84" s="130">
        <f t="shared" si="32"/>
        <v>0</v>
      </c>
      <c r="M84" s="230">
        <f t="shared" si="27"/>
      </c>
      <c r="N84" s="136"/>
      <c r="O84" s="136">
        <f>C84+J84</f>
        <v>48176.8</v>
      </c>
      <c r="P84" s="136">
        <f>E84+K84</f>
        <v>14559.3</v>
      </c>
      <c r="Q84" s="136">
        <f t="shared" si="30"/>
        <v>-33617.5</v>
      </c>
      <c r="R84" s="230">
        <f>_xlfn.IFERROR(P84/O84,"")</f>
        <v>0.30220562594443795</v>
      </c>
    </row>
    <row r="85" spans="1:18" ht="85.5" customHeight="1" hidden="1">
      <c r="A85" s="64">
        <v>9700</v>
      </c>
      <c r="B85" s="228" t="s">
        <v>255</v>
      </c>
      <c r="C85" s="129">
        <v>62587.71557</v>
      </c>
      <c r="D85" s="130">
        <v>36970.78</v>
      </c>
      <c r="E85" s="129">
        <v>25904.17675</v>
      </c>
      <c r="F85" s="136">
        <f t="shared" si="31"/>
        <v>-11066.60325</v>
      </c>
      <c r="G85" s="230">
        <f>_xlfn.IFERROR(E85/D85,"")</f>
        <v>0.7006662220813301</v>
      </c>
      <c r="H85" s="136">
        <f t="shared" si="22"/>
        <v>-36683.53882</v>
      </c>
      <c r="I85" s="230">
        <f t="shared" si="26"/>
        <v>0.4138859601134983</v>
      </c>
      <c r="J85" s="130">
        <v>6965.0738</v>
      </c>
      <c r="K85" s="130">
        <v>6965.0738</v>
      </c>
      <c r="L85" s="130">
        <f t="shared" si="32"/>
        <v>0</v>
      </c>
      <c r="M85" s="230">
        <f t="shared" si="27"/>
        <v>1</v>
      </c>
      <c r="N85" s="136"/>
      <c r="O85" s="136">
        <f>C85+J85</f>
        <v>69552.78937</v>
      </c>
      <c r="P85" s="136">
        <f>E85+K85</f>
        <v>32869.25055</v>
      </c>
      <c r="Q85" s="136">
        <f t="shared" si="30"/>
        <v>-36683.53882</v>
      </c>
      <c r="R85" s="230">
        <f>_xlfn.IFERROR(P85/O85,"")</f>
        <v>0.4725799043823452</v>
      </c>
    </row>
    <row r="86" spans="1:18" ht="19.5" customHeight="1" hidden="1">
      <c r="A86" s="114">
        <v>900203</v>
      </c>
      <c r="B86" s="114" t="s">
        <v>256</v>
      </c>
      <c r="C86" s="229">
        <f>C52+C82+C83+C84+C85</f>
        <v>10175850.510010004</v>
      </c>
      <c r="D86" s="229">
        <f>D52+D82+D83+D84+D85</f>
        <v>5928945.312260001</v>
      </c>
      <c r="E86" s="229">
        <f>E52+E82+E83+E84+E85</f>
        <v>4923184.060819999</v>
      </c>
      <c r="F86" s="229">
        <f t="shared" si="31"/>
        <v>-1005761.2514400017</v>
      </c>
      <c r="G86" s="229">
        <f>_xlfn.IFERROR(E86/D86,"")</f>
        <v>0.8303642218860972</v>
      </c>
      <c r="H86" s="229">
        <f t="shared" si="22"/>
        <v>-5252666.449190005</v>
      </c>
      <c r="I86" s="229"/>
      <c r="J86" s="229">
        <f>J52+J82+J83+J84+J85</f>
        <v>2565561.4236399997</v>
      </c>
      <c r="K86" s="229">
        <f>K52+K82+K83+K84+K85</f>
        <v>741495.79712</v>
      </c>
      <c r="L86" s="229">
        <f t="shared" si="32"/>
        <v>-1824065.6265199997</v>
      </c>
      <c r="M86" s="229">
        <f t="shared" si="27"/>
        <v>0.2890189220525351</v>
      </c>
      <c r="N86" s="229"/>
      <c r="O86" s="229">
        <f>C86+J86</f>
        <v>12741411.933650004</v>
      </c>
      <c r="P86" s="229">
        <f>E86+K86</f>
        <v>5664679.85794</v>
      </c>
      <c r="Q86" s="229">
        <f t="shared" si="30"/>
        <v>-7076732.075710004</v>
      </c>
      <c r="R86" s="229">
        <f>_xlfn.IFERROR(P86/O86,"")</f>
        <v>0.44458807920491206</v>
      </c>
    </row>
    <row r="87" spans="1:18" s="180" customFormat="1" ht="21" customHeight="1">
      <c r="A87" s="187"/>
      <c r="B87" s="188" t="s">
        <v>0</v>
      </c>
      <c r="C87" s="186">
        <f>SUM(C88:C90)</f>
        <v>1000</v>
      </c>
      <c r="D87" s="250">
        <f>SUM(D88:D94)+D95</f>
        <v>1000</v>
      </c>
      <c r="E87" s="186">
        <f>SUM(E88:E94)+E95</f>
        <v>-34.125</v>
      </c>
      <c r="F87" s="186">
        <f t="shared" si="31"/>
        <v>-1034.125</v>
      </c>
      <c r="G87" s="208">
        <f t="shared" si="25"/>
        <v>-0.034125</v>
      </c>
      <c r="H87" s="186">
        <f t="shared" si="22"/>
        <v>-1034.125</v>
      </c>
      <c r="I87" s="208">
        <f t="shared" si="26"/>
        <v>-0.034125</v>
      </c>
      <c r="J87" s="250">
        <f>SUM(J88:J94)+J95</f>
        <v>30231.15</v>
      </c>
      <c r="K87" s="250">
        <f>SUM(K88:K94)+K95</f>
        <v>-1814.213</v>
      </c>
      <c r="L87" s="128">
        <f t="shared" si="32"/>
        <v>-32045.363</v>
      </c>
      <c r="M87" s="208">
        <f t="shared" si="27"/>
        <v>-0.06001137899153687</v>
      </c>
      <c r="N87" s="186"/>
      <c r="O87" s="186">
        <f t="shared" si="23"/>
        <v>31231.15</v>
      </c>
      <c r="P87" s="186">
        <f t="shared" si="29"/>
        <v>-1848.338</v>
      </c>
      <c r="Q87" s="186">
        <f t="shared" si="30"/>
        <v>-33079.488000000005</v>
      </c>
      <c r="R87" s="208">
        <f t="shared" si="28"/>
        <v>-0.05918251489298344</v>
      </c>
    </row>
    <row r="88" spans="1:18" s="219" customFormat="1" ht="44.25" customHeight="1">
      <c r="A88" s="218">
        <v>1140</v>
      </c>
      <c r="B88" s="189" t="s">
        <v>171</v>
      </c>
      <c r="C88" s="138">
        <v>0</v>
      </c>
      <c r="D88" s="139">
        <v>0</v>
      </c>
      <c r="E88" s="139">
        <v>-34.125</v>
      </c>
      <c r="F88" s="138">
        <f t="shared" si="31"/>
        <v>-34.125</v>
      </c>
      <c r="G88" s="210">
        <f t="shared" si="25"/>
      </c>
      <c r="H88" s="138">
        <f t="shared" si="22"/>
        <v>-34.125</v>
      </c>
      <c r="I88" s="210">
        <f t="shared" si="26"/>
      </c>
      <c r="J88" s="139">
        <v>0</v>
      </c>
      <c r="K88" s="139">
        <v>0</v>
      </c>
      <c r="L88" s="139"/>
      <c r="M88" s="210">
        <f t="shared" si="27"/>
      </c>
      <c r="N88" s="138"/>
      <c r="O88" s="209">
        <f t="shared" si="23"/>
        <v>0</v>
      </c>
      <c r="P88" s="209">
        <f t="shared" si="29"/>
        <v>-34.125</v>
      </c>
      <c r="Q88" s="209">
        <f t="shared" si="30"/>
        <v>-34.125</v>
      </c>
      <c r="R88" s="210">
        <f t="shared" si="28"/>
      </c>
    </row>
    <row r="89" spans="1:18" s="219" customFormat="1" ht="87" customHeight="1">
      <c r="A89" s="218">
        <v>8820</v>
      </c>
      <c r="B89" s="189" t="s">
        <v>175</v>
      </c>
      <c r="C89" s="138">
        <v>1000</v>
      </c>
      <c r="D89" s="139">
        <v>1000</v>
      </c>
      <c r="E89" s="139">
        <v>0</v>
      </c>
      <c r="F89" s="138">
        <f t="shared" si="31"/>
        <v>-1000</v>
      </c>
      <c r="G89" s="210">
        <f t="shared" si="25"/>
        <v>0</v>
      </c>
      <c r="H89" s="138">
        <f t="shared" si="22"/>
        <v>-1000</v>
      </c>
      <c r="I89" s="210">
        <f t="shared" si="26"/>
        <v>0</v>
      </c>
      <c r="J89" s="130">
        <v>-38.85</v>
      </c>
      <c r="K89" s="130">
        <v>-864.213</v>
      </c>
      <c r="L89" s="130">
        <f aca="true" t="shared" si="33" ref="L89:L95">K89-J89</f>
        <v>-825.3629999999999</v>
      </c>
      <c r="M89" s="210">
        <f t="shared" si="27"/>
        <v>22.244864864864862</v>
      </c>
      <c r="N89" s="138"/>
      <c r="O89" s="209">
        <f t="shared" si="23"/>
        <v>961.15</v>
      </c>
      <c r="P89" s="209">
        <f t="shared" si="29"/>
        <v>-864.213</v>
      </c>
      <c r="Q89" s="209">
        <f t="shared" si="30"/>
        <v>-1825.3629999999998</v>
      </c>
      <c r="R89" s="210">
        <f t="shared" si="28"/>
        <v>-0.8991447744888935</v>
      </c>
    </row>
    <row r="90" spans="1:18" s="219" customFormat="1" ht="60.75">
      <c r="A90" s="218" t="s">
        <v>172</v>
      </c>
      <c r="B90" s="189" t="s">
        <v>173</v>
      </c>
      <c r="C90" s="138"/>
      <c r="D90" s="139">
        <v>0</v>
      </c>
      <c r="E90" s="139">
        <v>0</v>
      </c>
      <c r="F90" s="138">
        <f t="shared" si="31"/>
        <v>0</v>
      </c>
      <c r="G90" s="210">
        <f t="shared" si="25"/>
      </c>
      <c r="H90" s="138">
        <f t="shared" si="22"/>
        <v>0</v>
      </c>
      <c r="I90" s="210">
        <f t="shared" si="26"/>
      </c>
      <c r="J90" s="130">
        <v>1000</v>
      </c>
      <c r="K90" s="130">
        <v>-950</v>
      </c>
      <c r="L90" s="130">
        <f t="shared" si="33"/>
        <v>-1950</v>
      </c>
      <c r="M90" s="210">
        <f t="shared" si="27"/>
        <v>-0.95</v>
      </c>
      <c r="N90" s="138"/>
      <c r="O90" s="209">
        <f t="shared" si="23"/>
        <v>1000</v>
      </c>
      <c r="P90" s="209">
        <f t="shared" si="29"/>
        <v>-950</v>
      </c>
      <c r="Q90" s="209">
        <f t="shared" si="30"/>
        <v>-1950</v>
      </c>
      <c r="R90" s="210">
        <f t="shared" si="28"/>
        <v>-0.95</v>
      </c>
    </row>
    <row r="91" spans="1:18" s="219" customFormat="1" ht="131.25" customHeight="1">
      <c r="A91" s="218">
        <v>8880</v>
      </c>
      <c r="B91" s="189" t="s">
        <v>174</v>
      </c>
      <c r="C91" s="138">
        <v>0</v>
      </c>
      <c r="D91" s="139">
        <v>0</v>
      </c>
      <c r="E91" s="138">
        <v>0</v>
      </c>
      <c r="F91" s="138"/>
      <c r="G91" s="210">
        <f t="shared" si="25"/>
      </c>
      <c r="H91" s="138"/>
      <c r="I91" s="210">
        <f t="shared" si="26"/>
      </c>
      <c r="J91" s="130">
        <v>29270</v>
      </c>
      <c r="K91" s="130">
        <v>0</v>
      </c>
      <c r="L91" s="130">
        <f t="shared" si="33"/>
        <v>-29270</v>
      </c>
      <c r="M91" s="210">
        <f t="shared" si="27"/>
        <v>0</v>
      </c>
      <c r="N91" s="138"/>
      <c r="O91" s="209">
        <f>C91+J91</f>
        <v>29270</v>
      </c>
      <c r="P91" s="209">
        <f t="shared" si="29"/>
        <v>0</v>
      </c>
      <c r="Q91" s="209">
        <f t="shared" si="30"/>
        <v>-29270</v>
      </c>
      <c r="R91" s="210">
        <f t="shared" si="28"/>
        <v>0</v>
      </c>
    </row>
    <row r="92" spans="1:18" s="1" customFormat="1" ht="60.75" hidden="1">
      <c r="A92" s="66">
        <v>8103</v>
      </c>
      <c r="B92" s="123" t="s">
        <v>1</v>
      </c>
      <c r="C92" s="138"/>
      <c r="D92" s="139"/>
      <c r="E92" s="138"/>
      <c r="F92" s="139">
        <f t="shared" si="31"/>
        <v>0</v>
      </c>
      <c r="G92" s="156">
        <f t="shared" si="25"/>
      </c>
      <c r="H92" s="139">
        <f>E92-C92</f>
        <v>0</v>
      </c>
      <c r="I92" s="156">
        <f t="shared" si="26"/>
      </c>
      <c r="J92" s="232"/>
      <c r="K92" s="232"/>
      <c r="L92" s="130">
        <f t="shared" si="33"/>
        <v>0</v>
      </c>
      <c r="M92" s="156">
        <f t="shared" si="27"/>
      </c>
      <c r="N92" s="139"/>
      <c r="O92" s="139">
        <f t="shared" si="23"/>
        <v>0</v>
      </c>
      <c r="P92" s="139">
        <f t="shared" si="29"/>
        <v>0</v>
      </c>
      <c r="Q92" s="139">
        <f t="shared" si="30"/>
        <v>0</v>
      </c>
      <c r="R92" s="156">
        <f t="shared" si="28"/>
      </c>
    </row>
    <row r="93" spans="1:18" s="1" customFormat="1" ht="60.75" hidden="1">
      <c r="A93" s="66">
        <v>8104</v>
      </c>
      <c r="B93" s="123" t="s">
        <v>2</v>
      </c>
      <c r="C93" s="138"/>
      <c r="D93" s="139"/>
      <c r="E93" s="138"/>
      <c r="F93" s="139">
        <f t="shared" si="31"/>
        <v>0</v>
      </c>
      <c r="G93" s="156">
        <f t="shared" si="25"/>
      </c>
      <c r="H93" s="139">
        <f>E93-C93</f>
        <v>0</v>
      </c>
      <c r="I93" s="156">
        <f t="shared" si="26"/>
      </c>
      <c r="J93" s="232"/>
      <c r="K93" s="232"/>
      <c r="L93" s="130">
        <f t="shared" si="33"/>
        <v>0</v>
      </c>
      <c r="M93" s="156">
        <f t="shared" si="27"/>
      </c>
      <c r="N93" s="139"/>
      <c r="O93" s="139">
        <f t="shared" si="23"/>
        <v>0</v>
      </c>
      <c r="P93" s="139">
        <f t="shared" si="29"/>
        <v>0</v>
      </c>
      <c r="Q93" s="139">
        <f t="shared" si="30"/>
        <v>0</v>
      </c>
      <c r="R93" s="156">
        <f t="shared" si="28"/>
      </c>
    </row>
    <row r="94" spans="1:18" s="1" customFormat="1" ht="40.5" hidden="1">
      <c r="A94" s="66">
        <v>8106</v>
      </c>
      <c r="B94" s="123" t="s">
        <v>3</v>
      </c>
      <c r="C94" s="138"/>
      <c r="D94" s="139"/>
      <c r="E94" s="138"/>
      <c r="F94" s="139">
        <f t="shared" si="31"/>
        <v>0</v>
      </c>
      <c r="G94" s="156">
        <f t="shared" si="25"/>
      </c>
      <c r="H94" s="139">
        <f>E94-C94</f>
        <v>0</v>
      </c>
      <c r="I94" s="156">
        <f t="shared" si="26"/>
      </c>
      <c r="J94" s="232"/>
      <c r="K94" s="232"/>
      <c r="L94" s="130">
        <f t="shared" si="33"/>
        <v>0</v>
      </c>
      <c r="M94" s="156">
        <f t="shared" si="27"/>
      </c>
      <c r="N94" s="139"/>
      <c r="O94" s="139">
        <f t="shared" si="23"/>
        <v>0</v>
      </c>
      <c r="P94" s="139">
        <f t="shared" si="29"/>
        <v>0</v>
      </c>
      <c r="Q94" s="139">
        <f t="shared" si="30"/>
        <v>0</v>
      </c>
      <c r="R94" s="156">
        <f t="shared" si="28"/>
      </c>
    </row>
    <row r="95" spans="1:18" s="1" customFormat="1" ht="60.75" hidden="1">
      <c r="A95" s="66">
        <v>8107</v>
      </c>
      <c r="B95" s="123" t="s">
        <v>115</v>
      </c>
      <c r="C95" s="138"/>
      <c r="D95" s="139"/>
      <c r="E95" s="138"/>
      <c r="F95" s="139">
        <f t="shared" si="31"/>
        <v>0</v>
      </c>
      <c r="G95" s="156">
        <f t="shared" si="25"/>
      </c>
      <c r="H95" s="139">
        <f>E95-C95</f>
        <v>0</v>
      </c>
      <c r="I95" s="156">
        <f t="shared" si="26"/>
      </c>
      <c r="J95" s="232"/>
      <c r="K95" s="232"/>
      <c r="L95" s="130">
        <f t="shared" si="33"/>
        <v>0</v>
      </c>
      <c r="M95" s="156">
        <f t="shared" si="27"/>
      </c>
      <c r="N95" s="139"/>
      <c r="O95" s="139">
        <f t="shared" si="23"/>
        <v>0</v>
      </c>
      <c r="P95" s="139">
        <f t="shared" si="29"/>
        <v>0</v>
      </c>
      <c r="Q95" s="139">
        <f t="shared" si="30"/>
        <v>0</v>
      </c>
      <c r="R95" s="156">
        <f t="shared" si="28"/>
      </c>
    </row>
    <row r="96" spans="1:20" ht="25.5" customHeight="1">
      <c r="A96" s="67"/>
      <c r="B96" s="124" t="s">
        <v>4</v>
      </c>
      <c r="C96" s="262">
        <f>C87+C52</f>
        <v>9994627.794440001</v>
      </c>
      <c r="D96" s="262">
        <f>D87+D52</f>
        <v>5826622.3322600005</v>
      </c>
      <c r="E96" s="262">
        <f>E87+E52</f>
        <v>4882686.45907</v>
      </c>
      <c r="F96" s="132">
        <f t="shared" si="31"/>
        <v>-943935.8731900007</v>
      </c>
      <c r="G96" s="156">
        <f t="shared" si="25"/>
        <v>0.8379960430996612</v>
      </c>
      <c r="H96" s="132">
        <f>E96-C96</f>
        <v>-5111941.335370001</v>
      </c>
      <c r="I96" s="156">
        <f t="shared" si="26"/>
        <v>0.48853109485340035</v>
      </c>
      <c r="J96" s="132">
        <f>J52+J87</f>
        <v>2588827.4998399997</v>
      </c>
      <c r="K96" s="132">
        <f>K52+K87</f>
        <v>732716.51032</v>
      </c>
      <c r="L96" s="132">
        <f>L52+L87</f>
        <v>-1856110.98952</v>
      </c>
      <c r="M96" s="156">
        <f t="shared" si="27"/>
        <v>0.2830302561160544</v>
      </c>
      <c r="N96" s="178"/>
      <c r="O96" s="178">
        <f t="shared" si="23"/>
        <v>12583455.29428</v>
      </c>
      <c r="P96" s="178">
        <f t="shared" si="29"/>
        <v>5615402.96939</v>
      </c>
      <c r="Q96" s="178">
        <f t="shared" si="30"/>
        <v>-6968052.32489</v>
      </c>
      <c r="R96" s="156">
        <f t="shared" si="28"/>
        <v>0.4462528644213141</v>
      </c>
      <c r="S96" s="5"/>
      <c r="T96" s="5"/>
    </row>
    <row r="97" spans="1:18" ht="15.75">
      <c r="A97" s="42"/>
      <c r="B97" s="43"/>
      <c r="C97" s="263"/>
      <c r="D97" s="264"/>
      <c r="E97" s="263"/>
      <c r="F97" s="265"/>
      <c r="G97" s="265"/>
      <c r="H97" s="266"/>
      <c r="I97" s="266"/>
      <c r="J97" s="201"/>
      <c r="K97" s="201"/>
      <c r="L97" s="171"/>
      <c r="M97" s="172"/>
      <c r="N97" s="126"/>
      <c r="O97" s="126"/>
      <c r="P97" s="126"/>
      <c r="Q97" s="126"/>
      <c r="R97" s="126"/>
    </row>
    <row r="98" spans="1:18" ht="15.75">
      <c r="A98" s="39"/>
      <c r="B98" s="50"/>
      <c r="C98" s="267"/>
      <c r="D98" s="268"/>
      <c r="E98" s="267"/>
      <c r="F98" s="266"/>
      <c r="G98" s="266"/>
      <c r="H98" s="266"/>
      <c r="I98" s="266"/>
      <c r="J98" s="201"/>
      <c r="K98" s="201"/>
      <c r="L98" s="171"/>
      <c r="M98" s="172"/>
      <c r="N98" s="126"/>
      <c r="O98" s="126"/>
      <c r="P98" s="126"/>
      <c r="Q98" s="126"/>
      <c r="R98" s="126"/>
    </row>
    <row r="99" spans="1:13" ht="15.75">
      <c r="A99" s="37"/>
      <c r="B99" s="38"/>
      <c r="C99" s="269"/>
      <c r="D99" s="270"/>
      <c r="E99" s="271"/>
      <c r="F99" s="39"/>
      <c r="G99" s="39"/>
      <c r="H99" s="247"/>
      <c r="I99" s="248"/>
      <c r="J99" s="202"/>
      <c r="K99" s="203"/>
      <c r="M99" s="173"/>
    </row>
    <row r="100" spans="1:13" ht="18.75">
      <c r="A100" s="37"/>
      <c r="B100" s="81"/>
      <c r="C100" s="272"/>
      <c r="D100" s="273"/>
      <c r="E100" s="274"/>
      <c r="F100" s="247"/>
      <c r="G100" s="247"/>
      <c r="H100" s="247"/>
      <c r="I100" s="248"/>
      <c r="J100" s="204"/>
      <c r="K100" s="203"/>
      <c r="M100" s="173"/>
    </row>
    <row r="101" spans="1:13" ht="15.75">
      <c r="A101" s="37"/>
      <c r="B101" s="38"/>
      <c r="C101" s="272"/>
      <c r="D101" s="273"/>
      <c r="E101" s="274"/>
      <c r="F101" s="247"/>
      <c r="G101" s="247"/>
      <c r="H101" s="247"/>
      <c r="I101" s="248"/>
      <c r="J101" s="203"/>
      <c r="K101" s="204"/>
      <c r="M101" s="173"/>
    </row>
    <row r="102" spans="1:13" ht="15.75">
      <c r="A102" s="37"/>
      <c r="B102" s="38"/>
      <c r="C102" s="272"/>
      <c r="D102" s="273"/>
      <c r="E102" s="274"/>
      <c r="F102" s="247"/>
      <c r="G102" s="247"/>
      <c r="H102" s="247"/>
      <c r="I102" s="248"/>
      <c r="J102" s="203"/>
      <c r="K102" s="203"/>
      <c r="M102" s="173"/>
    </row>
    <row r="103" spans="1:13" ht="15.75">
      <c r="A103" s="37"/>
      <c r="B103" s="38"/>
      <c r="C103" s="272"/>
      <c r="D103" s="273"/>
      <c r="E103" s="274"/>
      <c r="F103" s="247"/>
      <c r="G103" s="247"/>
      <c r="H103" s="247"/>
      <c r="I103" s="248"/>
      <c r="J103" s="203"/>
      <c r="K103" s="203"/>
      <c r="M103" s="173"/>
    </row>
    <row r="104" spans="1:13" ht="15.75">
      <c r="A104" s="37"/>
      <c r="B104" s="38"/>
      <c r="C104" s="272"/>
      <c r="D104" s="273"/>
      <c r="E104" s="274"/>
      <c r="F104" s="247"/>
      <c r="G104" s="247"/>
      <c r="H104" s="247"/>
      <c r="I104" s="248"/>
      <c r="J104" s="203"/>
      <c r="K104" s="203"/>
      <c r="M104" s="173"/>
    </row>
    <row r="105" spans="1:13" ht="15.75">
      <c r="A105" s="40"/>
      <c r="B105" s="41"/>
      <c r="C105" s="275"/>
      <c r="D105" s="276"/>
      <c r="E105" s="181"/>
      <c r="F105" s="246"/>
      <c r="G105" s="246"/>
      <c r="H105" s="246"/>
      <c r="M105" s="173"/>
    </row>
    <row r="106" spans="1:13" ht="15.75">
      <c r="A106" s="40"/>
      <c r="B106" s="41"/>
      <c r="C106" s="275"/>
      <c r="D106" s="276"/>
      <c r="E106" s="181"/>
      <c r="F106" s="246"/>
      <c r="G106" s="246"/>
      <c r="H106" s="246"/>
      <c r="M106" s="173"/>
    </row>
    <row r="107" spans="1:13" ht="15.75">
      <c r="A107" s="40"/>
      <c r="B107" s="41"/>
      <c r="C107" s="275"/>
      <c r="D107" s="276"/>
      <c r="E107" s="181"/>
      <c r="F107" s="246"/>
      <c r="G107" s="246"/>
      <c r="H107" s="246"/>
      <c r="M107" s="173"/>
    </row>
    <row r="108" ht="15.75">
      <c r="M108" s="173"/>
    </row>
    <row r="109" ht="15.75">
      <c r="M109" s="173"/>
    </row>
    <row r="110" ht="15.75">
      <c r="M110" s="173"/>
    </row>
    <row r="111" ht="15.75">
      <c r="M111" s="173"/>
    </row>
    <row r="112" ht="15.75">
      <c r="M112" s="173"/>
    </row>
    <row r="113" ht="15.75">
      <c r="M113" s="173"/>
    </row>
    <row r="114" ht="15.75">
      <c r="M114" s="173"/>
    </row>
    <row r="115" ht="15.75">
      <c r="M115" s="173"/>
    </row>
    <row r="116" ht="15.75">
      <c r="M116" s="173"/>
    </row>
    <row r="117" ht="15.75">
      <c r="M117" s="173"/>
    </row>
    <row r="118" ht="15.75">
      <c r="M118" s="173"/>
    </row>
    <row r="119" ht="15.75">
      <c r="M119" s="173"/>
    </row>
    <row r="120" ht="15.75">
      <c r="M120" s="173"/>
    </row>
    <row r="121" ht="15.75">
      <c r="M121" s="173"/>
    </row>
    <row r="122" ht="15.75">
      <c r="M122" s="173"/>
    </row>
    <row r="123" ht="15.75">
      <c r="M123" s="173"/>
    </row>
    <row r="124" ht="15.75">
      <c r="M124" s="173"/>
    </row>
    <row r="125" ht="15.75">
      <c r="M125" s="173"/>
    </row>
    <row r="126" ht="15.75">
      <c r="M126" s="173"/>
    </row>
    <row r="127" ht="15.75">
      <c r="M127" s="173"/>
    </row>
    <row r="128" ht="15.75">
      <c r="M128" s="173"/>
    </row>
    <row r="129" ht="15.75">
      <c r="M129" s="173"/>
    </row>
    <row r="130" ht="15.75">
      <c r="M130" s="173"/>
    </row>
    <row r="131" ht="15.75">
      <c r="M131" s="173"/>
    </row>
    <row r="132" ht="15.75">
      <c r="M132" s="173"/>
    </row>
    <row r="133" ht="15.75">
      <c r="M133" s="173"/>
    </row>
    <row r="134" ht="15.75">
      <c r="M134" s="173"/>
    </row>
    <row r="135" ht="15.75">
      <c r="M135" s="173"/>
    </row>
    <row r="136" ht="15.75">
      <c r="M136" s="173"/>
    </row>
    <row r="137" ht="15.75">
      <c r="M137" s="173"/>
    </row>
    <row r="138" ht="15.75">
      <c r="M138" s="173"/>
    </row>
    <row r="139" ht="15.75">
      <c r="M139" s="173"/>
    </row>
    <row r="140" ht="15.75">
      <c r="M140" s="173"/>
    </row>
    <row r="141" ht="15.75">
      <c r="M141" s="173"/>
    </row>
    <row r="142" ht="15.75">
      <c r="M142" s="173"/>
    </row>
    <row r="143" ht="15.75">
      <c r="M143" s="173"/>
    </row>
    <row r="144" ht="15.75">
      <c r="M144" s="173"/>
    </row>
    <row r="145" ht="15.75">
      <c r="M145" s="173"/>
    </row>
    <row r="146" ht="15.75">
      <c r="M146" s="173"/>
    </row>
    <row r="147" ht="15.75">
      <c r="M147" s="173"/>
    </row>
    <row r="148" ht="15.75">
      <c r="M148" s="173"/>
    </row>
    <row r="149" ht="15.75">
      <c r="M149" s="173"/>
    </row>
    <row r="150" ht="15.75">
      <c r="M150" s="173"/>
    </row>
    <row r="151" ht="15.75">
      <c r="M151" s="173"/>
    </row>
    <row r="152" ht="15.75">
      <c r="M152" s="173"/>
    </row>
    <row r="153" ht="15.75">
      <c r="M153" s="173"/>
    </row>
    <row r="154" ht="15.75">
      <c r="M154" s="173"/>
    </row>
    <row r="155" ht="15.75">
      <c r="M155" s="173"/>
    </row>
    <row r="156" ht="15.75">
      <c r="M156" s="173"/>
    </row>
    <row r="157" ht="15.75">
      <c r="M157" s="173"/>
    </row>
    <row r="158" ht="15.75">
      <c r="M158" s="173"/>
    </row>
    <row r="159" ht="15.75">
      <c r="M159" s="173"/>
    </row>
    <row r="160" ht="15.75">
      <c r="M160" s="173"/>
    </row>
    <row r="161" ht="15.75">
      <c r="M161" s="173"/>
    </row>
    <row r="162" ht="15.75">
      <c r="M162" s="173"/>
    </row>
    <row r="163" ht="15.75">
      <c r="M163" s="173"/>
    </row>
    <row r="164" ht="15.75">
      <c r="M164" s="173"/>
    </row>
    <row r="165" ht="15.75">
      <c r="M165" s="173"/>
    </row>
    <row r="166" ht="15.75">
      <c r="M166" s="173"/>
    </row>
    <row r="167" ht="15.75">
      <c r="M167" s="173"/>
    </row>
    <row r="168" ht="15.75">
      <c r="M168" s="173"/>
    </row>
    <row r="169" ht="15.75">
      <c r="M169" s="173"/>
    </row>
    <row r="170" ht="15.75">
      <c r="M170" s="173"/>
    </row>
    <row r="171" ht="15.75">
      <c r="M171" s="173"/>
    </row>
    <row r="172" ht="15.75">
      <c r="M172" s="173"/>
    </row>
    <row r="173" ht="15.75">
      <c r="M173" s="173"/>
    </row>
    <row r="174" ht="15.75">
      <c r="M174" s="173"/>
    </row>
    <row r="175" ht="15.75">
      <c r="M175" s="173"/>
    </row>
    <row r="176" ht="15.75">
      <c r="M176" s="173"/>
    </row>
    <row r="177" ht="15.75">
      <c r="M177" s="173"/>
    </row>
    <row r="178" ht="15.75">
      <c r="M178" s="173"/>
    </row>
    <row r="179" ht="15.75">
      <c r="M179" s="173"/>
    </row>
    <row r="180" ht="15.75">
      <c r="M180" s="173"/>
    </row>
    <row r="181" ht="15.75">
      <c r="M181" s="173"/>
    </row>
    <row r="182" ht="15.75">
      <c r="M182" s="173"/>
    </row>
    <row r="183" ht="15.75">
      <c r="M183" s="173"/>
    </row>
    <row r="184" ht="15.75">
      <c r="M184" s="173"/>
    </row>
    <row r="185" ht="15.75">
      <c r="M185" s="173"/>
    </row>
    <row r="186" ht="15.75">
      <c r="M186" s="173"/>
    </row>
    <row r="187" ht="15.75">
      <c r="M187" s="173"/>
    </row>
    <row r="188" ht="15.75">
      <c r="M188" s="173"/>
    </row>
    <row r="189" ht="15.75">
      <c r="M189" s="173"/>
    </row>
    <row r="190" ht="15.75">
      <c r="M190" s="173"/>
    </row>
    <row r="191" ht="15.75">
      <c r="M191" s="173"/>
    </row>
    <row r="192" ht="15.75">
      <c r="M192" s="173"/>
    </row>
    <row r="193" ht="15.75">
      <c r="M193" s="173"/>
    </row>
    <row r="194" ht="15.75">
      <c r="M194" s="173"/>
    </row>
    <row r="195" ht="15.75">
      <c r="M195" s="173"/>
    </row>
    <row r="196" ht="15.75">
      <c r="M196" s="173"/>
    </row>
    <row r="197" ht="15.75">
      <c r="M197" s="173"/>
    </row>
    <row r="198" ht="15.75">
      <c r="M198" s="173"/>
    </row>
    <row r="199" ht="15.75">
      <c r="M199" s="173"/>
    </row>
    <row r="200" ht="15.75">
      <c r="M200" s="173"/>
    </row>
    <row r="201" ht="15.75">
      <c r="M201" s="173"/>
    </row>
    <row r="202" ht="15.75">
      <c r="M202" s="173"/>
    </row>
    <row r="203" ht="15.75">
      <c r="M203" s="173"/>
    </row>
    <row r="204" ht="15.75">
      <c r="M204" s="173"/>
    </row>
    <row r="205" ht="15.75">
      <c r="M205" s="173"/>
    </row>
    <row r="206" ht="15.75">
      <c r="M206" s="173"/>
    </row>
    <row r="207" ht="15.75">
      <c r="M207" s="173"/>
    </row>
    <row r="208" ht="15.75">
      <c r="M208" s="173"/>
    </row>
    <row r="209" ht="15.75">
      <c r="M209" s="173"/>
    </row>
    <row r="210" ht="15.75">
      <c r="M210" s="173"/>
    </row>
    <row r="211" ht="15.75">
      <c r="M211" s="173"/>
    </row>
    <row r="212" ht="15.75">
      <c r="M212" s="173"/>
    </row>
    <row r="213" ht="15.75">
      <c r="M213" s="173"/>
    </row>
    <row r="214" ht="15.75">
      <c r="M214" s="173"/>
    </row>
    <row r="215" ht="15.75">
      <c r="M215" s="173"/>
    </row>
    <row r="216" ht="15.75">
      <c r="M216" s="173"/>
    </row>
    <row r="217" ht="15.75">
      <c r="M217" s="173"/>
    </row>
    <row r="218" ht="15.75">
      <c r="M218" s="173"/>
    </row>
    <row r="219" ht="15.75">
      <c r="M219" s="173"/>
    </row>
    <row r="220" ht="15.75">
      <c r="M220" s="173"/>
    </row>
    <row r="221" ht="15.75">
      <c r="M221" s="173"/>
    </row>
    <row r="222" ht="15.75">
      <c r="M222" s="173"/>
    </row>
    <row r="223" ht="15.75">
      <c r="M223" s="173"/>
    </row>
    <row r="224" ht="15.75">
      <c r="M224" s="173"/>
    </row>
    <row r="225" ht="15.75">
      <c r="M225" s="173"/>
    </row>
    <row r="226" ht="15.75">
      <c r="M226" s="173"/>
    </row>
    <row r="227" ht="15.75">
      <c r="M227" s="173"/>
    </row>
    <row r="228" ht="15.75">
      <c r="M228" s="173"/>
    </row>
    <row r="229" ht="15.75">
      <c r="M229" s="173"/>
    </row>
    <row r="230" ht="15.75">
      <c r="M230" s="173"/>
    </row>
    <row r="231" ht="15.75">
      <c r="M231" s="173"/>
    </row>
    <row r="232" ht="15.75">
      <c r="M232" s="173"/>
    </row>
    <row r="233" ht="15.75">
      <c r="M233" s="173"/>
    </row>
    <row r="234" ht="15.75">
      <c r="M234" s="173"/>
    </row>
    <row r="235" ht="15.75">
      <c r="M235" s="173"/>
    </row>
    <row r="236" ht="15.75">
      <c r="M236" s="173"/>
    </row>
    <row r="237" ht="15.75">
      <c r="M237" s="173"/>
    </row>
    <row r="238" ht="15.75">
      <c r="M238" s="173"/>
    </row>
    <row r="239" ht="15.75">
      <c r="M239" s="173"/>
    </row>
    <row r="240" ht="15.75">
      <c r="M240" s="173"/>
    </row>
    <row r="241" ht="15.75">
      <c r="M241" s="173"/>
    </row>
    <row r="242" ht="15.75">
      <c r="M242" s="173"/>
    </row>
    <row r="243" ht="15.75">
      <c r="M243" s="173"/>
    </row>
    <row r="244" ht="15.75">
      <c r="M244" s="173"/>
    </row>
    <row r="245" ht="15.75">
      <c r="M245" s="173"/>
    </row>
    <row r="246" ht="15.75">
      <c r="M246" s="173"/>
    </row>
    <row r="247" ht="15.75">
      <c r="M247" s="173"/>
    </row>
    <row r="248" ht="15.75">
      <c r="M248" s="173"/>
    </row>
    <row r="249" ht="15.75">
      <c r="M249" s="173"/>
    </row>
    <row r="250" ht="15.75">
      <c r="M250" s="173"/>
    </row>
    <row r="251" ht="15.75">
      <c r="M251" s="173"/>
    </row>
    <row r="252" ht="15.75">
      <c r="M252" s="173"/>
    </row>
    <row r="253" ht="15.75">
      <c r="M253" s="173"/>
    </row>
    <row r="254" ht="15.75">
      <c r="M254" s="173"/>
    </row>
    <row r="255" ht="15.75">
      <c r="M255" s="173"/>
    </row>
    <row r="256" ht="15.75">
      <c r="M256" s="173"/>
    </row>
    <row r="257" ht="15.75">
      <c r="M257" s="173"/>
    </row>
    <row r="258" ht="15.75">
      <c r="M258" s="173"/>
    </row>
    <row r="259" ht="15.75">
      <c r="M259" s="173"/>
    </row>
    <row r="260" ht="15.75">
      <c r="M260" s="173"/>
    </row>
    <row r="261" ht="15.75">
      <c r="M261" s="173"/>
    </row>
    <row r="262" ht="15.75">
      <c r="M262" s="173"/>
    </row>
    <row r="263" ht="15.75">
      <c r="M263" s="173"/>
    </row>
    <row r="264" ht="15.75">
      <c r="M264" s="173"/>
    </row>
    <row r="265" ht="15.75">
      <c r="M265" s="173"/>
    </row>
    <row r="266" ht="15.75">
      <c r="M266" s="173"/>
    </row>
    <row r="267" ht="15.75">
      <c r="M267" s="173"/>
    </row>
    <row r="268" ht="15.75">
      <c r="M268" s="173"/>
    </row>
    <row r="269" ht="15.75">
      <c r="M269" s="173"/>
    </row>
    <row r="270" ht="15.75">
      <c r="M270" s="173"/>
    </row>
    <row r="271" ht="15.75">
      <c r="M271" s="173"/>
    </row>
    <row r="272" ht="15.75">
      <c r="M272" s="173"/>
    </row>
    <row r="273" ht="15.75">
      <c r="M273" s="173"/>
    </row>
    <row r="274" ht="15.75">
      <c r="M274" s="173"/>
    </row>
    <row r="275" ht="15.75">
      <c r="M275" s="173"/>
    </row>
    <row r="276" ht="15.75">
      <c r="M276" s="173"/>
    </row>
    <row r="277" ht="15.75">
      <c r="M277" s="173"/>
    </row>
    <row r="278" ht="15.75">
      <c r="M278" s="173"/>
    </row>
    <row r="279" ht="15.75">
      <c r="M279" s="173"/>
    </row>
    <row r="280" ht="15.75">
      <c r="M280" s="173"/>
    </row>
    <row r="281" ht="15.75">
      <c r="M281" s="173"/>
    </row>
    <row r="282" ht="15.75">
      <c r="M282" s="173"/>
    </row>
    <row r="283" ht="15.75">
      <c r="M283" s="173"/>
    </row>
    <row r="284" ht="15.75">
      <c r="M284" s="173"/>
    </row>
    <row r="285" ht="15.75">
      <c r="M285" s="173"/>
    </row>
    <row r="286" ht="15.75">
      <c r="M286" s="173"/>
    </row>
    <row r="287" ht="15.75">
      <c r="M287" s="173"/>
    </row>
    <row r="288" ht="15.75">
      <c r="M288" s="173"/>
    </row>
    <row r="289" ht="15.75">
      <c r="M289" s="173"/>
    </row>
    <row r="290" ht="15.75">
      <c r="M290" s="173"/>
    </row>
    <row r="291" ht="15.75">
      <c r="M291" s="173"/>
    </row>
    <row r="292" ht="15.75">
      <c r="M292" s="173"/>
    </row>
    <row r="293" ht="15.75">
      <c r="M293" s="173"/>
    </row>
    <row r="294" ht="15.75">
      <c r="M294" s="173"/>
    </row>
    <row r="295" ht="15.75">
      <c r="M295" s="173"/>
    </row>
    <row r="296" ht="15.75">
      <c r="M296" s="173"/>
    </row>
    <row r="297" ht="15.75">
      <c r="M297" s="173"/>
    </row>
    <row r="298" ht="15.75">
      <c r="M298" s="173"/>
    </row>
    <row r="299" ht="15.75">
      <c r="M299" s="173"/>
    </row>
    <row r="300" ht="15.75">
      <c r="M300" s="173"/>
    </row>
    <row r="301" ht="15.75">
      <c r="M301" s="173"/>
    </row>
    <row r="302" ht="15.75">
      <c r="M302" s="173"/>
    </row>
    <row r="303" ht="15.75">
      <c r="M303" s="173"/>
    </row>
    <row r="304" ht="15.75">
      <c r="M304" s="173"/>
    </row>
    <row r="305" ht="15.75">
      <c r="M305" s="173"/>
    </row>
    <row r="306" ht="15.75">
      <c r="M306" s="173"/>
    </row>
    <row r="307" ht="15.75">
      <c r="M307" s="173"/>
    </row>
    <row r="308" ht="15.75">
      <c r="M308" s="173"/>
    </row>
    <row r="309" ht="15.75">
      <c r="M309" s="173"/>
    </row>
    <row r="310" ht="15.75">
      <c r="M310" s="173"/>
    </row>
    <row r="311" ht="15.75">
      <c r="M311" s="173"/>
    </row>
    <row r="312" ht="15.75">
      <c r="M312" s="173"/>
    </row>
    <row r="313" ht="15.75">
      <c r="M313" s="173"/>
    </row>
    <row r="314" ht="15.75">
      <c r="M314" s="173"/>
    </row>
    <row r="315" ht="15.75">
      <c r="M315" s="173"/>
    </row>
    <row r="316" ht="15.75">
      <c r="M316" s="173"/>
    </row>
    <row r="317" ht="15.75">
      <c r="M317" s="173"/>
    </row>
    <row r="318" ht="15.75">
      <c r="M318" s="173"/>
    </row>
    <row r="319" ht="15.75">
      <c r="M319" s="173"/>
    </row>
    <row r="320" ht="15.75">
      <c r="M320" s="173"/>
    </row>
    <row r="321" ht="15.75">
      <c r="M321" s="173"/>
    </row>
    <row r="322" ht="15.75">
      <c r="M322" s="173"/>
    </row>
    <row r="323" ht="15.75">
      <c r="M323" s="173"/>
    </row>
    <row r="324" ht="15.75">
      <c r="M324" s="173"/>
    </row>
  </sheetData>
  <sheetProtection/>
  <mergeCells count="6">
    <mergeCell ref="N3:R3"/>
    <mergeCell ref="J3:M3"/>
    <mergeCell ref="A3:A4"/>
    <mergeCell ref="B3:B4"/>
    <mergeCell ref="C3:I3"/>
    <mergeCell ref="A1:D1"/>
  </mergeCells>
  <printOptions horizontalCentered="1"/>
  <pageMargins left="0.16" right="0.1968503937007874" top="0.984251968503937" bottom="0.2755905511811024" header="0.31496062992125984" footer="0.1968503937007874"/>
  <pageSetup horizontalDpi="300" verticalDpi="300" orientation="landscape" paperSize="9" scale="37" r:id="rId1"/>
  <headerFooter alignWithMargins="0">
    <oddHeader>&amp;R&amp;P</oddHeader>
  </headerFooter>
  <rowBreaks count="1" manualBreakCount="1">
    <brk id="4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FD_BUD_SEC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Illia</dc:creator>
  <cp:keywords/>
  <dc:description/>
  <cp:lastModifiedBy>Бабич Р.С..</cp:lastModifiedBy>
  <cp:lastPrinted>2023-07-14T08:59:54Z</cp:lastPrinted>
  <dcterms:created xsi:type="dcterms:W3CDTF">2001-07-11T13:17:26Z</dcterms:created>
  <dcterms:modified xsi:type="dcterms:W3CDTF">2023-07-25T08:13:18Z</dcterms:modified>
  <cp:category/>
  <cp:version/>
  <cp:contentType/>
  <cp:contentStatus/>
</cp:coreProperties>
</file>