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6495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'Видатки'!$A$1:$R$92</definedName>
    <definedName name="_xlnm.Print_Area" localSheetId="0">'Доходи'!$A$1:$R$92</definedName>
  </definedNames>
  <calcPr fullCalcOnLoad="1"/>
</workbook>
</file>

<file path=xl/comments2.xml><?xml version="1.0" encoding="utf-8"?>
<comments xmlns="http://schemas.openxmlformats.org/spreadsheetml/2006/main">
  <authors>
    <author>Павлович Л.Л..</author>
  </authors>
  <commentList>
    <comment ref="D17" authorId="0">
      <text>
        <r>
          <rPr>
            <b/>
            <sz val="9"/>
            <rFont val="Tahoma"/>
            <family val="2"/>
          </rPr>
          <t>Павлович Л.Л..: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з форми LOGICA виокремлювати суму по 3101+3102+3104+3105
</t>
        </r>
      </text>
    </comment>
    <comment ref="D26" authorId="0">
      <text>
        <r>
          <rPr>
            <b/>
            <sz val="9"/>
            <rFont val="Tahoma"/>
            <family val="2"/>
          </rPr>
          <t>Павлович Л.Л..:</t>
        </r>
        <r>
          <rPr>
            <sz val="9"/>
            <rFont val="Tahoma"/>
            <family val="2"/>
          </rPr>
          <t xml:space="preserve">
з коду 3200 форми LOGICA зняти суму 3210+3240</t>
        </r>
      </text>
    </comment>
  </commentList>
</comments>
</file>

<file path=xl/sharedStrings.xml><?xml version="1.0" encoding="utf-8"?>
<sst xmlns="http://schemas.openxmlformats.org/spreadsheetml/2006/main" count="306" uniqueCount="261">
  <si>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</si>
  <si>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</si>
  <si>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</si>
  <si>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</si>
  <si>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</si>
  <si>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</si>
  <si>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</si>
  <si>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</si>
  <si>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</si>
  <si>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</si>
  <si>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</si>
  <si>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</si>
  <si>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</si>
  <si>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</si>
  <si>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</si>
  <si>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</si>
  <si>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</si>
  <si>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</si>
  <si>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</si>
  <si>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</si>
  <si>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</si>
  <si>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</si>
  <si>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</si>
  <si>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</si>
  <si>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</si>
  <si>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</si>
  <si>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</si>
  <si>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</si>
  <si>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</si>
  <si>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</si>
  <si>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</si>
  <si>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</si>
  <si>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</si>
  <si>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</si>
  <si>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</si>
  <si>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</si>
  <si>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</si>
  <si>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</si>
  <si>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</si>
  <si>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</si>
  <si>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</si>
  <si>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</si>
  <si>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</si>
  <si>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</si>
  <si>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</si>
  <si>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</si>
  <si>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</si>
  <si>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</si>
  <si>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</si>
  <si>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</si>
  <si>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</si>
  <si>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</si>
  <si>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</si>
  <si>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</si>
  <si>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</si>
  <si>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</si>
  <si>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</si>
  <si>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</si>
  <si>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</si>
  <si>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</si>
  <si>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</si>
  <si>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</si>
  <si>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</si>
  <si>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</si>
  <si>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</si>
  <si>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</si>
  <si>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</si>
  <si>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</si>
  <si>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</si>
  <si>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</si>
  <si>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</si>
  <si>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</si>
  <si>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</si>
  <si>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</si>
  <si>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</si>
  <si>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</si>
  <si>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</si>
  <si>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</si>
  <si>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</si>
  <si>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</si>
  <si>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</si>
  <si>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</si>
  <si>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</si>
  <si>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</si>
  <si>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</si>
  <si>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</si>
  <si>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</si>
  <si>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</si>
  <si>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</si>
  <si>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</si>
  <si>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</si>
  <si>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</si>
  <si>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</si>
  <si>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</si>
  <si>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</si>
  <si>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</si>
  <si>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</si>
  <si>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</si>
  <si>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</si>
  <si>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</si>
  <si>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</si>
  <si>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</si>
  <si>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</si>
  <si>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</si>
  <si>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</si>
  <si>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</si>
  <si>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</si>
  <si>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</si>
  <si>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</si>
  <si>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</si>
  <si>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</si>
  <si>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</si>
  <si>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</si>
  <si>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</si>
  <si>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</si>
  <si>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</si>
  <si>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</si>
  <si>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</si>
  <si>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</si>
  <si>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</si>
  <si>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</si>
  <si>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</si>
  <si>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</si>
  <si>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</si>
  <si>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</si>
  <si>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</si>
  <si>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</si>
  <si>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</si>
  <si>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</si>
  <si>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</si>
  <si>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</si>
  <si>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</si>
  <si>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</si>
  <si>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</si>
  <si>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</si>
  <si>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</si>
  <si>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</si>
  <si>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</si>
  <si>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</si>
  <si>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</si>
  <si>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</si>
  <si>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</si>
  <si>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</si>
  <si>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</si>
  <si>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</si>
  <si>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</si>
  <si>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</si>
  <si>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</si>
  <si>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</si>
  <si>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</si>
  <si>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</si>
  <si>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</si>
  <si>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</si>
  <si>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</si>
  <si>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</si>
  <si>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</si>
  <si>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</si>
  <si>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</si>
  <si>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</si>
  <si>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</si>
  <si>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</si>
  <si>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</si>
  <si>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</si>
  <si>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</si>
  <si>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</si>
  <si>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</si>
  <si>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</si>
  <si>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</si>
  <si>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</si>
  <si>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</si>
  <si>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</si>
  <si>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</si>
  <si>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</si>
  <si>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</si>
  <si>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</si>
  <si>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</si>
  <si>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</si>
  <si>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</si>
  <si>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</si>
  <si>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</si>
  <si>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</si>
  <si>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</si>
  <si>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</si>
  <si>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</si>
  <si>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</si>
  <si>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</si>
  <si>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</si>
  <si>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</si>
  <si>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</si>
  <si>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</si>
  <si>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</si>
  <si>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</si>
  <si>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</si>
  <si>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</si>
  <si>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</si>
  <si>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</si>
  <si>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</si>
  <si>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</si>
  <si>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</si>
  <si>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</si>
  <si>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</si>
  <si>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</si>
  <si>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</si>
  <si>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</si>
  <si>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</si>
  <si>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</si>
  <si>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</si>
  <si>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</si>
  <si>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</si>
  <si>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</si>
  <si>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</si>
  <si>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</si>
  <si>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</si>
  <si>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</si>
  <si>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</si>
  <si>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</si>
  <si>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</si>
  <si>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</si>
  <si>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</si>
  <si>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</si>
  <si>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</si>
  <si>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</si>
  <si>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</si>
  <si>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</si>
  <si>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Затверджено обласною радою на 2021 рік із урахуванням змін</t>
  </si>
  <si>
    <t>Процент виконання до плану 2021 року</t>
  </si>
  <si>
    <t>Затверджено місцевими радами на 2021 рік із урахуванням змін (кошторисні призначення)</t>
  </si>
  <si>
    <t>Затверджено обласною радою  на 2021 рік з урахуванням змін</t>
  </si>
  <si>
    <t>Затверджено місцевими радами на 2021 рік з урахуванням змін (кошторисні призначення)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</si>
  <si>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</si>
  <si>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</si>
  <si>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</si>
  <si>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</si>
  <si>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</si>
  <si>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</si>
  <si>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/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</si>
  <si>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</si>
  <si>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</si>
  <si>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</si>
  <si>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</si>
  <si>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</si>
  <si>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</si>
  <si>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</si>
  <si>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7200</t>
  </si>
  <si>
    <t>Газове господарство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</si>
  <si>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</si>
  <si>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</si>
  <si>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</si>
  <si>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</si>
  <si>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</si>
  <si>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</si>
  <si>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План на січень-грудень 2021 року</t>
  </si>
  <si>
    <t>Відхилення на січень-грудень 2021 року (+/-)</t>
  </si>
  <si>
    <t xml:space="preserve">Процент виконання до плану на січень-грудень 2021 року </t>
  </si>
  <si>
    <t>Відхилення до плану на січень-грудень 2021 року (+/-)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</si>
  <si>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</si>
  <si>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</si>
  <si>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</si>
  <si>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місцевим бюджетам на закупівлю опорними закладами охорони здоров’я послуг щодо проектування та встановлення кисневих станцій</t>
  </si>
  <si>
    <t>(по річному звіту)</t>
  </si>
  <si>
    <t>за 2021 рік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</si>
</sst>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\ _г_р_н_."/>
    <numFmt numFmtId="200" formatCode="0.00;[Red]0.00"/>
    <numFmt numFmtId="201" formatCode="#,##0.00\ &quot;грн.&quot;"/>
    <numFmt numFmtId="202" formatCode="0.0%"/>
    <numFmt numFmtId="203" formatCode="#,##0.00;\-#,##0.00"/>
    <numFmt numFmtId="204" formatCode="#0.00"/>
  </numFmts>
  <fonts count="87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color indexed="10"/>
      <name val="Times New Roman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b/>
      <sz val="16"/>
      <color indexed="10"/>
      <name val="Times New Roman Cyr"/>
      <family val="1"/>
    </font>
    <font>
      <sz val="16"/>
      <color indexed="10"/>
      <name val="Times New Roman"/>
      <family val="1"/>
    </font>
    <font>
      <i/>
      <sz val="16"/>
      <color indexed="10"/>
      <name val="Times New Roman Cyr"/>
      <family val="1"/>
    </font>
    <font>
      <sz val="14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8"/>
      <name val="Tahoma"/>
      <family val="2"/>
    </font>
    <font>
      <sz val="16"/>
      <name val="Times New Roman Cyr"/>
      <family val="0"/>
    </font>
    <font>
      <i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54" applyFont="1" applyFill="1" applyProtection="1">
      <alignment/>
      <protection/>
    </xf>
    <xf numFmtId="0" fontId="4" fillId="0" borderId="0" xfId="54" applyFont="1" applyFill="1" applyAlignment="1" applyProtection="1">
      <alignment horizontal="left" vertical="center"/>
      <protection/>
    </xf>
    <xf numFmtId="0" fontId="9" fillId="0" borderId="0" xfId="54" applyFont="1" applyProtection="1">
      <alignment/>
      <protection/>
    </xf>
    <xf numFmtId="0" fontId="10" fillId="0" borderId="10" xfId="54" applyFont="1" applyBorder="1" applyAlignment="1" applyProtection="1">
      <alignment horizontal="center" vertical="center"/>
      <protection/>
    </xf>
    <xf numFmtId="0" fontId="7" fillId="0" borderId="0" xfId="54" applyFont="1" applyProtection="1">
      <alignment/>
      <protection/>
    </xf>
    <xf numFmtId="0" fontId="5" fillId="0" borderId="10" xfId="54" applyFont="1" applyBorder="1" applyAlignment="1" applyProtection="1">
      <alignment horizontal="center" vertical="center" wrapText="1"/>
      <protection/>
    </xf>
    <xf numFmtId="183" fontId="8" fillId="0" borderId="10" xfId="54" applyNumberFormat="1" applyFont="1" applyBorder="1" applyProtection="1">
      <alignment/>
      <protection locked="0"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183" fontId="5" fillId="33" borderId="10" xfId="54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54" applyFont="1" applyProtection="1">
      <alignment/>
      <protection/>
    </xf>
    <xf numFmtId="0" fontId="9" fillId="0" borderId="10" xfId="54" applyFont="1" applyBorder="1" applyAlignment="1" applyProtection="1">
      <alignment horizontal="center" vertical="center"/>
      <protection/>
    </xf>
    <xf numFmtId="183" fontId="12" fillId="0" borderId="10" xfId="54" applyNumberFormat="1" applyFont="1" applyBorder="1" applyProtection="1">
      <alignment/>
      <protection locked="0"/>
    </xf>
    <xf numFmtId="49" fontId="10" fillId="0" borderId="10" xfId="54" applyNumberFormat="1" applyFont="1" applyBorder="1" applyAlignment="1" applyProtection="1">
      <alignment horizontal="center" vertical="top" wrapText="1"/>
      <protection/>
    </xf>
    <xf numFmtId="0" fontId="10" fillId="0" borderId="10" xfId="54" applyFont="1" applyBorder="1" applyAlignment="1" applyProtection="1">
      <alignment horizontal="center" vertical="top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17" fillId="0" borderId="0" xfId="54" applyFont="1" applyAlignment="1" applyProtection="1">
      <alignment/>
      <protection/>
    </xf>
    <xf numFmtId="0" fontId="18" fillId="0" borderId="0" xfId="54" applyFont="1" applyFill="1" applyAlignment="1" applyProtection="1">
      <alignment/>
      <protection/>
    </xf>
    <xf numFmtId="0" fontId="16" fillId="0" borderId="0" xfId="55" applyFont="1" applyAlignment="1" applyProtection="1">
      <alignment/>
      <protection/>
    </xf>
    <xf numFmtId="0" fontId="15" fillId="0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54" applyFont="1" applyProtection="1">
      <alignment/>
      <protection/>
    </xf>
    <xf numFmtId="192" fontId="23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5" fillId="0" borderId="0" xfId="54" applyFo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3" fontId="20" fillId="0" borderId="0" xfId="54" applyNumberFormat="1" applyFo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83" fontId="20" fillId="0" borderId="0" xfId="54" applyNumberFormat="1" applyFont="1" applyBorder="1" applyProtection="1">
      <alignment/>
      <protection/>
    </xf>
    <xf numFmtId="0" fontId="5" fillId="0" borderId="11" xfId="54" applyFont="1" applyFill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wrapText="1"/>
      <protection/>
    </xf>
    <xf numFmtId="183" fontId="7" fillId="0" borderId="0" xfId="54" applyNumberFormat="1" applyFont="1" applyBorder="1" applyAlignment="1" applyProtection="1">
      <alignment wrapText="1"/>
      <protection/>
    </xf>
    <xf numFmtId="183" fontId="7" fillId="0" borderId="0" xfId="54" applyNumberFormat="1" applyFont="1" applyBorder="1" applyAlignment="1" applyProtection="1">
      <alignment horizontal="center"/>
      <protection/>
    </xf>
    <xf numFmtId="183" fontId="7" fillId="0" borderId="0" xfId="54" applyNumberFormat="1" applyFont="1" applyBorder="1" applyAlignment="1" applyProtection="1">
      <alignment horizontal="center" vertical="center" wrapText="1"/>
      <protection/>
    </xf>
    <xf numFmtId="183" fontId="7" fillId="0" borderId="0" xfId="54" applyNumberFormat="1" applyFont="1" applyAlignment="1" applyProtection="1">
      <alignment wrapText="1"/>
      <protection/>
    </xf>
    <xf numFmtId="183" fontId="7" fillId="0" borderId="0" xfId="54" applyNumberFormat="1" applyFont="1" applyAlignment="1" applyProtection="1">
      <alignment horizontal="center"/>
      <protection/>
    </xf>
    <xf numFmtId="183" fontId="5" fillId="0" borderId="0" xfId="54" applyNumberFormat="1" applyFont="1" applyBorder="1" applyAlignment="1" applyProtection="1">
      <alignment horizontal="center" vertical="center" wrapText="1"/>
      <protection/>
    </xf>
    <xf numFmtId="183" fontId="28" fillId="0" borderId="0" xfId="0" applyNumberFormat="1" applyFont="1" applyBorder="1" applyAlignment="1">
      <alignment horizontal="center" vertical="center"/>
    </xf>
    <xf numFmtId="183" fontId="12" fillId="0" borderId="10" xfId="54" applyNumberFormat="1" applyFont="1" applyFill="1" applyBorder="1" applyProtection="1">
      <alignment/>
      <protection locked="0"/>
    </xf>
    <xf numFmtId="183" fontId="7" fillId="0" borderId="0" xfId="54" applyNumberFormat="1" applyFont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5" fillId="0" borderId="0" xfId="54" applyFont="1" applyFill="1" applyAlignment="1" applyProtection="1">
      <alignment horizontal="center" wrapText="1"/>
      <protection/>
    </xf>
    <xf numFmtId="2" fontId="7" fillId="0" borderId="0" xfId="54" applyNumberFormat="1" applyFont="1" applyFill="1" applyProtection="1">
      <alignment/>
      <protection/>
    </xf>
    <xf numFmtId="192" fontId="5" fillId="0" borderId="0" xfId="56" applyNumberFormat="1" applyFont="1" applyAlignment="1" applyProtection="1">
      <alignment horizontal="center"/>
      <protection/>
    </xf>
    <xf numFmtId="183" fontId="26" fillId="0" borderId="0" xfId="54" applyNumberFormat="1" applyFont="1" applyFill="1" applyBorder="1" applyProtection="1">
      <alignment/>
      <protection/>
    </xf>
    <xf numFmtId="183" fontId="27" fillId="0" borderId="0" xfId="54" applyNumberFormat="1" applyFont="1" applyFill="1" applyBorder="1" applyProtection="1">
      <alignment/>
      <protection/>
    </xf>
    <xf numFmtId="0" fontId="23" fillId="0" borderId="0" xfId="54" applyFont="1" applyFill="1" applyProtection="1">
      <alignment/>
      <protection/>
    </xf>
    <xf numFmtId="0" fontId="2" fillId="0" borderId="0" xfId="54" applyFont="1" applyFill="1" applyProtection="1">
      <alignment/>
      <protection/>
    </xf>
    <xf numFmtId="0" fontId="22" fillId="0" borderId="0" xfId="54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2" xfId="54" applyFont="1" applyFill="1" applyBorder="1" applyAlignment="1" applyProtection="1">
      <alignment horizontal="centerContinuous" vertical="center" wrapText="1"/>
      <protection/>
    </xf>
    <xf numFmtId="0" fontId="10" fillId="0" borderId="12" xfId="54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0" borderId="10" xfId="54" applyFont="1" applyFill="1" applyBorder="1" applyAlignment="1" applyProtection="1">
      <alignment horizontal="centerContinuous" vertical="center" wrapText="1"/>
      <protection/>
    </xf>
    <xf numFmtId="0" fontId="10" fillId="0" borderId="13" xfId="0" applyFont="1" applyFill="1" applyBorder="1" applyAlignment="1" applyProtection="1">
      <alignment horizontal="centerContinuous" vertical="center" wrapText="1"/>
      <protection/>
    </xf>
    <xf numFmtId="0" fontId="10" fillId="0" borderId="12" xfId="0" applyFont="1" applyFill="1" applyBorder="1" applyAlignment="1" applyProtection="1">
      <alignment horizontal="centerContinuous" vertical="center" wrapText="1"/>
      <protection/>
    </xf>
    <xf numFmtId="0" fontId="25" fillId="0" borderId="0" xfId="54" applyFont="1" applyFill="1" applyProtection="1">
      <alignment/>
      <protection/>
    </xf>
    <xf numFmtId="0" fontId="10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  <protection hidden="1"/>
    </xf>
    <xf numFmtId="49" fontId="24" fillId="0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4" borderId="10" xfId="54" applyNumberFormat="1" applyFont="1" applyFill="1" applyBorder="1" applyAlignment="1" applyProtection="1">
      <alignment horizontal="center"/>
      <protection/>
    </xf>
    <xf numFmtId="49" fontId="31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3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0" fillId="0" borderId="10" xfId="54" applyFont="1" applyFill="1" applyBorder="1" applyProtection="1">
      <alignment/>
      <protection locked="0"/>
    </xf>
    <xf numFmtId="192" fontId="24" fillId="33" borderId="10" xfId="54" applyNumberFormat="1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2" fontId="20" fillId="0" borderId="0" xfId="54" applyNumberFormat="1" applyFont="1" applyFill="1" applyProtection="1">
      <alignment/>
      <protection/>
    </xf>
    <xf numFmtId="192" fontId="7" fillId="0" borderId="0" xfId="54" applyNumberFormat="1" applyFont="1" applyFill="1" applyProtection="1">
      <alignment/>
      <protection/>
    </xf>
    <xf numFmtId="183" fontId="20" fillId="0" borderId="0" xfId="54" applyNumberFormat="1" applyFont="1" applyBorder="1" applyProtection="1">
      <alignment/>
      <protection/>
    </xf>
    <xf numFmtId="183" fontId="20" fillId="0" borderId="0" xfId="54" applyNumberFormat="1" applyFont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192" fontId="18" fillId="0" borderId="0" xfId="54" applyNumberFormat="1" applyFont="1" applyFill="1" applyAlignment="1" applyProtection="1">
      <alignment horizontal="left"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92" fontId="20" fillId="0" borderId="0" xfId="54" applyNumberFormat="1" applyFont="1" applyProtection="1">
      <alignment/>
      <protection/>
    </xf>
    <xf numFmtId="192" fontId="20" fillId="0" borderId="0" xfId="54" applyNumberFormat="1" applyFont="1" applyBorder="1" applyProtection="1">
      <alignment/>
      <protection/>
    </xf>
    <xf numFmtId="0" fontId="10" fillId="0" borderId="14" xfId="54" applyFont="1" applyFill="1" applyBorder="1" applyAlignment="1" applyProtection="1">
      <alignment horizontal="center" vertical="center" wrapText="1"/>
      <protection/>
    </xf>
    <xf numFmtId="49" fontId="24" fillId="35" borderId="10" xfId="54" applyNumberFormat="1" applyFont="1" applyFill="1" applyBorder="1" applyAlignment="1" applyProtection="1">
      <alignment horizontal="center" vertical="center" wrapText="1"/>
      <protection/>
    </xf>
    <xf numFmtId="0" fontId="22" fillId="35" borderId="0" xfId="54" applyFont="1" applyFill="1" applyProtection="1">
      <alignment/>
      <protection/>
    </xf>
    <xf numFmtId="0" fontId="23" fillId="35" borderId="0" xfId="54" applyFont="1" applyFill="1" applyProtection="1">
      <alignment/>
      <protection/>
    </xf>
    <xf numFmtId="0" fontId="2" fillId="35" borderId="0" xfId="54" applyFont="1" applyFill="1" applyProtection="1">
      <alignment/>
      <protection/>
    </xf>
    <xf numFmtId="192" fontId="15" fillId="35" borderId="0" xfId="54" applyNumberFormat="1" applyFont="1" applyFill="1" applyBorder="1" applyAlignment="1" applyProtection="1">
      <alignment horizontal="center" wrapText="1"/>
      <protection/>
    </xf>
    <xf numFmtId="0" fontId="10" fillId="35" borderId="10" xfId="54" applyFont="1" applyFill="1" applyBorder="1" applyAlignment="1" applyProtection="1">
      <alignment horizontal="center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top" wrapText="1"/>
      <protection/>
    </xf>
    <xf numFmtId="183" fontId="20" fillId="35" borderId="0" xfId="54" applyNumberFormat="1" applyFont="1" applyFill="1" applyBorder="1" applyAlignment="1" applyProtection="1">
      <alignment horizontal="center" vertical="center" wrapText="1"/>
      <protection/>
    </xf>
    <xf numFmtId="183" fontId="20" fillId="35" borderId="0" xfId="54" applyNumberFormat="1" applyFont="1" applyFill="1" applyBorder="1" applyAlignment="1" applyProtection="1">
      <alignment horizontal="center"/>
      <protection/>
    </xf>
    <xf numFmtId="183" fontId="20" fillId="35" borderId="0" xfId="54" applyNumberFormat="1" applyFont="1" applyFill="1" applyAlignment="1" applyProtection="1">
      <alignment horizontal="center"/>
      <protection/>
    </xf>
    <xf numFmtId="0" fontId="20" fillId="35" borderId="0" xfId="54" applyFont="1" applyFill="1" applyAlignment="1" applyProtection="1">
      <alignment horizontal="center"/>
      <protection/>
    </xf>
    <xf numFmtId="0" fontId="15" fillId="35" borderId="0" xfId="54" applyFont="1" applyFill="1" applyAlignment="1" applyProtection="1">
      <alignment horizontal="center" wrapText="1"/>
      <protection/>
    </xf>
    <xf numFmtId="2" fontId="20" fillId="35" borderId="0" xfId="54" applyNumberFormat="1" applyFont="1" applyFill="1" applyProtection="1">
      <alignment/>
      <protection/>
    </xf>
    <xf numFmtId="0" fontId="10" fillId="35" borderId="10" xfId="0" applyFont="1" applyFill="1" applyBorder="1" applyAlignment="1" applyProtection="1">
      <alignment horizontal="centerContinuous" vertical="center" wrapText="1"/>
      <protection/>
    </xf>
    <xf numFmtId="183" fontId="20" fillId="35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20" fillId="35" borderId="0" xfId="54" applyFont="1" applyFill="1" applyProtection="1">
      <alignment/>
      <protection/>
    </xf>
    <xf numFmtId="0" fontId="10" fillId="35" borderId="14" xfId="54" applyFont="1" applyFill="1" applyBorder="1" applyAlignment="1" applyProtection="1">
      <alignment horizontal="center" vertical="center" wrapText="1"/>
      <protection/>
    </xf>
    <xf numFmtId="192" fontId="20" fillId="35" borderId="0" xfId="54" applyNumberFormat="1" applyFont="1" applyFill="1" applyProtection="1">
      <alignment/>
      <protection/>
    </xf>
    <xf numFmtId="0" fontId="20" fillId="35" borderId="0" xfId="54" applyFont="1" applyFill="1" applyProtection="1">
      <alignment/>
      <protection/>
    </xf>
    <xf numFmtId="183" fontId="26" fillId="35" borderId="0" xfId="54" applyNumberFormat="1" applyFont="1" applyFill="1" applyBorder="1" applyProtection="1">
      <alignment/>
      <protection/>
    </xf>
    <xf numFmtId="0" fontId="7" fillId="35" borderId="0" xfId="54" applyFont="1" applyFill="1" applyProtection="1">
      <alignment/>
      <protection/>
    </xf>
    <xf numFmtId="0" fontId="5" fillId="33" borderId="10" xfId="54" applyNumberFormat="1" applyFont="1" applyFill="1" applyBorder="1" applyAlignment="1" applyProtection="1">
      <alignment horizontal="center"/>
      <protection/>
    </xf>
    <xf numFmtId="183" fontId="27" fillId="35" borderId="0" xfId="54" applyNumberFormat="1" applyFont="1" applyFill="1" applyBorder="1" applyProtection="1">
      <alignment/>
      <protection/>
    </xf>
    <xf numFmtId="183" fontId="20" fillId="36" borderId="0" xfId="54" applyNumberFormat="1" applyFont="1" applyFill="1" applyProtection="1">
      <alignment/>
      <protection/>
    </xf>
    <xf numFmtId="0" fontId="20" fillId="36" borderId="0" xfId="54" applyFont="1" applyFill="1" applyProtection="1">
      <alignment/>
      <protection/>
    </xf>
    <xf numFmtId="183" fontId="20" fillId="36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5" fillId="0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4" borderId="0" xfId="54" applyFont="1" applyFill="1" applyProtection="1">
      <alignment/>
      <protection/>
    </xf>
    <xf numFmtId="192" fontId="20" fillId="0" borderId="0" xfId="54" applyNumberFormat="1" applyFont="1" applyProtection="1">
      <alignment/>
      <protection/>
    </xf>
    <xf numFmtId="192" fontId="7" fillId="0" borderId="0" xfId="54" applyNumberFormat="1" applyFont="1" applyProtection="1">
      <alignment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92" fontId="20" fillId="35" borderId="0" xfId="54" applyNumberFormat="1" applyFont="1" applyFill="1" applyBorder="1" applyProtection="1">
      <alignment/>
      <protection/>
    </xf>
    <xf numFmtId="192" fontId="27" fillId="0" borderId="10" xfId="54" applyNumberFormat="1" applyFont="1" applyBorder="1" applyProtection="1">
      <alignment/>
      <protection locked="0"/>
    </xf>
    <xf numFmtId="192" fontId="12" fillId="0" borderId="10" xfId="54" applyNumberFormat="1" applyFont="1" applyBorder="1" applyProtection="1">
      <alignment/>
      <protection locked="0"/>
    </xf>
    <xf numFmtId="192" fontId="15" fillId="36" borderId="10" xfId="54" applyNumberFormat="1" applyFont="1" applyFill="1" applyBorder="1" applyProtection="1">
      <alignment/>
      <protection/>
    </xf>
    <xf numFmtId="192" fontId="5" fillId="0" borderId="10" xfId="54" applyNumberFormat="1" applyFont="1" applyFill="1" applyBorder="1" applyProtection="1">
      <alignment/>
      <protection/>
    </xf>
    <xf numFmtId="192" fontId="12" fillId="0" borderId="10" xfId="54" applyNumberFormat="1" applyFont="1" applyBorder="1" applyProtection="1">
      <alignment/>
      <protection/>
    </xf>
    <xf numFmtId="192" fontId="27" fillId="36" borderId="10" xfId="54" applyNumberFormat="1" applyFont="1" applyFill="1" applyBorder="1" applyProtection="1">
      <alignment/>
      <protection locked="0"/>
    </xf>
    <xf numFmtId="192" fontId="21" fillId="0" borderId="10" xfId="54" applyNumberFormat="1" applyFont="1" applyBorder="1" applyProtection="1">
      <alignment/>
      <protection/>
    </xf>
    <xf numFmtId="192" fontId="10" fillId="0" borderId="10" xfId="54" applyNumberFormat="1" applyFont="1" applyBorder="1" applyProtection="1">
      <alignment/>
      <protection/>
    </xf>
    <xf numFmtId="192" fontId="21" fillId="36" borderId="10" xfId="54" applyNumberFormat="1" applyFont="1" applyFill="1" applyBorder="1" applyProtection="1">
      <alignment/>
      <protection/>
    </xf>
    <xf numFmtId="192" fontId="7" fillId="0" borderId="10" xfId="54" applyNumberFormat="1" applyFont="1" applyFill="1" applyBorder="1" applyProtection="1">
      <alignment/>
      <protection/>
    </xf>
    <xf numFmtId="192" fontId="22" fillId="0" borderId="10" xfId="0" applyNumberFormat="1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 vertical="center"/>
    </xf>
    <xf numFmtId="192" fontId="22" fillId="36" borderId="10" xfId="0" applyNumberFormat="1" applyFont="1" applyFill="1" applyBorder="1" applyAlignment="1">
      <alignment/>
    </xf>
    <xf numFmtId="192" fontId="15" fillId="33" borderId="10" xfId="54" applyNumberFormat="1" applyFont="1" applyFill="1" applyBorder="1" applyProtection="1">
      <alignment/>
      <protection/>
    </xf>
    <xf numFmtId="192" fontId="5" fillId="33" borderId="10" xfId="54" applyNumberFormat="1" applyFont="1" applyFill="1" applyBorder="1" applyProtection="1">
      <alignment/>
      <protection/>
    </xf>
    <xf numFmtId="192" fontId="11" fillId="33" borderId="10" xfId="54" applyNumberFormat="1" applyFont="1" applyFill="1" applyBorder="1" applyProtection="1">
      <alignment/>
      <protection/>
    </xf>
    <xf numFmtId="192" fontId="15" fillId="0" borderId="0" xfId="0" applyNumberFormat="1" applyFont="1" applyFill="1" applyAlignment="1" applyProtection="1">
      <alignment/>
      <protection/>
    </xf>
    <xf numFmtId="192" fontId="7" fillId="0" borderId="0" xfId="54" applyNumberFormat="1" applyFont="1" applyBorder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83" fontId="4" fillId="0" borderId="10" xfId="54" applyNumberFormat="1" applyFont="1" applyFill="1" applyBorder="1" applyProtection="1">
      <alignment/>
      <protection/>
    </xf>
    <xf numFmtId="0" fontId="35" fillId="0" borderId="10" xfId="54" applyFont="1" applyFill="1" applyBorder="1" applyAlignment="1" applyProtection="1">
      <alignment vertical="center" wrapText="1"/>
      <protection/>
    </xf>
    <xf numFmtId="183" fontId="35" fillId="0" borderId="10" xfId="54" applyNumberFormat="1" applyFont="1" applyFill="1" applyBorder="1" applyProtection="1">
      <alignment/>
      <protection locked="0"/>
    </xf>
    <xf numFmtId="183" fontId="4" fillId="0" borderId="10" xfId="54" applyNumberFormat="1" applyFont="1" applyFill="1" applyBorder="1" applyProtection="1">
      <alignment/>
      <protection locked="0"/>
    </xf>
    <xf numFmtId="183" fontId="36" fillId="0" borderId="10" xfId="54" applyNumberFormat="1" applyFont="1" applyFill="1" applyBorder="1" applyProtection="1">
      <alignment/>
      <protection locked="0"/>
    </xf>
    <xf numFmtId="0" fontId="4" fillId="35" borderId="10" xfId="54" applyFont="1" applyFill="1" applyBorder="1" applyAlignment="1" applyProtection="1">
      <alignment horizontal="center" vertical="center" wrapText="1"/>
      <protection/>
    </xf>
    <xf numFmtId="183" fontId="4" fillId="35" borderId="10" xfId="54" applyNumberFormat="1" applyFont="1" applyFill="1" applyBorder="1" applyProtection="1">
      <alignment/>
      <protection locked="0"/>
    </xf>
    <xf numFmtId="183" fontId="34" fillId="0" borderId="10" xfId="54" applyNumberFormat="1" applyFont="1" applyFill="1" applyBorder="1" applyProtection="1">
      <alignment/>
      <protection locked="0"/>
    </xf>
    <xf numFmtId="183" fontId="34" fillId="35" borderId="10" xfId="54" applyNumberFormat="1" applyFont="1" applyFill="1" applyBorder="1" applyProtection="1">
      <alignment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83" fontId="4" fillId="33" borderId="10" xfId="54" applyNumberFormat="1" applyFont="1" applyFill="1" applyBorder="1" applyProtection="1">
      <alignment/>
      <protection/>
    </xf>
    <xf numFmtId="183" fontId="38" fillId="0" borderId="10" xfId="0" applyNumberFormat="1" applyFont="1" applyFill="1" applyBorder="1" applyAlignment="1">
      <alignment vertical="center"/>
    </xf>
    <xf numFmtId="183" fontId="39" fillId="0" borderId="10" xfId="0" applyNumberFormat="1" applyFont="1" applyFill="1" applyBorder="1" applyAlignment="1">
      <alignment vertical="center"/>
    </xf>
    <xf numFmtId="183" fontId="41" fillId="0" borderId="10" xfId="0" applyNumberFormat="1" applyFont="1" applyFill="1" applyBorder="1" applyAlignment="1">
      <alignment vertical="center"/>
    </xf>
    <xf numFmtId="0" fontId="34" fillId="0" borderId="10" xfId="54" applyFont="1" applyFill="1" applyBorder="1" applyAlignment="1" applyProtection="1">
      <alignment horizontal="center" vertical="center" wrapText="1"/>
      <protection/>
    </xf>
    <xf numFmtId="192" fontId="4" fillId="33" borderId="10" xfId="54" applyNumberFormat="1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wrapText="1"/>
      <protection/>
    </xf>
    <xf numFmtId="0" fontId="41" fillId="0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38" fillId="0" borderId="10" xfId="54" applyFont="1" applyFill="1" applyBorder="1" applyAlignment="1" applyProtection="1">
      <alignment horizontal="left" vertical="center" wrapText="1"/>
      <protection/>
    </xf>
    <xf numFmtId="0" fontId="38" fillId="35" borderId="10" xfId="54" applyFont="1" applyFill="1" applyBorder="1" applyAlignment="1" applyProtection="1">
      <alignment horizontal="left" vertical="center" wrapText="1"/>
      <protection/>
    </xf>
    <xf numFmtId="0" fontId="41" fillId="0" borderId="10" xfId="54" applyFont="1" applyFill="1" applyBorder="1" applyAlignment="1" applyProtection="1">
      <alignment horizontal="left" vertical="center" wrapText="1"/>
      <protection/>
    </xf>
    <xf numFmtId="0" fontId="38" fillId="34" borderId="10" xfId="54" applyFont="1" applyFill="1" applyBorder="1" applyAlignment="1" applyProtection="1">
      <alignment horizontal="center" vertical="center" wrapText="1"/>
      <protection/>
    </xf>
    <xf numFmtId="0" fontId="38" fillId="33" borderId="10" xfId="54" applyFont="1" applyFill="1" applyBorder="1" applyAlignment="1" applyProtection="1">
      <alignment horizontal="center" vertical="center" wrapText="1"/>
      <protection/>
    </xf>
    <xf numFmtId="0" fontId="38" fillId="0" borderId="10" xfId="54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vertical="center" wrapText="1"/>
      <protection/>
    </xf>
    <xf numFmtId="0" fontId="36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5" fillId="35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192" fontId="38" fillId="33" borderId="10" xfId="54" applyNumberFormat="1" applyFont="1" applyFill="1" applyBorder="1" applyAlignment="1" applyProtection="1">
      <alignment horizontal="left"/>
      <protection/>
    </xf>
    <xf numFmtId="0" fontId="34" fillId="0" borderId="10" xfId="54" applyFont="1" applyFill="1" applyBorder="1" applyAlignment="1" applyProtection="1">
      <alignment vertical="center" wrapText="1"/>
      <protection/>
    </xf>
    <xf numFmtId="49" fontId="31" fillId="35" borderId="10" xfId="54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4" fontId="15" fillId="35" borderId="0" xfId="54" applyNumberFormat="1" applyFont="1" applyFill="1" applyBorder="1" applyAlignment="1" applyProtection="1">
      <alignment horizontal="centerContinuous" vertical="center"/>
      <protection/>
    </xf>
    <xf numFmtId="4" fontId="5" fillId="0" borderId="0" xfId="54" applyNumberFormat="1" applyFont="1" applyBorder="1" applyAlignment="1" applyProtection="1">
      <alignment horizontal="centerContinuous" vertical="center"/>
      <protection/>
    </xf>
    <xf numFmtId="4" fontId="7" fillId="0" borderId="0" xfId="54" applyNumberFormat="1" applyFont="1" applyBorder="1" applyAlignment="1" applyProtection="1">
      <alignment horizontal="centerContinuous" vertical="center"/>
      <protection/>
    </xf>
    <xf numFmtId="4" fontId="20" fillId="0" borderId="0" xfId="54" applyNumberFormat="1" applyFont="1" applyBorder="1" applyAlignment="1" applyProtection="1">
      <alignment horizontal="centerContinuous" vertical="center"/>
      <protection/>
    </xf>
    <xf numFmtId="4" fontId="20" fillId="35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Protection="1">
      <alignment/>
      <protection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/>
    </xf>
    <xf numFmtId="192" fontId="36" fillId="35" borderId="10" xfId="54" applyNumberFormat="1" applyFont="1" applyFill="1" applyBorder="1" applyAlignment="1" applyProtection="1">
      <alignment horizontal="center"/>
      <protection/>
    </xf>
    <xf numFmtId="192" fontId="38" fillId="34" borderId="10" xfId="54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/>
      <protection/>
    </xf>
    <xf numFmtId="192" fontId="18" fillId="35" borderId="10" xfId="0" applyNumberFormat="1" applyFont="1" applyFill="1" applyBorder="1" applyAlignment="1" applyProtection="1">
      <alignment horizontal="center"/>
      <protection/>
    </xf>
    <xf numFmtId="192" fontId="4" fillId="35" borderId="10" xfId="0" applyNumberFormat="1" applyFont="1" applyFill="1" applyBorder="1" applyAlignment="1" applyProtection="1">
      <alignment horizontal="center"/>
      <protection/>
    </xf>
    <xf numFmtId="192" fontId="43" fillId="35" borderId="10" xfId="54" applyNumberFormat="1" applyFont="1" applyFill="1" applyBorder="1" applyAlignment="1" applyProtection="1">
      <alignment horizontal="center"/>
      <protection/>
    </xf>
    <xf numFmtId="192" fontId="38" fillId="0" borderId="10" xfId="54" applyNumberFormat="1" applyFont="1" applyBorder="1" applyAlignment="1" applyProtection="1">
      <alignment horizontal="center"/>
      <protection/>
    </xf>
    <xf numFmtId="192" fontId="39" fillId="0" borderId="10" xfId="54" applyNumberFormat="1" applyFont="1" applyBorder="1" applyAlignment="1" applyProtection="1">
      <alignment horizontal="center"/>
      <protection/>
    </xf>
    <xf numFmtId="192" fontId="44" fillId="35" borderId="10" xfId="54" applyNumberFormat="1" applyFont="1" applyFill="1" applyBorder="1" applyAlignment="1" applyProtection="1">
      <alignment horizontal="center"/>
      <protection/>
    </xf>
    <xf numFmtId="192" fontId="36" fillId="0" borderId="10" xfId="54" applyNumberFormat="1" applyFont="1" applyBorder="1" applyAlignment="1" applyProtection="1">
      <alignment horizontal="center"/>
      <protection/>
    </xf>
    <xf numFmtId="192" fontId="35" fillId="0" borderId="10" xfId="54" applyNumberFormat="1" applyFont="1" applyBorder="1" applyAlignment="1" applyProtection="1">
      <alignment horizontal="center"/>
      <protection/>
    </xf>
    <xf numFmtId="192" fontId="44" fillId="35" borderId="10" xfId="54" applyNumberFormat="1" applyFont="1" applyFill="1" applyBorder="1" applyAlignment="1" applyProtection="1">
      <alignment horizontal="center"/>
      <protection locked="0"/>
    </xf>
    <xf numFmtId="192" fontId="36" fillId="0" borderId="10" xfId="54" applyNumberFormat="1" applyFont="1" applyBorder="1" applyAlignment="1" applyProtection="1">
      <alignment horizontal="center"/>
      <protection locked="0"/>
    </xf>
    <xf numFmtId="192" fontId="45" fillId="35" borderId="10" xfId="0" applyNumberFormat="1" applyFont="1" applyFill="1" applyBorder="1" applyAlignment="1">
      <alignment horizontal="center"/>
    </xf>
    <xf numFmtId="192" fontId="41" fillId="35" borderId="10" xfId="0" applyNumberFormat="1" applyFont="1" applyFill="1" applyBorder="1" applyAlignment="1">
      <alignment horizontal="center"/>
    </xf>
    <xf numFmtId="192" fontId="41" fillId="0" borderId="10" xfId="0" applyNumberFormat="1" applyFont="1" applyFill="1" applyBorder="1" applyAlignment="1">
      <alignment horizontal="center"/>
    </xf>
    <xf numFmtId="192" fontId="4" fillId="35" borderId="15" xfId="54" applyNumberFormat="1" applyFont="1" applyFill="1" applyBorder="1" applyAlignment="1" applyProtection="1">
      <alignment horizontal="center"/>
      <protection/>
    </xf>
    <xf numFmtId="192" fontId="4" fillId="0" borderId="16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/>
    </xf>
    <xf numFmtId="192" fontId="18" fillId="35" borderId="15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7" fillId="35" borderId="15" xfId="54" applyNumberFormat="1" applyFont="1" applyFill="1" applyBorder="1" applyAlignment="1" applyProtection="1">
      <alignment horizontal="center"/>
      <protection locked="0"/>
    </xf>
    <xf numFmtId="192" fontId="37" fillId="35" borderId="10" xfId="54" applyNumberFormat="1" applyFont="1" applyFill="1" applyBorder="1" applyAlignment="1" applyProtection="1">
      <alignment horizontal="center"/>
      <protection locked="0"/>
    </xf>
    <xf numFmtId="192" fontId="35" fillId="0" borderId="16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37" fillId="35" borderId="17" xfId="54" applyNumberFormat="1" applyFont="1" applyFill="1" applyBorder="1" applyAlignment="1" applyProtection="1">
      <alignment horizontal="center"/>
      <protection locked="0"/>
    </xf>
    <xf numFmtId="192" fontId="35" fillId="35" borderId="17" xfId="54" applyNumberFormat="1" applyFont="1" applyFill="1" applyBorder="1" applyAlignment="1" applyProtection="1">
      <alignment horizontal="center"/>
      <protection locked="0"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4" fillId="33" borderId="10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 locked="0"/>
    </xf>
    <xf numFmtId="192" fontId="40" fillId="35" borderId="10" xfId="54" applyNumberFormat="1" applyFont="1" applyFill="1" applyBorder="1" applyAlignment="1" applyProtection="1">
      <alignment horizontal="center"/>
      <protection locked="0"/>
    </xf>
    <xf numFmtId="192" fontId="35" fillId="37" borderId="10" xfId="54" applyNumberFormat="1" applyFont="1" applyFill="1" applyBorder="1" applyAlignment="1" applyProtection="1">
      <alignment horizontal="center"/>
      <protection/>
    </xf>
    <xf numFmtId="0" fontId="42" fillId="35" borderId="18" xfId="0" applyFont="1" applyFill="1" applyBorder="1" applyAlignment="1">
      <alignment horizontal="left" vertical="center" wrapText="1"/>
    </xf>
    <xf numFmtId="192" fontId="35" fillId="0" borderId="19" xfId="0" applyNumberFormat="1" applyFont="1" applyFill="1" applyBorder="1" applyAlignment="1" applyProtection="1">
      <alignment horizontal="center" vertical="top"/>
      <protection/>
    </xf>
    <xf numFmtId="192" fontId="4" fillId="0" borderId="10" xfId="54" applyNumberFormat="1" applyFont="1" applyFill="1" applyBorder="1" applyAlignment="1" applyProtection="1">
      <alignment horizontal="center"/>
      <protection locked="0"/>
    </xf>
    <xf numFmtId="202" fontId="4" fillId="0" borderId="10" xfId="60" applyNumberFormat="1" applyFont="1" applyFill="1" applyBorder="1" applyAlignment="1" applyProtection="1">
      <alignment horizontal="center"/>
      <protection/>
    </xf>
    <xf numFmtId="202" fontId="36" fillId="0" borderId="10" xfId="60" applyNumberFormat="1" applyFont="1" applyFill="1" applyBorder="1" applyAlignment="1" applyProtection="1">
      <alignment horizontal="center"/>
      <protection/>
    </xf>
    <xf numFmtId="202" fontId="4" fillId="33" borderId="10" xfId="60" applyNumberFormat="1" applyFont="1" applyFill="1" applyBorder="1" applyAlignment="1" applyProtection="1">
      <alignment horizontal="center"/>
      <protection/>
    </xf>
    <xf numFmtId="202" fontId="4" fillId="35" borderId="10" xfId="60" applyNumberFormat="1" applyFont="1" applyFill="1" applyBorder="1" applyAlignment="1" applyProtection="1">
      <alignment horizontal="center"/>
      <protection/>
    </xf>
    <xf numFmtId="202" fontId="38" fillId="34" borderId="10" xfId="60" applyNumberFormat="1" applyFont="1" applyFill="1" applyBorder="1" applyAlignment="1" applyProtection="1">
      <alignment horizontal="center" vertical="center" wrapText="1"/>
      <protection/>
    </xf>
    <xf numFmtId="202" fontId="38" fillId="33" borderId="10" xfId="60" applyNumberFormat="1" applyFont="1" applyFill="1" applyBorder="1" applyAlignment="1" applyProtection="1">
      <alignment horizontal="center"/>
      <protection/>
    </xf>
    <xf numFmtId="202" fontId="38" fillId="37" borderId="10" xfId="60" applyNumberFormat="1" applyFont="1" applyFill="1" applyBorder="1" applyAlignment="1" applyProtection="1">
      <alignment horizontal="center"/>
      <protection/>
    </xf>
    <xf numFmtId="49" fontId="46" fillId="0" borderId="10" xfId="54" applyNumberFormat="1" applyFont="1" applyFill="1" applyBorder="1" applyAlignment="1" applyProtection="1">
      <alignment horizontal="center" vertical="center" wrapText="1"/>
      <protection/>
    </xf>
    <xf numFmtId="192" fontId="4" fillId="35" borderId="15" xfId="54" applyNumberFormat="1" applyFont="1" applyFill="1" applyBorder="1" applyAlignment="1" applyProtection="1">
      <alignment horizontal="center"/>
      <protection locked="0"/>
    </xf>
    <xf numFmtId="0" fontId="30" fillId="35" borderId="10" xfId="54" applyFont="1" applyFill="1" applyBorder="1" applyAlignment="1" applyProtection="1">
      <alignment horizontal="center"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192" fontId="36" fillId="0" borderId="10" xfId="54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4" applyFont="1" applyFill="1" applyBorder="1" applyAlignment="1" applyProtection="1">
      <alignment vertical="center" wrapText="1"/>
      <protection/>
    </xf>
    <xf numFmtId="0" fontId="35" fillId="0" borderId="0" xfId="54" applyFont="1" applyFill="1" applyBorder="1" applyAlignment="1" applyProtection="1">
      <alignment horizontal="left" vertical="center" wrapText="1"/>
      <protection/>
    </xf>
    <xf numFmtId="192" fontId="18" fillId="0" borderId="0" xfId="54" applyNumberFormat="1" applyFont="1" applyFill="1" applyAlignment="1" applyProtection="1">
      <alignment horizontal="right" vertical="center"/>
      <protection/>
    </xf>
    <xf numFmtId="192" fontId="5" fillId="0" borderId="0" xfId="54" applyNumberFormat="1" applyFont="1" applyFill="1" applyBorder="1" applyAlignment="1" applyProtection="1">
      <alignment horizontal="center" wrapText="1"/>
      <protection/>
    </xf>
    <xf numFmtId="49" fontId="10" fillId="0" borderId="10" xfId="54" applyNumberFormat="1" applyFont="1" applyFill="1" applyBorder="1" applyAlignment="1" applyProtection="1">
      <alignment horizontal="center" vertical="top" wrapText="1"/>
      <protection/>
    </xf>
    <xf numFmtId="192" fontId="4" fillId="0" borderId="10" xfId="0" applyNumberFormat="1" applyFont="1" applyFill="1" applyBorder="1" applyAlignment="1" applyProtection="1">
      <alignment horizontal="center"/>
      <protection/>
    </xf>
    <xf numFmtId="192" fontId="36" fillId="0" borderId="10" xfId="54" applyNumberFormat="1" applyFont="1" applyFill="1" applyBorder="1" applyAlignment="1" applyProtection="1">
      <alignment horizontal="center"/>
      <protection locked="0"/>
    </xf>
    <xf numFmtId="192" fontId="45" fillId="0" borderId="10" xfId="0" applyNumberFormat="1" applyFont="1" applyFill="1" applyBorder="1" applyAlignment="1">
      <alignment horizontal="center"/>
    </xf>
    <xf numFmtId="4" fontId="5" fillId="0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Fill="1" applyBorder="1" applyAlignment="1" applyProtection="1">
      <alignment horizontal="centerContinuous" vertical="center"/>
      <protection/>
    </xf>
    <xf numFmtId="183" fontId="7" fillId="0" borderId="0" xfId="54" applyNumberFormat="1" applyFont="1" applyFill="1" applyBorder="1" applyAlignment="1" applyProtection="1">
      <alignment horizontal="center" vertical="center" wrapText="1"/>
      <protection/>
    </xf>
    <xf numFmtId="183" fontId="7" fillId="0" borderId="0" xfId="54" applyNumberFormat="1" applyFont="1" applyFill="1" applyBorder="1" applyAlignment="1" applyProtection="1">
      <alignment horizontal="center"/>
      <protection/>
    </xf>
    <xf numFmtId="183" fontId="7" fillId="0" borderId="0" xfId="54" applyNumberFormat="1" applyFont="1" applyFill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183" fontId="7" fillId="0" borderId="0" xfId="54" applyNumberFormat="1" applyFont="1" applyFill="1" applyProtection="1">
      <alignment/>
      <protection/>
    </xf>
    <xf numFmtId="192" fontId="15" fillId="0" borderId="0" xfId="56" applyNumberFormat="1" applyFont="1" applyFill="1" applyAlignment="1" applyProtection="1">
      <alignment horizontal="center"/>
      <protection/>
    </xf>
    <xf numFmtId="192" fontId="38" fillId="0" borderId="10" xfId="54" applyNumberFormat="1" applyFont="1" applyFill="1" applyBorder="1" applyAlignment="1" applyProtection="1">
      <alignment horizontal="center"/>
      <protection/>
    </xf>
    <xf numFmtId="4" fontId="20" fillId="0" borderId="0" xfId="54" applyNumberFormat="1" applyFont="1" applyFill="1" applyProtection="1">
      <alignment/>
      <protection/>
    </xf>
    <xf numFmtId="4" fontId="29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0" fontId="7" fillId="0" borderId="0" xfId="54" applyFont="1" applyFill="1" applyBorder="1" applyProtection="1">
      <alignment/>
      <protection/>
    </xf>
    <xf numFmtId="0" fontId="29" fillId="0" borderId="0" xfId="54" applyFont="1" applyFill="1" applyProtection="1">
      <alignment/>
      <protection/>
    </xf>
    <xf numFmtId="192" fontId="7" fillId="0" borderId="0" xfId="54" applyNumberFormat="1" applyFont="1" applyFill="1" applyBorder="1" applyProtection="1">
      <alignment/>
      <protection/>
    </xf>
    <xf numFmtId="2" fontId="33" fillId="35" borderId="0" xfId="0" applyNumberFormat="1" applyFont="1" applyFill="1" applyBorder="1" applyAlignment="1">
      <alignment horizontal="right"/>
    </xf>
    <xf numFmtId="202" fontId="4" fillId="37" borderId="10" xfId="60" applyNumberFormat="1" applyFont="1" applyFill="1" applyBorder="1" applyAlignment="1" applyProtection="1">
      <alignment horizontal="center"/>
      <protection/>
    </xf>
    <xf numFmtId="202" fontId="36" fillId="37" borderId="10" xfId="60" applyNumberFormat="1" applyFont="1" applyFill="1" applyBorder="1" applyAlignment="1" applyProtection="1">
      <alignment horizontal="center"/>
      <protection/>
    </xf>
    <xf numFmtId="0" fontId="41" fillId="37" borderId="10" xfId="54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 applyProtection="1">
      <alignment horizontal="center" vertical="center"/>
      <protection hidden="1"/>
    </xf>
    <xf numFmtId="202" fontId="50" fillId="37" borderId="10" xfId="60" applyNumberFormat="1" applyFont="1" applyFill="1" applyBorder="1" applyAlignment="1" applyProtection="1">
      <alignment horizontal="center"/>
      <protection/>
    </xf>
    <xf numFmtId="202" fontId="50" fillId="37" borderId="10" xfId="60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 wrapText="1"/>
      <protection/>
    </xf>
    <xf numFmtId="202" fontId="50" fillId="37" borderId="10" xfId="60" applyNumberFormat="1" applyFont="1" applyFill="1" applyBorder="1" applyAlignment="1" applyProtection="1">
      <alignment horizontal="center" wrapText="1"/>
      <protection/>
    </xf>
    <xf numFmtId="192" fontId="51" fillId="0" borderId="10" xfId="54" applyNumberFormat="1" applyFont="1" applyFill="1" applyBorder="1" applyAlignment="1" applyProtection="1">
      <alignment horizontal="center"/>
      <protection/>
    </xf>
    <xf numFmtId="0" fontId="42" fillId="35" borderId="0" xfId="0" applyFont="1" applyFill="1" applyBorder="1" applyAlignment="1">
      <alignment horizontal="left" vertical="center" wrapText="1"/>
    </xf>
    <xf numFmtId="0" fontId="20" fillId="0" borderId="0" xfId="54" applyFont="1" applyAlignment="1" applyProtection="1">
      <alignment horizont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/>
    </xf>
    <xf numFmtId="0" fontId="4" fillId="35" borderId="12" xfId="54" applyFont="1" applyFill="1" applyBorder="1" applyAlignment="1" applyProtection="1">
      <alignment horizontal="center" vertical="center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0" fontId="16" fillId="0" borderId="0" xfId="54" applyFont="1" applyAlignment="1" applyProtection="1">
      <alignment horizontal="center"/>
      <protection/>
    </xf>
    <xf numFmtId="0" fontId="19" fillId="0" borderId="0" xfId="54" applyFont="1" applyFill="1" applyAlignment="1" applyProtection="1">
      <alignment horizontal="center" vertical="center" wrapText="1"/>
      <protection/>
    </xf>
    <xf numFmtId="0" fontId="32" fillId="0" borderId="0" xfId="54" applyFont="1" applyFill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4" fillId="0" borderId="20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0" fontId="18" fillId="0" borderId="2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Обычный_Додаток 4" xfId="55"/>
    <cellStyle name="Обычный_Додаток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Розподіл (2)" xfId="63"/>
    <cellStyle name="Тысячи_Розподіл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showZeros="0" view="pageBreakPreview" zoomScale="70" zoomScaleNormal="75" zoomScaleSheetLayoutView="7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83" sqref="P83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4.375" style="82" customWidth="1"/>
    <col min="5" max="5" width="24.25390625" style="82" hidden="1" customWidth="1"/>
    <col min="6" max="6" width="25.00390625" style="82" customWidth="1"/>
    <col min="7" max="7" width="23.625" style="5" customWidth="1"/>
    <col min="8" max="8" width="15.625" style="5" customWidth="1"/>
    <col min="9" max="9" width="24.25390625" style="5" customWidth="1"/>
    <col min="10" max="10" width="16.00390625" style="5" customWidth="1"/>
    <col min="11" max="11" width="21.625" style="114" customWidth="1"/>
    <col min="12" max="12" width="20.125" style="114" customWidth="1"/>
    <col min="13" max="13" width="20.625" style="23" customWidth="1"/>
    <col min="14" max="14" width="16.1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8" s="18" customFormat="1" ht="18.75">
      <c r="A1" s="295" t="s">
        <v>5</v>
      </c>
      <c r="B1" s="295"/>
      <c r="C1" s="295"/>
      <c r="D1" s="296"/>
      <c r="E1" s="296"/>
      <c r="F1" s="296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s="19" customFormat="1" ht="20.25" customHeight="1">
      <c r="A2" s="297" t="s">
        <v>70</v>
      </c>
      <c r="B2" s="297"/>
      <c r="C2" s="297"/>
      <c r="D2" s="298"/>
      <c r="E2" s="298"/>
      <c r="F2" s="298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s="20" customFormat="1" ht="15.75" customHeight="1">
      <c r="A3" s="299" t="s">
        <v>6</v>
      </c>
      <c r="B3" s="299"/>
      <c r="C3" s="299"/>
      <c r="D3" s="300"/>
      <c r="E3" s="300"/>
      <c r="F3" s="300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</row>
    <row r="4" spans="1:19" s="21" customFormat="1" ht="26.25" customHeight="1">
      <c r="A4" s="306" t="s">
        <v>260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8" s="21" customFormat="1" ht="23.25" customHeight="1">
      <c r="A5" s="289" t="s">
        <v>259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2:33" s="1" customFormat="1" ht="20.25">
      <c r="B6" s="2" t="s">
        <v>140</v>
      </c>
      <c r="C6" s="2"/>
      <c r="D6" s="84"/>
      <c r="E6" s="256"/>
      <c r="F6" s="84"/>
      <c r="G6" s="79"/>
      <c r="H6" s="79"/>
      <c r="K6" s="107"/>
      <c r="L6" s="107"/>
      <c r="M6" s="116"/>
      <c r="N6" s="108"/>
      <c r="Q6" s="294" t="s">
        <v>231</v>
      </c>
      <c r="R6" s="294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92" t="s">
        <v>7</v>
      </c>
      <c r="B7" s="293" t="s">
        <v>8</v>
      </c>
      <c r="C7" s="304" t="s">
        <v>78</v>
      </c>
      <c r="D7" s="305"/>
      <c r="E7" s="305"/>
      <c r="F7" s="305"/>
      <c r="G7" s="302"/>
      <c r="H7" s="302"/>
      <c r="I7" s="302"/>
      <c r="J7" s="303"/>
      <c r="K7" s="290" t="s">
        <v>79</v>
      </c>
      <c r="L7" s="291"/>
      <c r="M7" s="291"/>
      <c r="N7" s="291"/>
      <c r="O7" s="301" t="s">
        <v>80</v>
      </c>
      <c r="P7" s="301"/>
      <c r="Q7" s="302"/>
      <c r="R7" s="303"/>
    </row>
    <row r="8" spans="1:18" s="62" customFormat="1" ht="114" customHeight="1">
      <c r="A8" s="292"/>
      <c r="B8" s="293"/>
      <c r="C8" s="56" t="s">
        <v>82</v>
      </c>
      <c r="D8" s="57" t="s">
        <v>224</v>
      </c>
      <c r="E8" s="88" t="s">
        <v>251</v>
      </c>
      <c r="F8" s="88" t="s">
        <v>9</v>
      </c>
      <c r="G8" s="77" t="s">
        <v>252</v>
      </c>
      <c r="H8" s="57" t="s">
        <v>253</v>
      </c>
      <c r="I8" s="57" t="s">
        <v>116</v>
      </c>
      <c r="J8" s="57" t="s">
        <v>225</v>
      </c>
      <c r="K8" s="106" t="s">
        <v>226</v>
      </c>
      <c r="L8" s="102" t="s">
        <v>9</v>
      </c>
      <c r="M8" s="102" t="s">
        <v>211</v>
      </c>
      <c r="N8" s="102" t="s">
        <v>10</v>
      </c>
      <c r="O8" s="59" t="s">
        <v>227</v>
      </c>
      <c r="P8" s="58" t="s">
        <v>9</v>
      </c>
      <c r="Q8" s="60" t="s">
        <v>193</v>
      </c>
      <c r="R8" s="61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192</v>
      </c>
      <c r="G9" s="15" t="s">
        <v>11</v>
      </c>
      <c r="H9" s="15" t="s">
        <v>107</v>
      </c>
      <c r="I9" s="15" t="s">
        <v>108</v>
      </c>
      <c r="J9" s="15" t="s">
        <v>75</v>
      </c>
      <c r="K9" s="15" t="s">
        <v>12</v>
      </c>
      <c r="L9" s="15" t="s">
        <v>13</v>
      </c>
      <c r="M9" s="15" t="s">
        <v>14</v>
      </c>
      <c r="N9" s="15" t="s">
        <v>15</v>
      </c>
      <c r="O9" s="15" t="s">
        <v>76</v>
      </c>
      <c r="P9" s="15" t="s">
        <v>16</v>
      </c>
      <c r="Q9" s="15" t="s">
        <v>73</v>
      </c>
      <c r="R9" s="15" t="s">
        <v>103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247">
        <v>10000000</v>
      </c>
      <c r="B10" s="143" t="s">
        <v>17</v>
      </c>
      <c r="C10" s="144" t="e">
        <f>C11+#REF!+C15+C21+#REF!</f>
        <v>#REF!</v>
      </c>
      <c r="D10" s="190">
        <f>D11+D15+D21+D26+D31+D25</f>
        <v>4039301.8447999996</v>
      </c>
      <c r="E10" s="190">
        <f>E11+E15+E21+E26+E31+E25</f>
        <v>4039301.8447999996</v>
      </c>
      <c r="F10" s="190">
        <f>F11+F15+F21+F26+F31+F25</f>
        <v>4148388.249800001</v>
      </c>
      <c r="G10" s="190">
        <f>F10-E10</f>
        <v>109086.40500000119</v>
      </c>
      <c r="H10" s="237">
        <f>_xlfn.IFERROR(F10/E10,"")</f>
        <v>1.0270062523652284</v>
      </c>
      <c r="I10" s="190">
        <f aca="true" t="shared" si="0" ref="I10:I19">F10-D10</f>
        <v>109086.40500000119</v>
      </c>
      <c r="J10" s="237">
        <f>_xlfn.IFERROR(F10/D10,"")</f>
        <v>1.0270062523652284</v>
      </c>
      <c r="K10" s="209">
        <f>K11+K15+K21+K26+K31+K14</f>
        <v>3023.297</v>
      </c>
      <c r="L10" s="189">
        <f>L11+L15+L21+L26+L31+L14</f>
        <v>3774.83363</v>
      </c>
      <c r="M10" s="189">
        <f aca="true" t="shared" si="1" ref="M10:M16">L10-K10</f>
        <v>751.5366300000001</v>
      </c>
      <c r="N10" s="240">
        <f>_xlfn.IFERROR(L10/K10,"")</f>
        <v>1.2485818065509278</v>
      </c>
      <c r="O10" s="190">
        <f aca="true" t="shared" si="2" ref="O10:O19">D10+K10</f>
        <v>4042325.1417999994</v>
      </c>
      <c r="P10" s="190">
        <f aca="true" t="shared" si="3" ref="P10:P24">L10+F10</f>
        <v>4152163.0834300006</v>
      </c>
      <c r="Q10" s="210">
        <f aca="true" t="shared" si="4" ref="Q10:Q19">P10-O10</f>
        <v>109837.94163000118</v>
      </c>
      <c r="R10" s="237">
        <f>_xlfn.IFERROR(P10/O10,"")</f>
        <v>1.0271719710258367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247">
        <v>11000000</v>
      </c>
      <c r="B11" s="143" t="s">
        <v>57</v>
      </c>
      <c r="C11" s="144">
        <f>C12+C13</f>
        <v>107497.5</v>
      </c>
      <c r="D11" s="190">
        <f>D12+D13</f>
        <v>2709374.8685</v>
      </c>
      <c r="E11" s="190">
        <f>E12+E13</f>
        <v>2709374.8685</v>
      </c>
      <c r="F11" s="190">
        <f>F12+F13</f>
        <v>2764536.16209</v>
      </c>
      <c r="G11" s="190">
        <f aca="true" t="shared" si="5" ref="G11:G83">F11-E11</f>
        <v>55161.293590000365</v>
      </c>
      <c r="H11" s="237">
        <f aca="true" t="shared" si="6" ref="H11:H49">_xlfn.IFERROR(F11/E11,"")</f>
        <v>1.02035941730741</v>
      </c>
      <c r="I11" s="190">
        <f t="shared" si="0"/>
        <v>55161.293590000365</v>
      </c>
      <c r="J11" s="237">
        <f aca="true" t="shared" si="7" ref="J11:J49">_xlfn.IFERROR(F11/D11,"")</f>
        <v>1.02035941730741</v>
      </c>
      <c r="K11" s="212">
        <f>K12+K13</f>
        <v>0</v>
      </c>
      <c r="L11" s="212">
        <f>L12+L13</f>
        <v>0</v>
      </c>
      <c r="M11" s="189">
        <f>L11-K11</f>
        <v>0</v>
      </c>
      <c r="N11" s="240">
        <f aca="true" t="shared" si="8" ref="N11:N49">_xlfn.IFERROR(L11/K11,"")</f>
      </c>
      <c r="O11" s="190">
        <f t="shared" si="2"/>
        <v>2709374.8685</v>
      </c>
      <c r="P11" s="190">
        <f t="shared" si="3"/>
        <v>2764536.16209</v>
      </c>
      <c r="Q11" s="210">
        <f t="shared" si="4"/>
        <v>55161.293590000365</v>
      </c>
      <c r="R11" s="237">
        <f aca="true" t="shared" si="9" ref="R11:R49">_xlfn.IFERROR(P11/O11,"")</f>
        <v>1.02035941730741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248">
        <v>11010000</v>
      </c>
      <c r="B12" s="145" t="s">
        <v>201</v>
      </c>
      <c r="C12" s="146">
        <v>106199</v>
      </c>
      <c r="D12" s="235">
        <v>2680571.5705</v>
      </c>
      <c r="E12" s="235">
        <v>2680571.5705</v>
      </c>
      <c r="F12" s="213">
        <v>2729394.0375900003</v>
      </c>
      <c r="G12" s="214">
        <f t="shared" si="5"/>
        <v>48822.4670900004</v>
      </c>
      <c r="H12" s="238">
        <f t="shared" si="6"/>
        <v>1.018213454036183</v>
      </c>
      <c r="I12" s="214">
        <f t="shared" si="0"/>
        <v>48822.4670900004</v>
      </c>
      <c r="J12" s="238">
        <f t="shared" si="7"/>
        <v>1.018213454036183</v>
      </c>
      <c r="K12" s="215">
        <v>0</v>
      </c>
      <c r="L12" s="216">
        <v>0</v>
      </c>
      <c r="M12" s="189">
        <f>L12-K12</f>
        <v>0</v>
      </c>
      <c r="N12" s="279">
        <f t="shared" si="8"/>
      </c>
      <c r="O12" s="192">
        <f t="shared" si="2"/>
        <v>2680571.5705</v>
      </c>
      <c r="P12" s="214">
        <f t="shared" si="3"/>
        <v>2729394.0375900003</v>
      </c>
      <c r="Q12" s="217">
        <f t="shared" si="4"/>
        <v>48822.4670900004</v>
      </c>
      <c r="R12" s="238">
        <f t="shared" si="9"/>
        <v>1.018213454036183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248">
        <v>11020000</v>
      </c>
      <c r="B13" s="145" t="s">
        <v>71</v>
      </c>
      <c r="C13" s="146">
        <v>1298.5</v>
      </c>
      <c r="D13" s="213">
        <v>28803.298</v>
      </c>
      <c r="E13" s="214">
        <v>28803.298</v>
      </c>
      <c r="F13" s="213">
        <v>35142.1245</v>
      </c>
      <c r="G13" s="214">
        <f t="shared" si="5"/>
        <v>6338.826499999999</v>
      </c>
      <c r="H13" s="238">
        <f t="shared" si="6"/>
        <v>1.2200729409528033</v>
      </c>
      <c r="I13" s="214">
        <f t="shared" si="0"/>
        <v>6338.826499999999</v>
      </c>
      <c r="J13" s="238">
        <f t="shared" si="7"/>
        <v>1.2200729409528033</v>
      </c>
      <c r="K13" s="215"/>
      <c r="L13" s="216">
        <v>0</v>
      </c>
      <c r="M13" s="189">
        <f>L13-K13</f>
        <v>0</v>
      </c>
      <c r="N13" s="279">
        <f t="shared" si="8"/>
      </c>
      <c r="O13" s="192">
        <f t="shared" si="2"/>
        <v>28803.298</v>
      </c>
      <c r="P13" s="214">
        <f t="shared" si="3"/>
        <v>35142.1245</v>
      </c>
      <c r="Q13" s="217">
        <f t="shared" si="4"/>
        <v>6338.826499999999</v>
      </c>
      <c r="R13" s="238">
        <f t="shared" si="9"/>
        <v>1.2200729409528033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247" t="s">
        <v>217</v>
      </c>
      <c r="B14" s="143" t="s">
        <v>216</v>
      </c>
      <c r="C14" s="146"/>
      <c r="D14" s="231">
        <v>0</v>
      </c>
      <c r="E14" s="231">
        <v>0</v>
      </c>
      <c r="F14" s="231">
        <v>0</v>
      </c>
      <c r="G14" s="231"/>
      <c r="H14" s="237">
        <f t="shared" si="6"/>
      </c>
      <c r="I14" s="231"/>
      <c r="J14" s="237">
        <f t="shared" si="7"/>
      </c>
      <c r="K14" s="245">
        <v>0</v>
      </c>
      <c r="L14" s="245">
        <v>0</v>
      </c>
      <c r="M14" s="189">
        <f>L14-K14</f>
        <v>0</v>
      </c>
      <c r="N14" s="240">
        <f t="shared" si="8"/>
      </c>
      <c r="O14" s="192">
        <f>D14+K14</f>
        <v>0</v>
      </c>
      <c r="P14" s="214">
        <f>L14+F14</f>
        <v>0</v>
      </c>
      <c r="Q14" s="217">
        <f>P14-O14</f>
        <v>0</v>
      </c>
      <c r="R14" s="237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247">
        <v>13000000</v>
      </c>
      <c r="B15" s="143" t="s">
        <v>176</v>
      </c>
      <c r="C15" s="147" t="e">
        <f>C16+#REF!+#REF!+C19</f>
        <v>#REF!</v>
      </c>
      <c r="D15" s="190">
        <f>SUM(D16:D20)</f>
        <v>37270.158</v>
      </c>
      <c r="E15" s="190">
        <f>SUM(E16:E20)</f>
        <v>37270.158</v>
      </c>
      <c r="F15" s="190">
        <f>SUM(F16:F20)</f>
        <v>40670.457819999996</v>
      </c>
      <c r="G15" s="190">
        <f t="shared" si="5"/>
        <v>3400.299819999993</v>
      </c>
      <c r="H15" s="237">
        <f t="shared" si="6"/>
        <v>1.0912338450510457</v>
      </c>
      <c r="I15" s="190">
        <f t="shared" si="0"/>
        <v>3400.299819999993</v>
      </c>
      <c r="J15" s="237">
        <f t="shared" si="7"/>
        <v>1.0912338450510457</v>
      </c>
      <c r="K15" s="212">
        <f>SUM(K16:K20)</f>
        <v>0</v>
      </c>
      <c r="L15" s="212">
        <f>SUM(L16:L20)</f>
        <v>0</v>
      </c>
      <c r="M15" s="189">
        <f t="shared" si="1"/>
        <v>0</v>
      </c>
      <c r="N15" s="240">
        <f t="shared" si="8"/>
      </c>
      <c r="O15" s="190">
        <f t="shared" si="2"/>
        <v>37270.158</v>
      </c>
      <c r="P15" s="190">
        <f t="shared" si="3"/>
        <v>40670.457819999996</v>
      </c>
      <c r="Q15" s="210">
        <f t="shared" si="4"/>
        <v>3400.299819999993</v>
      </c>
      <c r="R15" s="237">
        <f t="shared" si="9"/>
        <v>1.0912338450510457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248">
        <v>13010000</v>
      </c>
      <c r="B16" s="145" t="s">
        <v>177</v>
      </c>
      <c r="C16" s="146">
        <v>1</v>
      </c>
      <c r="D16" s="214">
        <v>26524.133</v>
      </c>
      <c r="E16" s="213">
        <v>26524.133</v>
      </c>
      <c r="F16" s="214">
        <v>27937.08116</v>
      </c>
      <c r="G16" s="214">
        <f t="shared" si="5"/>
        <v>1412.94816</v>
      </c>
      <c r="H16" s="238">
        <f t="shared" si="6"/>
        <v>1.0532702863464</v>
      </c>
      <c r="I16" s="214">
        <f t="shared" si="0"/>
        <v>1412.94816</v>
      </c>
      <c r="J16" s="238">
        <f t="shared" si="7"/>
        <v>1.0532702863464</v>
      </c>
      <c r="K16" s="216">
        <v>0</v>
      </c>
      <c r="L16" s="216">
        <v>0</v>
      </c>
      <c r="M16" s="191">
        <f t="shared" si="1"/>
        <v>0</v>
      </c>
      <c r="N16" s="279">
        <f t="shared" si="8"/>
      </c>
      <c r="O16" s="192">
        <f t="shared" si="2"/>
        <v>26524.133</v>
      </c>
      <c r="P16" s="214">
        <f t="shared" si="3"/>
        <v>27937.08116</v>
      </c>
      <c r="Q16" s="217">
        <f t="shared" si="4"/>
        <v>1412.94816</v>
      </c>
      <c r="R16" s="238">
        <f t="shared" si="9"/>
        <v>1.0532702863464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248">
        <v>13020000</v>
      </c>
      <c r="B17" s="145" t="s">
        <v>178</v>
      </c>
      <c r="C17" s="146"/>
      <c r="D17" s="214">
        <v>7255</v>
      </c>
      <c r="E17" s="213">
        <v>7255</v>
      </c>
      <c r="F17" s="214">
        <v>7612.68743</v>
      </c>
      <c r="G17" s="214">
        <f t="shared" si="5"/>
        <v>357.68742999999995</v>
      </c>
      <c r="H17" s="238">
        <f t="shared" si="6"/>
        <v>1.0493021957270847</v>
      </c>
      <c r="I17" s="214">
        <f t="shared" si="0"/>
        <v>357.68742999999995</v>
      </c>
      <c r="J17" s="238">
        <f t="shared" si="7"/>
        <v>1.0493021957270847</v>
      </c>
      <c r="K17" s="216">
        <v>0</v>
      </c>
      <c r="L17" s="216">
        <v>0</v>
      </c>
      <c r="M17" s="191"/>
      <c r="N17" s="279">
        <f t="shared" si="8"/>
      </c>
      <c r="O17" s="192">
        <f t="shared" si="2"/>
        <v>7255</v>
      </c>
      <c r="P17" s="214">
        <f t="shared" si="3"/>
        <v>7612.68743</v>
      </c>
      <c r="Q17" s="217">
        <f t="shared" si="4"/>
        <v>357.68742999999995</v>
      </c>
      <c r="R17" s="238">
        <f t="shared" si="9"/>
        <v>1.0493021957270847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248">
        <v>13030000</v>
      </c>
      <c r="B18" s="145" t="s">
        <v>179</v>
      </c>
      <c r="C18" s="146"/>
      <c r="D18" s="214">
        <v>1121.249</v>
      </c>
      <c r="E18" s="213">
        <v>1121.249</v>
      </c>
      <c r="F18" s="214">
        <v>2486.5252</v>
      </c>
      <c r="G18" s="214">
        <f t="shared" si="5"/>
        <v>1365.2762</v>
      </c>
      <c r="H18" s="238">
        <f t="shared" si="6"/>
        <v>2.217638722531748</v>
      </c>
      <c r="I18" s="214">
        <f t="shared" si="0"/>
        <v>1365.2762</v>
      </c>
      <c r="J18" s="238">
        <f t="shared" si="7"/>
        <v>2.217638722531748</v>
      </c>
      <c r="K18" s="216">
        <v>0</v>
      </c>
      <c r="L18" s="216">
        <v>0</v>
      </c>
      <c r="M18" s="191"/>
      <c r="N18" s="279">
        <f t="shared" si="8"/>
      </c>
      <c r="O18" s="192">
        <f t="shared" si="2"/>
        <v>1121.249</v>
      </c>
      <c r="P18" s="214">
        <f t="shared" si="3"/>
        <v>2486.5252</v>
      </c>
      <c r="Q18" s="217">
        <f t="shared" si="4"/>
        <v>1365.2762</v>
      </c>
      <c r="R18" s="238">
        <f t="shared" si="9"/>
        <v>2.217638722531748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248">
        <v>13040000</v>
      </c>
      <c r="B19" s="145" t="s">
        <v>229</v>
      </c>
      <c r="C19" s="146"/>
      <c r="D19" s="214">
        <v>2369.776</v>
      </c>
      <c r="E19" s="214">
        <v>2369.776</v>
      </c>
      <c r="F19" s="214">
        <v>2634.16403</v>
      </c>
      <c r="G19" s="190">
        <f t="shared" si="5"/>
        <v>264.3880300000001</v>
      </c>
      <c r="H19" s="238">
        <f t="shared" si="6"/>
        <v>1.1115666755001317</v>
      </c>
      <c r="I19" s="214">
        <f t="shared" si="0"/>
        <v>264.3880300000001</v>
      </c>
      <c r="J19" s="238">
        <f t="shared" si="7"/>
        <v>1.1115666755001317</v>
      </c>
      <c r="K19" s="215">
        <v>0</v>
      </c>
      <c r="L19" s="216">
        <v>0</v>
      </c>
      <c r="M19" s="191">
        <f>L19-K19</f>
        <v>0</v>
      </c>
      <c r="N19" s="279">
        <f t="shared" si="8"/>
      </c>
      <c r="O19" s="192">
        <f t="shared" si="2"/>
        <v>2369.776</v>
      </c>
      <c r="P19" s="214">
        <f t="shared" si="3"/>
        <v>2634.16403</v>
      </c>
      <c r="Q19" s="217">
        <f t="shared" si="4"/>
        <v>264.3880300000001</v>
      </c>
      <c r="R19" s="238">
        <f t="shared" si="9"/>
        <v>1.1115666755001317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248">
        <v>13070000</v>
      </c>
      <c r="B20" s="145" t="s">
        <v>93</v>
      </c>
      <c r="C20" s="146"/>
      <c r="D20" s="220">
        <v>0</v>
      </c>
      <c r="E20" s="221">
        <v>0</v>
      </c>
      <c r="F20" s="220">
        <v>0</v>
      </c>
      <c r="G20" s="190">
        <f t="shared" si="5"/>
        <v>0</v>
      </c>
      <c r="H20" s="238">
        <f t="shared" si="6"/>
      </c>
      <c r="I20" s="214"/>
      <c r="J20" s="238">
        <f t="shared" si="7"/>
      </c>
      <c r="K20" s="215">
        <v>0</v>
      </c>
      <c r="L20" s="216">
        <v>0</v>
      </c>
      <c r="M20" s="191"/>
      <c r="N20" s="279">
        <f t="shared" si="8"/>
      </c>
      <c r="O20" s="192"/>
      <c r="P20" s="214">
        <f t="shared" si="3"/>
        <v>0</v>
      </c>
      <c r="Q20" s="217"/>
      <c r="R20" s="238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247">
        <v>14000000</v>
      </c>
      <c r="B21" s="143" t="s">
        <v>58</v>
      </c>
      <c r="C21" s="147" t="e">
        <f>C24+#REF!</f>
        <v>#REF!</v>
      </c>
      <c r="D21" s="190">
        <f>D24+D23+D22</f>
        <v>263614.13</v>
      </c>
      <c r="E21" s="190">
        <f>E24+E23+E22</f>
        <v>263614.13</v>
      </c>
      <c r="F21" s="190">
        <f>F22+F23+F24</f>
        <v>266500.26822</v>
      </c>
      <c r="G21" s="190">
        <f t="shared" si="5"/>
        <v>2886.1382200000226</v>
      </c>
      <c r="H21" s="237">
        <f t="shared" si="6"/>
        <v>1.0109483441574245</v>
      </c>
      <c r="I21" s="190">
        <f aca="true" t="shared" si="10" ref="I21:I33">F21-D21</f>
        <v>2886.1382200000226</v>
      </c>
      <c r="J21" s="237">
        <f t="shared" si="7"/>
        <v>1.0109483441574245</v>
      </c>
      <c r="K21" s="224">
        <f>((K24+K23+K22)/1000)/1000</f>
        <v>0</v>
      </c>
      <c r="L21" s="224">
        <f>((L24+L23+L22)/1000)/1000</f>
        <v>0</v>
      </c>
      <c r="M21" s="189">
        <f>M24+M23+M22</f>
        <v>0</v>
      </c>
      <c r="N21" s="240">
        <f t="shared" si="8"/>
      </c>
      <c r="O21" s="190">
        <f>O24+O23+O22</f>
        <v>263614.13</v>
      </c>
      <c r="P21" s="190">
        <f>P24+P23+P22</f>
        <v>266500.26821999997</v>
      </c>
      <c r="Q21" s="210">
        <f aca="true" t="shared" si="11" ref="Q21:Q29">P21-O21</f>
        <v>2886.1382199999643</v>
      </c>
      <c r="R21" s="237">
        <f t="shared" si="9"/>
        <v>1.0109483441574243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249">
        <v>14020000</v>
      </c>
      <c r="B22" s="145" t="s">
        <v>139</v>
      </c>
      <c r="C22" s="148"/>
      <c r="D22" s="214">
        <v>31848.292</v>
      </c>
      <c r="E22" s="214">
        <v>31848.292</v>
      </c>
      <c r="F22" s="214">
        <v>31922.0153</v>
      </c>
      <c r="G22" s="214">
        <f t="shared" si="5"/>
        <v>73.72329999999783</v>
      </c>
      <c r="H22" s="238">
        <f t="shared" si="6"/>
        <v>1.002314827432504</v>
      </c>
      <c r="I22" s="214">
        <f t="shared" si="10"/>
        <v>73.72329999999783</v>
      </c>
      <c r="J22" s="238">
        <f t="shared" si="7"/>
        <v>1.002314827432504</v>
      </c>
      <c r="K22" s="216">
        <v>0</v>
      </c>
      <c r="L22" s="216">
        <v>0</v>
      </c>
      <c r="M22" s="222"/>
      <c r="N22" s="279">
        <f t="shared" si="8"/>
      </c>
      <c r="O22" s="214">
        <f>D22+K22</f>
        <v>31848.292</v>
      </c>
      <c r="P22" s="214">
        <f>L22+F22</f>
        <v>31922.0153</v>
      </c>
      <c r="Q22" s="214">
        <f t="shared" si="11"/>
        <v>73.72329999999783</v>
      </c>
      <c r="R22" s="238">
        <f t="shared" si="9"/>
        <v>1.002314827432504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249">
        <v>14030000</v>
      </c>
      <c r="B23" s="145" t="s">
        <v>180</v>
      </c>
      <c r="C23" s="148"/>
      <c r="D23" s="214">
        <v>107586.446</v>
      </c>
      <c r="E23" s="214">
        <v>107586.446</v>
      </c>
      <c r="F23" s="214">
        <v>108454.05854000001</v>
      </c>
      <c r="G23" s="214">
        <f t="shared" si="5"/>
        <v>867.6125400000165</v>
      </c>
      <c r="H23" s="238">
        <f t="shared" si="6"/>
        <v>1.008064329404468</v>
      </c>
      <c r="I23" s="214">
        <f t="shared" si="10"/>
        <v>867.6125400000165</v>
      </c>
      <c r="J23" s="238">
        <f t="shared" si="7"/>
        <v>1.008064329404468</v>
      </c>
      <c r="K23" s="216">
        <v>0</v>
      </c>
      <c r="L23" s="216">
        <v>0</v>
      </c>
      <c r="M23" s="222"/>
      <c r="N23" s="279">
        <f t="shared" si="8"/>
      </c>
      <c r="O23" s="214">
        <f>D23+K23</f>
        <v>107586.446</v>
      </c>
      <c r="P23" s="214">
        <f>L23+F23</f>
        <v>108454.05854000001</v>
      </c>
      <c r="Q23" s="214">
        <f t="shared" si="11"/>
        <v>867.6125400000165</v>
      </c>
      <c r="R23" s="238">
        <f t="shared" si="9"/>
        <v>1.008064329404468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249">
        <v>14040000</v>
      </c>
      <c r="B24" s="145" t="s">
        <v>181</v>
      </c>
      <c r="C24" s="148" t="e">
        <f>#REF!+#REF!+#REF!+#REF!+#REF!</f>
        <v>#REF!</v>
      </c>
      <c r="D24" s="214">
        <v>124179.392</v>
      </c>
      <c r="E24" s="214">
        <v>124179.392</v>
      </c>
      <c r="F24" s="214">
        <v>126124.19438</v>
      </c>
      <c r="G24" s="214">
        <f t="shared" si="5"/>
        <v>1944.8023799999937</v>
      </c>
      <c r="H24" s="238">
        <f t="shared" si="6"/>
        <v>1.0156612329040877</v>
      </c>
      <c r="I24" s="214">
        <f t="shared" si="10"/>
        <v>1944.8023799999937</v>
      </c>
      <c r="J24" s="238">
        <f t="shared" si="7"/>
        <v>1.0156612329040877</v>
      </c>
      <c r="K24" s="216">
        <v>0</v>
      </c>
      <c r="L24" s="216">
        <v>0</v>
      </c>
      <c r="M24" s="222">
        <f>L24-K24</f>
        <v>0</v>
      </c>
      <c r="N24" s="279">
        <f t="shared" si="8"/>
      </c>
      <c r="O24" s="214">
        <f>D24+K24</f>
        <v>124179.392</v>
      </c>
      <c r="P24" s="214">
        <f t="shared" si="3"/>
        <v>126124.19438</v>
      </c>
      <c r="Q24" s="214">
        <f t="shared" si="11"/>
        <v>1944.8023799999937</v>
      </c>
      <c r="R24" s="238">
        <f t="shared" si="9"/>
        <v>1.0156612329040877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253">
        <v>16000000</v>
      </c>
      <c r="B25" s="254" t="s">
        <v>219</v>
      </c>
      <c r="C25" s="148"/>
      <c r="D25" s="231">
        <v>0</v>
      </c>
      <c r="E25" s="231">
        <v>0</v>
      </c>
      <c r="F25" s="231">
        <v>0</v>
      </c>
      <c r="G25" s="231">
        <f t="shared" si="5"/>
        <v>0</v>
      </c>
      <c r="H25" s="238">
        <f t="shared" si="6"/>
      </c>
      <c r="I25" s="231">
        <f t="shared" si="10"/>
        <v>0</v>
      </c>
      <c r="J25" s="237">
        <f t="shared" si="7"/>
      </c>
      <c r="K25" s="215"/>
      <c r="L25" s="215"/>
      <c r="M25" s="222"/>
      <c r="N25" s="240">
        <f t="shared" si="8"/>
      </c>
      <c r="O25" s="214">
        <f>D25+K25</f>
        <v>0</v>
      </c>
      <c r="P25" s="236">
        <f>L25+F25</f>
        <v>0</v>
      </c>
      <c r="Q25" s="236">
        <f>P25-O25</f>
        <v>0</v>
      </c>
      <c r="R25" s="237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247">
        <v>18000000</v>
      </c>
      <c r="B26" s="143" t="s">
        <v>18</v>
      </c>
      <c r="C26" s="143"/>
      <c r="D26" s="190">
        <f>SUM(D27:D30)</f>
        <v>1029042.6883</v>
      </c>
      <c r="E26" s="190">
        <f>SUM(E27:E30)</f>
        <v>1029042.6883</v>
      </c>
      <c r="F26" s="190">
        <f>SUM(F27:F30)</f>
        <v>1076681.28587</v>
      </c>
      <c r="G26" s="190">
        <f t="shared" si="5"/>
        <v>47638.59756999998</v>
      </c>
      <c r="H26" s="237">
        <f t="shared" si="6"/>
        <v>1.046294092666554</v>
      </c>
      <c r="I26" s="190">
        <f t="shared" si="10"/>
        <v>47638.59756999998</v>
      </c>
      <c r="J26" s="237">
        <f t="shared" si="7"/>
        <v>1.046294092666554</v>
      </c>
      <c r="K26" s="212">
        <f>(K27+K28+K29+K30)/1000</f>
        <v>0</v>
      </c>
      <c r="L26" s="212">
        <f>(L27+L28+L29+L30)/1000</f>
        <v>0</v>
      </c>
      <c r="M26" s="189">
        <f aca="true" t="shared" si="12" ref="M26:M33">L26-K26</f>
        <v>0</v>
      </c>
      <c r="N26" s="240">
        <f t="shared" si="8"/>
      </c>
      <c r="O26" s="190">
        <f aca="true" t="shared" si="13" ref="O26:O57">D26+K26</f>
        <v>1029042.6883</v>
      </c>
      <c r="P26" s="190">
        <f aca="true" t="shared" si="14" ref="P26:P32">L26+F26</f>
        <v>1076681.28587</v>
      </c>
      <c r="Q26" s="210">
        <f t="shared" si="11"/>
        <v>47638.59756999998</v>
      </c>
      <c r="R26" s="237">
        <f t="shared" si="9"/>
        <v>1.046294092666554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248">
        <v>18010000</v>
      </c>
      <c r="B27" s="145" t="s">
        <v>182</v>
      </c>
      <c r="C27" s="143"/>
      <c r="D27" s="214">
        <v>464595.82979000005</v>
      </c>
      <c r="E27" s="213">
        <v>464595.82979000005</v>
      </c>
      <c r="F27" s="214">
        <v>485054.63792</v>
      </c>
      <c r="G27" s="214">
        <f t="shared" si="5"/>
        <v>20458.80812999996</v>
      </c>
      <c r="H27" s="238">
        <f t="shared" si="6"/>
        <v>1.0440357119418129</v>
      </c>
      <c r="I27" s="214">
        <f t="shared" si="10"/>
        <v>20458.80812999996</v>
      </c>
      <c r="J27" s="238">
        <f t="shared" si="7"/>
        <v>1.0440357119418129</v>
      </c>
      <c r="K27" s="216">
        <v>0</v>
      </c>
      <c r="L27" s="225">
        <v>0</v>
      </c>
      <c r="M27" s="226">
        <f>L27-K27</f>
        <v>0</v>
      </c>
      <c r="N27" s="279">
        <f t="shared" si="8"/>
      </c>
      <c r="O27" s="192">
        <f t="shared" si="13"/>
        <v>464595.82979000005</v>
      </c>
      <c r="P27" s="192">
        <f t="shared" si="14"/>
        <v>485054.63792</v>
      </c>
      <c r="Q27" s="192">
        <f t="shared" si="11"/>
        <v>20458.80812999996</v>
      </c>
      <c r="R27" s="238">
        <f t="shared" si="9"/>
        <v>1.0440357119418129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248">
        <v>18020000</v>
      </c>
      <c r="B28" s="145" t="s">
        <v>86</v>
      </c>
      <c r="C28" s="146"/>
      <c r="D28" s="214">
        <v>1652.5</v>
      </c>
      <c r="E28" s="213">
        <v>1652.5</v>
      </c>
      <c r="F28" s="214">
        <v>1650.87905</v>
      </c>
      <c r="G28" s="214">
        <f t="shared" si="5"/>
        <v>-1.6209499999999935</v>
      </c>
      <c r="H28" s="238">
        <f t="shared" si="6"/>
        <v>0.9990190922844175</v>
      </c>
      <c r="I28" s="214">
        <f t="shared" si="10"/>
        <v>-1.6209499999999935</v>
      </c>
      <c r="J28" s="238">
        <f t="shared" si="7"/>
        <v>0.9990190922844175</v>
      </c>
      <c r="K28" s="215">
        <v>0</v>
      </c>
      <c r="L28" s="216">
        <v>0</v>
      </c>
      <c r="M28" s="191">
        <f t="shared" si="12"/>
        <v>0</v>
      </c>
      <c r="N28" s="279">
        <f t="shared" si="8"/>
      </c>
      <c r="O28" s="192">
        <f t="shared" si="13"/>
        <v>1652.5</v>
      </c>
      <c r="P28" s="214">
        <f t="shared" si="14"/>
        <v>1650.87905</v>
      </c>
      <c r="Q28" s="217">
        <f t="shared" si="11"/>
        <v>-1.6209499999999935</v>
      </c>
      <c r="R28" s="238">
        <f t="shared" si="9"/>
        <v>0.9990190922844175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248">
        <v>18030000</v>
      </c>
      <c r="B29" s="145" t="s">
        <v>87</v>
      </c>
      <c r="C29" s="146"/>
      <c r="D29" s="214">
        <v>1008.5105</v>
      </c>
      <c r="E29" s="213">
        <v>1008.5105</v>
      </c>
      <c r="F29" s="214">
        <v>1101.41571</v>
      </c>
      <c r="G29" s="214">
        <f t="shared" si="5"/>
        <v>92.90521000000001</v>
      </c>
      <c r="H29" s="238">
        <f t="shared" si="6"/>
        <v>1.0921212124216853</v>
      </c>
      <c r="I29" s="214">
        <f t="shared" si="10"/>
        <v>92.90521000000001</v>
      </c>
      <c r="J29" s="238">
        <f t="shared" si="7"/>
        <v>1.0921212124216853</v>
      </c>
      <c r="K29" s="215">
        <v>0</v>
      </c>
      <c r="L29" s="216">
        <v>0</v>
      </c>
      <c r="M29" s="191">
        <f t="shared" si="12"/>
        <v>0</v>
      </c>
      <c r="N29" s="279">
        <f t="shared" si="8"/>
      </c>
      <c r="O29" s="192">
        <f t="shared" si="13"/>
        <v>1008.5105</v>
      </c>
      <c r="P29" s="214">
        <f t="shared" si="14"/>
        <v>1101.41571</v>
      </c>
      <c r="Q29" s="217">
        <f t="shared" si="11"/>
        <v>92.90521000000001</v>
      </c>
      <c r="R29" s="238">
        <f t="shared" si="9"/>
        <v>1.0921212124216853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248">
        <v>18050000</v>
      </c>
      <c r="B30" s="145" t="s">
        <v>88</v>
      </c>
      <c r="C30" s="146"/>
      <c r="D30" s="214">
        <v>561785.84801</v>
      </c>
      <c r="E30" s="213">
        <v>561785.84801</v>
      </c>
      <c r="F30" s="214">
        <v>588874.35319</v>
      </c>
      <c r="G30" s="214">
        <f>F30-E30</f>
        <v>27088.505180000095</v>
      </c>
      <c r="H30" s="238">
        <f t="shared" si="6"/>
        <v>1.0482185609978518</v>
      </c>
      <c r="I30" s="214">
        <f>F30-D30</f>
        <v>27088.505180000095</v>
      </c>
      <c r="J30" s="238">
        <f t="shared" si="7"/>
        <v>1.0482185609978518</v>
      </c>
      <c r="K30" s="216">
        <v>0</v>
      </c>
      <c r="L30" s="216">
        <v>0</v>
      </c>
      <c r="M30" s="191">
        <f t="shared" si="12"/>
        <v>0</v>
      </c>
      <c r="N30" s="279">
        <f t="shared" si="8"/>
      </c>
      <c r="O30" s="192">
        <f>D30+K30</f>
        <v>561785.84801</v>
      </c>
      <c r="P30" s="214">
        <f>L30+F30</f>
        <v>588874.35319</v>
      </c>
      <c r="Q30" s="217">
        <f>P30-O30</f>
        <v>27088.505180000095</v>
      </c>
      <c r="R30" s="238">
        <f t="shared" si="9"/>
        <v>1.0482185609978518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247">
        <v>19000000</v>
      </c>
      <c r="B31" s="143" t="s">
        <v>89</v>
      </c>
      <c r="C31" s="146"/>
      <c r="D31" s="190">
        <f>D32+D33</f>
        <v>0</v>
      </c>
      <c r="E31" s="190">
        <f>E32+E33</f>
        <v>0</v>
      </c>
      <c r="F31" s="190">
        <f>F32+F33</f>
        <v>0.07579999999999999</v>
      </c>
      <c r="G31" s="236">
        <f t="shared" si="5"/>
        <v>0.07579999999999999</v>
      </c>
      <c r="H31" s="237">
        <f t="shared" si="6"/>
      </c>
      <c r="I31" s="236">
        <f t="shared" si="10"/>
        <v>0.07579999999999999</v>
      </c>
      <c r="J31" s="237">
        <f t="shared" si="7"/>
      </c>
      <c r="K31" s="189">
        <f>K32+K33</f>
        <v>3023.297</v>
      </c>
      <c r="L31" s="189">
        <f>L32+L33</f>
        <v>3774.83363</v>
      </c>
      <c r="M31" s="189">
        <f t="shared" si="12"/>
        <v>751.5366300000001</v>
      </c>
      <c r="N31" s="240">
        <f t="shared" si="8"/>
        <v>1.2485818065509278</v>
      </c>
      <c r="O31" s="190">
        <f t="shared" si="13"/>
        <v>3023.297</v>
      </c>
      <c r="P31" s="190">
        <f t="shared" si="14"/>
        <v>3774.90943</v>
      </c>
      <c r="Q31" s="190">
        <f aca="true" t="shared" si="15" ref="Q31:Q54">P31-O31</f>
        <v>751.6124300000001</v>
      </c>
      <c r="R31" s="237">
        <f t="shared" si="9"/>
        <v>1.2486068785170628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248">
        <v>19010000</v>
      </c>
      <c r="B32" s="145" t="s">
        <v>90</v>
      </c>
      <c r="C32" s="146"/>
      <c r="D32" s="220">
        <v>0</v>
      </c>
      <c r="E32" s="221">
        <v>0</v>
      </c>
      <c r="F32" s="220">
        <v>0</v>
      </c>
      <c r="G32" s="214">
        <f t="shared" si="5"/>
        <v>0</v>
      </c>
      <c r="H32" s="238">
        <f t="shared" si="6"/>
      </c>
      <c r="I32" s="214">
        <f t="shared" si="10"/>
        <v>0</v>
      </c>
      <c r="J32" s="238">
        <f t="shared" si="7"/>
      </c>
      <c r="K32" s="222">
        <v>3023.297</v>
      </c>
      <c r="L32" s="222">
        <v>3774.83363</v>
      </c>
      <c r="M32" s="191">
        <f t="shared" si="12"/>
        <v>751.5366300000001</v>
      </c>
      <c r="N32" s="279">
        <f t="shared" si="8"/>
        <v>1.2485818065509278</v>
      </c>
      <c r="O32" s="192">
        <f t="shared" si="13"/>
        <v>3023.297</v>
      </c>
      <c r="P32" s="214">
        <f t="shared" si="14"/>
        <v>3774.83363</v>
      </c>
      <c r="Q32" s="192">
        <f t="shared" si="15"/>
        <v>751.5366300000001</v>
      </c>
      <c r="R32" s="238">
        <f t="shared" si="9"/>
        <v>1.2485818065509278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66" customHeight="1">
      <c r="A33" s="248">
        <v>19090000</v>
      </c>
      <c r="B33" s="145" t="s">
        <v>230</v>
      </c>
      <c r="C33" s="146"/>
      <c r="D33" s="214">
        <v>0</v>
      </c>
      <c r="E33" s="221">
        <v>0</v>
      </c>
      <c r="F33" s="214">
        <v>0.07579999999999999</v>
      </c>
      <c r="G33" s="214">
        <f t="shared" si="5"/>
        <v>0.07579999999999999</v>
      </c>
      <c r="H33" s="238">
        <f t="shared" si="6"/>
      </c>
      <c r="I33" s="214">
        <f t="shared" si="10"/>
        <v>0.07579999999999999</v>
      </c>
      <c r="J33" s="238">
        <f t="shared" si="7"/>
      </c>
      <c r="K33" s="222">
        <v>0</v>
      </c>
      <c r="L33" s="222"/>
      <c r="M33" s="191">
        <f t="shared" si="12"/>
        <v>0</v>
      </c>
      <c r="N33" s="279">
        <f t="shared" si="8"/>
      </c>
      <c r="O33" s="192">
        <f>D33+K33</f>
        <v>0</v>
      </c>
      <c r="P33" s="214">
        <f>L33+F33</f>
        <v>0.07579999999999999</v>
      </c>
      <c r="Q33" s="192">
        <f>P33-O33</f>
        <v>0.07579999999999999</v>
      </c>
      <c r="R33" s="238">
        <f t="shared" si="9"/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10" customFormat="1" ht="23.25" customHeight="1">
      <c r="A34" s="250">
        <v>20000000</v>
      </c>
      <c r="B34" s="149" t="s">
        <v>19</v>
      </c>
      <c r="C34" s="150">
        <v>5750.4</v>
      </c>
      <c r="D34" s="189">
        <f>(D35+D36+D41+D45)</f>
        <v>160364.0302</v>
      </c>
      <c r="E34" s="189">
        <f>(E35+E36+E41+E45)</f>
        <v>160364.0302</v>
      </c>
      <c r="F34" s="189">
        <f>(F35+F36+F41+F45)</f>
        <v>175709.90808999998</v>
      </c>
      <c r="G34" s="189">
        <f t="shared" si="5"/>
        <v>15345.877889999974</v>
      </c>
      <c r="H34" s="237">
        <f t="shared" si="6"/>
        <v>1.0956940148664334</v>
      </c>
      <c r="I34" s="189">
        <f aca="true" t="shared" si="16" ref="I34:I42">F34-D34</f>
        <v>15345.877889999974</v>
      </c>
      <c r="J34" s="237">
        <f t="shared" si="7"/>
        <v>1.0956940148664334</v>
      </c>
      <c r="K34" s="189">
        <f>K35+K36+K41+K45</f>
        <v>344788.8873</v>
      </c>
      <c r="L34" s="189">
        <f>L35+L36+L41+L45</f>
        <v>357241.87578</v>
      </c>
      <c r="M34" s="189">
        <f aca="true" t="shared" si="17" ref="M34:M46">L34-K34</f>
        <v>12452.98848</v>
      </c>
      <c r="N34" s="240">
        <f t="shared" si="8"/>
        <v>1.0361177199692189</v>
      </c>
      <c r="O34" s="189">
        <f t="shared" si="13"/>
        <v>505152.9175</v>
      </c>
      <c r="P34" s="189">
        <f aca="true" t="shared" si="18" ref="P34:P57">L34+F34</f>
        <v>532951.7838699999</v>
      </c>
      <c r="Q34" s="189">
        <f t="shared" si="15"/>
        <v>27798.866369999945</v>
      </c>
      <c r="R34" s="237">
        <f t="shared" si="9"/>
        <v>1.0550305964925957</v>
      </c>
      <c r="S34" s="109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</row>
    <row r="35" spans="1:33" s="1" customFormat="1" ht="45.75" customHeight="1">
      <c r="A35" s="247">
        <v>21000000</v>
      </c>
      <c r="B35" s="143" t="s">
        <v>72</v>
      </c>
      <c r="C35" s="147">
        <v>1</v>
      </c>
      <c r="D35" s="190">
        <v>37421.3931</v>
      </c>
      <c r="E35" s="223">
        <v>37421.3931</v>
      </c>
      <c r="F35" s="190">
        <v>42442.44772</v>
      </c>
      <c r="G35" s="190">
        <f t="shared" si="5"/>
        <v>5021.054619999995</v>
      </c>
      <c r="H35" s="237">
        <f t="shared" si="6"/>
        <v>1.1341760475507257</v>
      </c>
      <c r="I35" s="190">
        <f t="shared" si="16"/>
        <v>5021.054619999995</v>
      </c>
      <c r="J35" s="237">
        <f t="shared" si="7"/>
        <v>1.1341760475507257</v>
      </c>
      <c r="K35" s="189">
        <v>712.4735</v>
      </c>
      <c r="L35" s="189">
        <v>2049.02188</v>
      </c>
      <c r="M35" s="189">
        <f t="shared" si="17"/>
        <v>1336.5483799999997</v>
      </c>
      <c r="N35" s="240">
        <f t="shared" si="8"/>
        <v>2.875927146764055</v>
      </c>
      <c r="O35" s="190">
        <f t="shared" si="13"/>
        <v>38133.8666</v>
      </c>
      <c r="P35" s="190">
        <f t="shared" si="18"/>
        <v>44491.4696</v>
      </c>
      <c r="Q35" s="190">
        <f t="shared" si="15"/>
        <v>6357.6029999999955</v>
      </c>
      <c r="R35" s="237">
        <f t="shared" si="9"/>
        <v>1.1667180269624164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1" customFormat="1" ht="44.25" customHeight="1">
      <c r="A36" s="247">
        <v>22000000</v>
      </c>
      <c r="B36" s="143" t="s">
        <v>183</v>
      </c>
      <c r="C36" s="147">
        <v>4948.8</v>
      </c>
      <c r="D36" s="190">
        <f>SUM(D37:D40)</f>
        <v>117450.78897000001</v>
      </c>
      <c r="E36" s="227">
        <f>SUM(E37:E40)</f>
        <v>117450.78897000001</v>
      </c>
      <c r="F36" s="190">
        <f>SUM(F37:F40)</f>
        <v>124826.50558999999</v>
      </c>
      <c r="G36" s="190">
        <f t="shared" si="5"/>
        <v>7375.716619999977</v>
      </c>
      <c r="H36" s="237">
        <f t="shared" si="6"/>
        <v>1.0627983573774369</v>
      </c>
      <c r="I36" s="190">
        <f t="shared" si="16"/>
        <v>7375.716619999977</v>
      </c>
      <c r="J36" s="237">
        <f t="shared" si="7"/>
        <v>1.0627983573774369</v>
      </c>
      <c r="K36" s="224">
        <f>SUM(K37:K40)</f>
        <v>0</v>
      </c>
      <c r="L36" s="224">
        <f>SUM(L37:L40)</f>
        <v>0</v>
      </c>
      <c r="M36" s="189">
        <f t="shared" si="17"/>
        <v>0</v>
      </c>
      <c r="N36" s="240">
        <f t="shared" si="8"/>
      </c>
      <c r="O36" s="190">
        <f t="shared" si="13"/>
        <v>117450.78897000001</v>
      </c>
      <c r="P36" s="190">
        <f t="shared" si="18"/>
        <v>124826.50558999999</v>
      </c>
      <c r="Q36" s="190">
        <f t="shared" si="15"/>
        <v>7375.716619999977</v>
      </c>
      <c r="R36" s="237">
        <f t="shared" si="9"/>
        <v>1.0627983573774369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22.5" customHeight="1">
      <c r="A37" s="248">
        <v>22010000</v>
      </c>
      <c r="B37" s="145" t="s">
        <v>117</v>
      </c>
      <c r="C37" s="147"/>
      <c r="D37" s="222">
        <v>73817.051</v>
      </c>
      <c r="E37" s="213">
        <v>73817.051</v>
      </c>
      <c r="F37" s="214">
        <v>79540.77476999999</v>
      </c>
      <c r="G37" s="214">
        <f t="shared" si="5"/>
        <v>5723.723769999982</v>
      </c>
      <c r="H37" s="238">
        <f t="shared" si="6"/>
        <v>1.0775393177112966</v>
      </c>
      <c r="I37" s="214">
        <f t="shared" si="16"/>
        <v>5723.723769999982</v>
      </c>
      <c r="J37" s="238">
        <f t="shared" si="7"/>
        <v>1.0775393177112966</v>
      </c>
      <c r="K37" s="224"/>
      <c r="L37" s="224">
        <v>0</v>
      </c>
      <c r="M37" s="193">
        <f t="shared" si="17"/>
        <v>0</v>
      </c>
      <c r="N37" s="279">
        <f t="shared" si="8"/>
      </c>
      <c r="O37" s="192">
        <f t="shared" si="13"/>
        <v>73817.051</v>
      </c>
      <c r="P37" s="214">
        <f t="shared" si="18"/>
        <v>79540.77476999999</v>
      </c>
      <c r="Q37" s="192">
        <f t="shared" si="15"/>
        <v>5723.723769999982</v>
      </c>
      <c r="R37" s="238">
        <f t="shared" si="9"/>
        <v>1.0775393177112966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" customFormat="1" ht="61.5" customHeight="1">
      <c r="A38" s="248">
        <v>22080000</v>
      </c>
      <c r="B38" s="145" t="s">
        <v>184</v>
      </c>
      <c r="C38" s="146">
        <v>259.6</v>
      </c>
      <c r="D38" s="222">
        <v>42563.48997</v>
      </c>
      <c r="E38" s="213">
        <v>42563.48997</v>
      </c>
      <c r="F38" s="222">
        <v>44046.87681</v>
      </c>
      <c r="G38" s="214">
        <f t="shared" si="5"/>
        <v>1483.3868399999992</v>
      </c>
      <c r="H38" s="238">
        <f t="shared" si="6"/>
        <v>1.0348511562619873</v>
      </c>
      <c r="I38" s="214">
        <f t="shared" si="16"/>
        <v>1483.3868399999992</v>
      </c>
      <c r="J38" s="238">
        <f t="shared" si="7"/>
        <v>1.0348511562619873</v>
      </c>
      <c r="K38" s="216"/>
      <c r="L38" s="216">
        <v>0</v>
      </c>
      <c r="M38" s="193">
        <f t="shared" si="17"/>
        <v>0</v>
      </c>
      <c r="N38" s="279">
        <f t="shared" si="8"/>
      </c>
      <c r="O38" s="192">
        <f t="shared" si="13"/>
        <v>42563.48997</v>
      </c>
      <c r="P38" s="214">
        <f t="shared" si="18"/>
        <v>44046.87681</v>
      </c>
      <c r="Q38" s="192">
        <f t="shared" si="15"/>
        <v>1483.3868399999992</v>
      </c>
      <c r="R38" s="238">
        <f t="shared" si="9"/>
        <v>1.0348511562619873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1" customFormat="1" ht="23.25" customHeight="1">
      <c r="A39" s="248">
        <v>22090000</v>
      </c>
      <c r="B39" s="145" t="s">
        <v>52</v>
      </c>
      <c r="C39" s="148">
        <v>4672.3</v>
      </c>
      <c r="D39" s="222">
        <v>976.656</v>
      </c>
      <c r="E39" s="213">
        <v>976.656</v>
      </c>
      <c r="F39" s="222">
        <v>1146.24818</v>
      </c>
      <c r="G39" s="214">
        <f t="shared" si="5"/>
        <v>169.5921800000001</v>
      </c>
      <c r="H39" s="238">
        <f t="shared" si="6"/>
        <v>1.1736457667797056</v>
      </c>
      <c r="I39" s="214">
        <f t="shared" si="16"/>
        <v>169.5921800000001</v>
      </c>
      <c r="J39" s="238">
        <f t="shared" si="7"/>
        <v>1.1736457667797056</v>
      </c>
      <c r="K39" s="216"/>
      <c r="L39" s="216">
        <v>0</v>
      </c>
      <c r="M39" s="193">
        <f t="shared" si="17"/>
        <v>0</v>
      </c>
      <c r="N39" s="279">
        <f t="shared" si="8"/>
      </c>
      <c r="O39" s="192">
        <f t="shared" si="13"/>
        <v>976.656</v>
      </c>
      <c r="P39" s="214">
        <f t="shared" si="18"/>
        <v>1146.24818</v>
      </c>
      <c r="Q39" s="192">
        <f t="shared" si="15"/>
        <v>169.5921800000001</v>
      </c>
      <c r="R39" s="238">
        <f t="shared" si="9"/>
        <v>1.1736457667797056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" customFormat="1" ht="120" customHeight="1">
      <c r="A40" s="248">
        <v>22130000</v>
      </c>
      <c r="B40" s="145" t="s">
        <v>202</v>
      </c>
      <c r="C40" s="148"/>
      <c r="D40" s="222">
        <v>93.592</v>
      </c>
      <c r="E40" s="228">
        <v>93.592</v>
      </c>
      <c r="F40" s="222">
        <v>92.60583</v>
      </c>
      <c r="G40" s="214">
        <f t="shared" si="5"/>
        <v>-0.9861700000000013</v>
      </c>
      <c r="H40" s="238">
        <f t="shared" si="6"/>
        <v>0.9894630951363365</v>
      </c>
      <c r="I40" s="214">
        <f t="shared" si="16"/>
        <v>-0.9861700000000013</v>
      </c>
      <c r="J40" s="238">
        <f t="shared" si="7"/>
        <v>0.9894630951363365</v>
      </c>
      <c r="K40" s="216"/>
      <c r="L40" s="216">
        <v>0</v>
      </c>
      <c r="M40" s="193">
        <f t="shared" si="17"/>
        <v>0</v>
      </c>
      <c r="N40" s="279">
        <f t="shared" si="8"/>
      </c>
      <c r="O40" s="192">
        <f t="shared" si="13"/>
        <v>93.592</v>
      </c>
      <c r="P40" s="214">
        <f t="shared" si="18"/>
        <v>92.60583</v>
      </c>
      <c r="Q40" s="192">
        <f t="shared" si="15"/>
        <v>-0.9861700000000013</v>
      </c>
      <c r="R40" s="238">
        <f t="shared" si="9"/>
        <v>0.9894630951363365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" customFormat="1" ht="20.25" customHeight="1">
      <c r="A41" s="247">
        <v>24000000</v>
      </c>
      <c r="B41" s="143" t="s">
        <v>59</v>
      </c>
      <c r="C41" s="147">
        <f>C42+C45</f>
        <v>300.2</v>
      </c>
      <c r="D41" s="190">
        <f>SUM(D42:D43)</f>
        <v>5491.84813</v>
      </c>
      <c r="E41" s="190">
        <f>SUM(E42:E43)</f>
        <v>5491.84813</v>
      </c>
      <c r="F41" s="190">
        <f>SUM(F42:F43)</f>
        <v>8440.95478</v>
      </c>
      <c r="G41" s="190">
        <f t="shared" si="5"/>
        <v>2949.1066499999997</v>
      </c>
      <c r="H41" s="237">
        <f t="shared" si="6"/>
        <v>1.5369971237715199</v>
      </c>
      <c r="I41" s="190">
        <f t="shared" si="16"/>
        <v>2949.1066499999997</v>
      </c>
      <c r="J41" s="237">
        <f t="shared" si="7"/>
        <v>1.5369971237715199</v>
      </c>
      <c r="K41" s="189">
        <f>K42+K43+K44</f>
        <v>7925.42399</v>
      </c>
      <c r="L41" s="189">
        <f>L42+L43+L44</f>
        <v>27838.0069</v>
      </c>
      <c r="M41" s="189">
        <f t="shared" si="17"/>
        <v>19912.58291</v>
      </c>
      <c r="N41" s="240">
        <f t="shared" si="8"/>
        <v>3.5124943391198937</v>
      </c>
      <c r="O41" s="190">
        <f t="shared" si="13"/>
        <v>13417.272120000001</v>
      </c>
      <c r="P41" s="190">
        <f t="shared" si="18"/>
        <v>36278.96168</v>
      </c>
      <c r="Q41" s="190">
        <f t="shared" si="15"/>
        <v>22861.68956</v>
      </c>
      <c r="R41" s="237">
        <f t="shared" si="9"/>
        <v>2.703899969795052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" customFormat="1" ht="24" customHeight="1">
      <c r="A42" s="248">
        <v>24060000</v>
      </c>
      <c r="B42" s="145" t="s">
        <v>20</v>
      </c>
      <c r="C42" s="146">
        <v>300.2</v>
      </c>
      <c r="D42" s="214">
        <v>5491.84813</v>
      </c>
      <c r="E42" s="213">
        <v>5491.84813</v>
      </c>
      <c r="F42" s="214">
        <v>8440.95478</v>
      </c>
      <c r="G42" s="214">
        <f t="shared" si="5"/>
        <v>2949.1066499999997</v>
      </c>
      <c r="H42" s="238">
        <f t="shared" si="6"/>
        <v>1.5369971237715199</v>
      </c>
      <c r="I42" s="214">
        <f t="shared" si="16"/>
        <v>2949.1066499999997</v>
      </c>
      <c r="J42" s="238">
        <f t="shared" si="7"/>
        <v>1.5369971237715199</v>
      </c>
      <c r="K42" s="222">
        <v>447.11099</v>
      </c>
      <c r="L42" s="191">
        <v>3553.66996</v>
      </c>
      <c r="M42" s="191">
        <f t="shared" si="17"/>
        <v>3106.55897</v>
      </c>
      <c r="N42" s="279">
        <f t="shared" si="8"/>
        <v>7.948071148955655</v>
      </c>
      <c r="O42" s="192">
        <f t="shared" si="13"/>
        <v>5938.95912</v>
      </c>
      <c r="P42" s="214">
        <f>L42+F42</f>
        <v>11994.62474</v>
      </c>
      <c r="Q42" s="192">
        <f t="shared" si="15"/>
        <v>6055.665619999999</v>
      </c>
      <c r="R42" s="238">
        <f t="shared" si="9"/>
        <v>2.0196510024133656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" customFormat="1" ht="55.5" customHeight="1">
      <c r="A43" s="248">
        <v>24110000</v>
      </c>
      <c r="B43" s="145" t="s">
        <v>83</v>
      </c>
      <c r="C43" s="146"/>
      <c r="D43" s="220">
        <v>0</v>
      </c>
      <c r="E43" s="221">
        <v>0</v>
      </c>
      <c r="F43" s="220">
        <v>0</v>
      </c>
      <c r="G43" s="214">
        <f t="shared" si="5"/>
        <v>0</v>
      </c>
      <c r="H43" s="238">
        <f t="shared" si="6"/>
      </c>
      <c r="I43" s="214"/>
      <c r="J43" s="238">
        <f t="shared" si="7"/>
      </c>
      <c r="K43" s="222">
        <v>27.013</v>
      </c>
      <c r="L43" s="191">
        <v>21.457900000000002</v>
      </c>
      <c r="M43" s="191">
        <f t="shared" si="17"/>
        <v>-5.5550999999999995</v>
      </c>
      <c r="N43" s="279">
        <f t="shared" si="8"/>
        <v>0.7943545700218414</v>
      </c>
      <c r="O43" s="192">
        <f t="shared" si="13"/>
        <v>27.013</v>
      </c>
      <c r="P43" s="214">
        <f>L43+F43</f>
        <v>21.457900000000002</v>
      </c>
      <c r="Q43" s="192">
        <f t="shared" si="15"/>
        <v>-5.5550999999999995</v>
      </c>
      <c r="R43" s="238">
        <f t="shared" si="9"/>
        <v>0.7943545700218414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" customFormat="1" ht="59.25" customHeight="1">
      <c r="A44" s="248" t="s">
        <v>91</v>
      </c>
      <c r="B44" s="145" t="s">
        <v>92</v>
      </c>
      <c r="C44" s="146"/>
      <c r="D44" s="220">
        <v>0</v>
      </c>
      <c r="E44" s="221">
        <v>0</v>
      </c>
      <c r="F44" s="220">
        <v>0</v>
      </c>
      <c r="G44" s="214">
        <f t="shared" si="5"/>
        <v>0</v>
      </c>
      <c r="H44" s="238">
        <f t="shared" si="6"/>
      </c>
      <c r="I44" s="214"/>
      <c r="J44" s="238">
        <f t="shared" si="7"/>
      </c>
      <c r="K44" s="222">
        <v>7451.3</v>
      </c>
      <c r="L44" s="191">
        <v>24262.87904</v>
      </c>
      <c r="M44" s="191">
        <f t="shared" si="17"/>
        <v>16811.57904</v>
      </c>
      <c r="N44" s="279">
        <f t="shared" si="8"/>
        <v>3.2561940923060404</v>
      </c>
      <c r="O44" s="192">
        <f t="shared" si="13"/>
        <v>7451.3</v>
      </c>
      <c r="P44" s="214">
        <f>L44+F44</f>
        <v>24262.87904</v>
      </c>
      <c r="Q44" s="192">
        <f t="shared" si="15"/>
        <v>16811.57904</v>
      </c>
      <c r="R44" s="238">
        <f t="shared" si="9"/>
        <v>3.2561940923060404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22.5" customHeight="1">
      <c r="A45" s="247">
        <v>25000000</v>
      </c>
      <c r="B45" s="143" t="s">
        <v>53</v>
      </c>
      <c r="C45" s="147"/>
      <c r="D45" s="218">
        <v>0</v>
      </c>
      <c r="E45" s="219">
        <v>0</v>
      </c>
      <c r="F45" s="218">
        <v>0</v>
      </c>
      <c r="G45" s="214">
        <f t="shared" si="5"/>
        <v>0</v>
      </c>
      <c r="H45" s="237">
        <f t="shared" si="6"/>
      </c>
      <c r="I45" s="190">
        <f>F45-D45</f>
        <v>0</v>
      </c>
      <c r="J45" s="237">
        <f t="shared" si="7"/>
      </c>
      <c r="K45" s="189">
        <v>336150.98981</v>
      </c>
      <c r="L45" s="189">
        <v>327354.847</v>
      </c>
      <c r="M45" s="189">
        <f t="shared" si="17"/>
        <v>-8796.14280999999</v>
      </c>
      <c r="N45" s="240">
        <f t="shared" si="8"/>
        <v>0.9738327624292531</v>
      </c>
      <c r="O45" s="190">
        <f t="shared" si="13"/>
        <v>336150.98981</v>
      </c>
      <c r="P45" s="236">
        <f>L45+F45</f>
        <v>327354.847</v>
      </c>
      <c r="Q45" s="190">
        <f t="shared" si="15"/>
        <v>-8796.14280999999</v>
      </c>
      <c r="R45" s="237">
        <f t="shared" si="9"/>
        <v>0.9738327624292531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" customFormat="1" ht="24.75" customHeight="1">
      <c r="A46" s="247">
        <v>30000000</v>
      </c>
      <c r="B46" s="143" t="s">
        <v>69</v>
      </c>
      <c r="C46" s="151"/>
      <c r="D46" s="190">
        <v>72.454</v>
      </c>
      <c r="E46" s="190">
        <v>72.454</v>
      </c>
      <c r="F46" s="190">
        <v>70.50787</v>
      </c>
      <c r="G46" s="236">
        <f t="shared" si="5"/>
        <v>-1.9461299999999966</v>
      </c>
      <c r="H46" s="237">
        <f t="shared" si="6"/>
        <v>0.9731397852430508</v>
      </c>
      <c r="I46" s="190">
        <f>F46-D46</f>
        <v>-1.9461299999999966</v>
      </c>
      <c r="J46" s="237">
        <f t="shared" si="7"/>
        <v>0.9731397852430508</v>
      </c>
      <c r="K46" s="189">
        <v>51722.824</v>
      </c>
      <c r="L46" s="189">
        <v>68076.73827</v>
      </c>
      <c r="M46" s="189">
        <f t="shared" si="17"/>
        <v>16353.914270000001</v>
      </c>
      <c r="N46" s="240">
        <f t="shared" si="8"/>
        <v>1.3161837077960012</v>
      </c>
      <c r="O46" s="190">
        <f t="shared" si="13"/>
        <v>51795.278</v>
      </c>
      <c r="P46" s="190">
        <f t="shared" si="18"/>
        <v>68147.24614</v>
      </c>
      <c r="Q46" s="190">
        <f t="shared" si="15"/>
        <v>16351.968140000004</v>
      </c>
      <c r="R46" s="237">
        <f t="shared" si="9"/>
        <v>1.3157038396434517</v>
      </c>
      <c r="S46" s="50"/>
      <c r="T46" s="50"/>
      <c r="U46" s="50"/>
      <c r="V46" s="50"/>
      <c r="W46" s="51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10" customFormat="1" ht="41.25" customHeight="1" hidden="1">
      <c r="A47" s="250" t="s">
        <v>190</v>
      </c>
      <c r="B47" s="149" t="s">
        <v>191</v>
      </c>
      <c r="C47" s="152"/>
      <c r="D47" s="224">
        <v>0</v>
      </c>
      <c r="E47" s="229">
        <v>0</v>
      </c>
      <c r="F47" s="224">
        <v>0</v>
      </c>
      <c r="G47" s="190">
        <f>F47-E47</f>
        <v>0</v>
      </c>
      <c r="H47" s="237">
        <f t="shared" si="6"/>
      </c>
      <c r="I47" s="190">
        <f>F47-D47</f>
        <v>0</v>
      </c>
      <c r="J47" s="237">
        <f t="shared" si="7"/>
      </c>
      <c r="K47" s="189"/>
      <c r="L47" s="189"/>
      <c r="M47" s="189">
        <f aca="true" t="shared" si="19" ref="M47:M55">L47-K47</f>
        <v>0</v>
      </c>
      <c r="N47" s="240">
        <f t="shared" si="8"/>
      </c>
      <c r="O47" s="189">
        <f>D47+K47</f>
        <v>0</v>
      </c>
      <c r="P47" s="189">
        <f>L47+F47</f>
        <v>0</v>
      </c>
      <c r="Q47" s="189">
        <f>P47-O47</f>
        <v>0</v>
      </c>
      <c r="R47" s="237">
        <f t="shared" si="9"/>
      </c>
      <c r="S47" s="109"/>
      <c r="T47" s="109"/>
      <c r="U47" s="109"/>
      <c r="V47" s="109"/>
      <c r="W47" s="112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s="1" customFormat="1" ht="30" customHeight="1">
      <c r="A48" s="247">
        <v>50000000</v>
      </c>
      <c r="B48" s="143" t="s">
        <v>21</v>
      </c>
      <c r="C48" s="147" t="e">
        <f>#REF!+C49</f>
        <v>#REF!</v>
      </c>
      <c r="D48" s="218">
        <f>D49</f>
        <v>0</v>
      </c>
      <c r="E48" s="218">
        <f>E49</f>
        <v>0</v>
      </c>
      <c r="F48" s="218">
        <f>F49</f>
        <v>0</v>
      </c>
      <c r="G48" s="190">
        <f>F48-E48</f>
        <v>0</v>
      </c>
      <c r="H48" s="237">
        <f t="shared" si="6"/>
      </c>
      <c r="I48" s="190">
        <f>F48-D48</f>
        <v>0</v>
      </c>
      <c r="J48" s="237">
        <f t="shared" si="7"/>
      </c>
      <c r="K48" s="189">
        <f>K49</f>
        <v>16427.458</v>
      </c>
      <c r="L48" s="189">
        <f>L49</f>
        <v>20390.14432</v>
      </c>
      <c r="M48" s="189">
        <f t="shared" si="19"/>
        <v>3962.6863200000007</v>
      </c>
      <c r="N48" s="240">
        <f t="shared" si="8"/>
        <v>1.241223342041112</v>
      </c>
      <c r="O48" s="190">
        <f t="shared" si="13"/>
        <v>16427.458</v>
      </c>
      <c r="P48" s="190">
        <f t="shared" si="18"/>
        <v>20390.14432</v>
      </c>
      <c r="Q48" s="190">
        <f t="shared" si="15"/>
        <v>3962.6863200000007</v>
      </c>
      <c r="R48" s="237">
        <f t="shared" si="9"/>
        <v>1.241223342041112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1" customFormat="1" ht="81" customHeight="1">
      <c r="A49" s="248">
        <v>50110000</v>
      </c>
      <c r="B49" s="145" t="s">
        <v>185</v>
      </c>
      <c r="C49" s="146"/>
      <c r="D49" s="220">
        <v>0</v>
      </c>
      <c r="E49" s="221">
        <v>0</v>
      </c>
      <c r="F49" s="220">
        <v>0</v>
      </c>
      <c r="G49" s="214">
        <f t="shared" si="5"/>
        <v>0</v>
      </c>
      <c r="H49" s="238">
        <f t="shared" si="6"/>
      </c>
      <c r="I49" s="214"/>
      <c r="J49" s="238">
        <f t="shared" si="7"/>
      </c>
      <c r="K49" s="222">
        <v>16427.458</v>
      </c>
      <c r="L49" s="191">
        <v>20390.14432</v>
      </c>
      <c r="M49" s="193">
        <f t="shared" si="19"/>
        <v>3962.6863200000007</v>
      </c>
      <c r="N49" s="279">
        <f t="shared" si="8"/>
        <v>1.241223342041112</v>
      </c>
      <c r="O49" s="192">
        <f t="shared" si="13"/>
        <v>16427.458</v>
      </c>
      <c r="P49" s="214">
        <f t="shared" si="18"/>
        <v>20390.14432</v>
      </c>
      <c r="Q49" s="192">
        <f t="shared" si="15"/>
        <v>3962.6863200000007</v>
      </c>
      <c r="R49" s="238">
        <f t="shared" si="9"/>
        <v>1.241223342041112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20.25" customHeight="1">
      <c r="A50" s="8">
        <v>900101</v>
      </c>
      <c r="B50" s="153" t="s">
        <v>22</v>
      </c>
      <c r="C50" s="154" t="e">
        <f>C10+C34+C48+#REF!</f>
        <v>#REF!</v>
      </c>
      <c r="D50" s="230">
        <f>D10+D34+D48+D46</f>
        <v>4199738.329</v>
      </c>
      <c r="E50" s="230">
        <f>E10+E34+E48+E46</f>
        <v>4199738.329</v>
      </c>
      <c r="F50" s="230">
        <f>F10+F34+F48+F46</f>
        <v>4324168.66576</v>
      </c>
      <c r="G50" s="230">
        <f t="shared" si="5"/>
        <v>124430.33676000033</v>
      </c>
      <c r="H50" s="239">
        <f aca="true" t="shared" si="20" ref="H50:H59">_xlfn.IFERROR(F50/E50,"")</f>
        <v>1.0296281165664025</v>
      </c>
      <c r="I50" s="230">
        <f aca="true" t="shared" si="21" ref="I50:I59">F50-D50</f>
        <v>124430.33676000033</v>
      </c>
      <c r="J50" s="239">
        <f aca="true" t="shared" si="22" ref="J50:J59">_xlfn.IFERROR(F50/D50,"")</f>
        <v>1.0296281165664025</v>
      </c>
      <c r="K50" s="230">
        <f>K10+K34+K46+K48+K47</f>
        <v>415962.46630000003</v>
      </c>
      <c r="L50" s="230">
        <f>L10+L34+L46+L48+L47</f>
        <v>449483.592</v>
      </c>
      <c r="M50" s="230">
        <f t="shared" si="19"/>
        <v>33521.125699999975</v>
      </c>
      <c r="N50" s="239">
        <f aca="true" t="shared" si="23" ref="N50:N59">_xlfn.IFERROR(L50/K50,"")</f>
        <v>1.080586900058968</v>
      </c>
      <c r="O50" s="230">
        <f t="shared" si="13"/>
        <v>4615700.7953</v>
      </c>
      <c r="P50" s="230">
        <f t="shared" si="18"/>
        <v>4773652.25776</v>
      </c>
      <c r="Q50" s="230">
        <f t="shared" si="15"/>
        <v>157951.46246000007</v>
      </c>
      <c r="R50" s="239">
        <f aca="true" t="shared" si="24" ref="R50:R59">_xlfn.IFERROR(P50/O50,"")</f>
        <v>1.0342204725706736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18" s="1" customFormat="1" ht="22.5" customHeight="1">
      <c r="A51" s="247">
        <v>40000000</v>
      </c>
      <c r="B51" s="143" t="s">
        <v>54</v>
      </c>
      <c r="C51" s="155">
        <f>C52+C88</f>
        <v>226954.7</v>
      </c>
      <c r="D51" s="189">
        <f>D52</f>
        <v>4544068.089999999</v>
      </c>
      <c r="E51" s="190">
        <f>E52</f>
        <v>4544068.089999999</v>
      </c>
      <c r="F51" s="190">
        <f>F52</f>
        <v>4536068.210849999</v>
      </c>
      <c r="G51" s="190">
        <f t="shared" si="5"/>
        <v>-7999.8791499994695</v>
      </c>
      <c r="H51" s="278">
        <f t="shared" si="20"/>
        <v>0.9982394895957645</v>
      </c>
      <c r="I51" s="190">
        <f t="shared" si="21"/>
        <v>-7999.8791499994695</v>
      </c>
      <c r="J51" s="278">
        <f t="shared" si="22"/>
        <v>0.9982394895957645</v>
      </c>
      <c r="K51" s="189">
        <f>K52</f>
        <v>553536.041</v>
      </c>
      <c r="L51" s="189">
        <f>L52</f>
        <v>539264.52988</v>
      </c>
      <c r="M51" s="190">
        <f t="shared" si="19"/>
        <v>-14271.511119999923</v>
      </c>
      <c r="N51" s="278">
        <f t="shared" si="23"/>
        <v>0.9742175575519573</v>
      </c>
      <c r="O51" s="190">
        <f t="shared" si="13"/>
        <v>5097604.130999999</v>
      </c>
      <c r="P51" s="190">
        <f t="shared" si="18"/>
        <v>5075332.74073</v>
      </c>
      <c r="Q51" s="190">
        <f t="shared" si="15"/>
        <v>-22271.390269999392</v>
      </c>
      <c r="R51" s="278">
        <f t="shared" si="24"/>
        <v>0.9956310082741496</v>
      </c>
    </row>
    <row r="52" spans="1:18" s="1" customFormat="1" ht="23.25" customHeight="1">
      <c r="A52" s="247">
        <v>41000000</v>
      </c>
      <c r="B52" s="143" t="s">
        <v>55</v>
      </c>
      <c r="C52" s="155">
        <f>C53+C57</f>
        <v>226954.7</v>
      </c>
      <c r="D52" s="190">
        <f>D53+D57</f>
        <v>4544068.089999999</v>
      </c>
      <c r="E52" s="190">
        <f>E53+E57</f>
        <v>4544068.089999999</v>
      </c>
      <c r="F52" s="190">
        <f>F53+F57</f>
        <v>4536068.210849999</v>
      </c>
      <c r="G52" s="190">
        <f t="shared" si="5"/>
        <v>-7999.8791499994695</v>
      </c>
      <c r="H52" s="278">
        <f t="shared" si="20"/>
        <v>0.9982394895957645</v>
      </c>
      <c r="I52" s="190">
        <f t="shared" si="21"/>
        <v>-7999.8791499994695</v>
      </c>
      <c r="J52" s="278">
        <f t="shared" si="22"/>
        <v>0.9982394895957645</v>
      </c>
      <c r="K52" s="189">
        <f>K53+K57</f>
        <v>553536.041</v>
      </c>
      <c r="L52" s="189">
        <f>L53+L57</f>
        <v>539264.52988</v>
      </c>
      <c r="M52" s="190">
        <f t="shared" si="19"/>
        <v>-14271.511119999923</v>
      </c>
      <c r="N52" s="278">
        <f t="shared" si="23"/>
        <v>0.9742175575519573</v>
      </c>
      <c r="O52" s="190">
        <f t="shared" si="13"/>
        <v>5097604.130999999</v>
      </c>
      <c r="P52" s="190">
        <f t="shared" si="18"/>
        <v>5075332.74073</v>
      </c>
      <c r="Q52" s="190">
        <f t="shared" si="15"/>
        <v>-22271.390269999392</v>
      </c>
      <c r="R52" s="278">
        <f t="shared" si="24"/>
        <v>0.9956310082741496</v>
      </c>
    </row>
    <row r="53" spans="1:18" s="117" customFormat="1" ht="23.25" customHeight="1">
      <c r="A53" s="247">
        <v>41020000</v>
      </c>
      <c r="B53" s="180" t="s">
        <v>67</v>
      </c>
      <c r="C53" s="156">
        <f>SUM(C54:C54)</f>
        <v>226954.7</v>
      </c>
      <c r="D53" s="231">
        <f>D54+D55+D56</f>
        <v>1349843.5999999999</v>
      </c>
      <c r="E53" s="231">
        <f>E54+E55+E56</f>
        <v>1349843.5999999999</v>
      </c>
      <c r="F53" s="231">
        <f>F54+F55+F56</f>
        <v>1349843.5999999999</v>
      </c>
      <c r="G53" s="190">
        <f t="shared" si="5"/>
        <v>0</v>
      </c>
      <c r="H53" s="278">
        <f t="shared" si="20"/>
        <v>1</v>
      </c>
      <c r="I53" s="231">
        <f t="shared" si="21"/>
        <v>0</v>
      </c>
      <c r="J53" s="278">
        <f t="shared" si="22"/>
        <v>1</v>
      </c>
      <c r="K53" s="232">
        <f>K54+K55</f>
        <v>0</v>
      </c>
      <c r="L53" s="232">
        <f>L54+L55</f>
        <v>0</v>
      </c>
      <c r="M53" s="190">
        <f t="shared" si="19"/>
        <v>0</v>
      </c>
      <c r="N53" s="278">
        <f t="shared" si="23"/>
      </c>
      <c r="O53" s="211">
        <f t="shared" si="13"/>
        <v>1349843.5999999999</v>
      </c>
      <c r="P53" s="231">
        <f t="shared" si="18"/>
        <v>1349843.5999999999</v>
      </c>
      <c r="Q53" s="211">
        <f t="shared" si="15"/>
        <v>0</v>
      </c>
      <c r="R53" s="278">
        <f t="shared" si="24"/>
        <v>1</v>
      </c>
    </row>
    <row r="54" spans="1:18" s="1" customFormat="1" ht="29.25" customHeight="1">
      <c r="A54" s="248">
        <v>41020100</v>
      </c>
      <c r="B54" s="145" t="s">
        <v>105</v>
      </c>
      <c r="C54" s="157">
        <v>226954.7</v>
      </c>
      <c r="D54" s="214">
        <v>1098332.2</v>
      </c>
      <c r="E54" s="214">
        <v>1098332.2</v>
      </c>
      <c r="F54" s="214">
        <v>1098332.2</v>
      </c>
      <c r="G54" s="190">
        <f t="shared" si="5"/>
        <v>0</v>
      </c>
      <c r="H54" s="279">
        <f t="shared" si="20"/>
        <v>1</v>
      </c>
      <c r="I54" s="214">
        <f t="shared" si="21"/>
        <v>0</v>
      </c>
      <c r="J54" s="279">
        <f t="shared" si="22"/>
        <v>1</v>
      </c>
      <c r="K54" s="216">
        <v>0</v>
      </c>
      <c r="L54" s="216">
        <v>0</v>
      </c>
      <c r="M54" s="190">
        <f t="shared" si="19"/>
        <v>0</v>
      </c>
      <c r="N54" s="279">
        <f t="shared" si="23"/>
      </c>
      <c r="O54" s="192">
        <f t="shared" si="13"/>
        <v>1098332.2</v>
      </c>
      <c r="P54" s="214">
        <f t="shared" si="18"/>
        <v>1098332.2</v>
      </c>
      <c r="Q54" s="192">
        <f t="shared" si="15"/>
        <v>0</v>
      </c>
      <c r="R54" s="279">
        <f t="shared" si="24"/>
        <v>1</v>
      </c>
    </row>
    <row r="55" spans="1:18" s="1" customFormat="1" ht="84" customHeight="1">
      <c r="A55" s="248">
        <v>41020200</v>
      </c>
      <c r="B55" s="145" t="s">
        <v>158</v>
      </c>
      <c r="C55" s="157"/>
      <c r="D55" s="214">
        <v>227846.7</v>
      </c>
      <c r="E55" s="214">
        <v>227846.7</v>
      </c>
      <c r="F55" s="214">
        <v>227846.7</v>
      </c>
      <c r="G55" s="190">
        <f t="shared" si="5"/>
        <v>0</v>
      </c>
      <c r="H55" s="279">
        <f t="shared" si="20"/>
        <v>1</v>
      </c>
      <c r="I55" s="214">
        <f t="shared" si="21"/>
        <v>0</v>
      </c>
      <c r="J55" s="279">
        <f t="shared" si="22"/>
        <v>1</v>
      </c>
      <c r="K55" s="216">
        <v>0</v>
      </c>
      <c r="L55" s="216">
        <v>0</v>
      </c>
      <c r="M55" s="190">
        <f t="shared" si="19"/>
        <v>0</v>
      </c>
      <c r="N55" s="279">
        <f t="shared" si="23"/>
      </c>
      <c r="O55" s="192">
        <f t="shared" si="13"/>
        <v>227846.7</v>
      </c>
      <c r="P55" s="214">
        <f>L55+F55</f>
        <v>227846.7</v>
      </c>
      <c r="Q55" s="192">
        <f>P55-O55</f>
        <v>0</v>
      </c>
      <c r="R55" s="279">
        <f t="shared" si="24"/>
        <v>1</v>
      </c>
    </row>
    <row r="56" spans="1:18" s="1" customFormat="1" ht="159" customHeight="1">
      <c r="A56" s="248">
        <v>41021100</v>
      </c>
      <c r="B56" s="145" t="s">
        <v>255</v>
      </c>
      <c r="C56" s="157"/>
      <c r="D56" s="214">
        <v>23664.7</v>
      </c>
      <c r="E56" s="214">
        <v>23664.7</v>
      </c>
      <c r="F56" s="214">
        <v>23664.7</v>
      </c>
      <c r="G56" s="190">
        <f>F56-E56</f>
        <v>0</v>
      </c>
      <c r="H56" s="279">
        <f>_xlfn.IFERROR(F56/E56,"")</f>
        <v>1</v>
      </c>
      <c r="I56" s="214">
        <f>F56-D56</f>
        <v>0</v>
      </c>
      <c r="J56" s="279">
        <f>_xlfn.IFERROR(F56/D56,"")</f>
        <v>1</v>
      </c>
      <c r="K56" s="216"/>
      <c r="L56" s="216"/>
      <c r="M56" s="190"/>
      <c r="N56" s="279"/>
      <c r="O56" s="192">
        <f>D56+K56</f>
        <v>23664.7</v>
      </c>
      <c r="P56" s="214">
        <f>L56+F56</f>
        <v>23664.7</v>
      </c>
      <c r="Q56" s="192">
        <f>P56-O56</f>
        <v>0</v>
      </c>
      <c r="R56" s="279">
        <f>_xlfn.IFERROR(P56/O56,"")</f>
        <v>1</v>
      </c>
    </row>
    <row r="57" spans="1:18" s="1" customFormat="1" ht="23.25" customHeight="1">
      <c r="A57" s="247">
        <v>41030000</v>
      </c>
      <c r="B57" s="158" t="s">
        <v>68</v>
      </c>
      <c r="C57" s="147">
        <f>C81</f>
        <v>0</v>
      </c>
      <c r="D57" s="190">
        <f>SUM(D58:D82)</f>
        <v>3194224.4899999993</v>
      </c>
      <c r="E57" s="190">
        <f>SUM(E58:E82)</f>
        <v>3194224.4899999993</v>
      </c>
      <c r="F57" s="190">
        <f>SUM(F58:F82)</f>
        <v>3186224.61085</v>
      </c>
      <c r="G57" s="190">
        <f>F57-E57</f>
        <v>-7999.8791499994695</v>
      </c>
      <c r="H57" s="278">
        <f t="shared" si="20"/>
        <v>0.9974955175583168</v>
      </c>
      <c r="I57" s="190">
        <f t="shared" si="21"/>
        <v>-7999.8791499994695</v>
      </c>
      <c r="J57" s="278">
        <f t="shared" si="22"/>
        <v>0.9974955175583168</v>
      </c>
      <c r="K57" s="189">
        <f>SUM(K58:K82)</f>
        <v>553536.041</v>
      </c>
      <c r="L57" s="189">
        <f>SUM(L58:L82)</f>
        <v>539264.52988</v>
      </c>
      <c r="M57" s="189">
        <f>SUM(M58:M81)</f>
        <v>-0.01503999999977168</v>
      </c>
      <c r="N57" s="278">
        <f t="shared" si="23"/>
        <v>0.9742175575519573</v>
      </c>
      <c r="O57" s="190">
        <f t="shared" si="13"/>
        <v>3747760.5309999995</v>
      </c>
      <c r="P57" s="190">
        <f t="shared" si="18"/>
        <v>3725489.14073</v>
      </c>
      <c r="Q57" s="190">
        <f>P57-O57</f>
        <v>-22271.390269999392</v>
      </c>
      <c r="R57" s="278">
        <f t="shared" si="24"/>
        <v>0.9940574137312725</v>
      </c>
    </row>
    <row r="58" spans="1:18" s="1" customFormat="1" ht="107.25" customHeight="1" hidden="1">
      <c r="A58" s="248">
        <v>41030400</v>
      </c>
      <c r="B58" s="255" t="s">
        <v>221</v>
      </c>
      <c r="C58" s="147"/>
      <c r="D58" s="192"/>
      <c r="E58" s="192"/>
      <c r="F58" s="192"/>
      <c r="G58" s="192">
        <f>F58-E58</f>
        <v>0</v>
      </c>
      <c r="H58" s="278">
        <f t="shared" si="20"/>
      </c>
      <c r="I58" s="192">
        <f t="shared" si="21"/>
        <v>0</v>
      </c>
      <c r="J58" s="278">
        <f t="shared" si="22"/>
      </c>
      <c r="K58" s="191"/>
      <c r="L58" s="191"/>
      <c r="M58" s="192">
        <f>L58-K58</f>
        <v>0</v>
      </c>
      <c r="N58" s="278">
        <f t="shared" si="23"/>
      </c>
      <c r="O58" s="192">
        <f>D58+K58</f>
        <v>0</v>
      </c>
      <c r="P58" s="192">
        <f>L58+F58</f>
        <v>0</v>
      </c>
      <c r="Q58" s="192">
        <f>P58-O58</f>
        <v>0</v>
      </c>
      <c r="R58" s="278">
        <f t="shared" si="24"/>
      </c>
    </row>
    <row r="59" spans="1:18" s="1" customFormat="1" ht="261.75" customHeight="1">
      <c r="A59" s="248">
        <v>41030500</v>
      </c>
      <c r="B59" s="234" t="s">
        <v>220</v>
      </c>
      <c r="C59" s="147"/>
      <c r="D59" s="192">
        <v>2971.488</v>
      </c>
      <c r="E59" s="192">
        <v>2971.488</v>
      </c>
      <c r="F59" s="192">
        <v>2971.48624</v>
      </c>
      <c r="G59" s="192">
        <f>F59-E59</f>
        <v>-0.0017599999996491533</v>
      </c>
      <c r="H59" s="279">
        <f t="shared" si="20"/>
        <v>0.9999994077041537</v>
      </c>
      <c r="I59" s="192">
        <f t="shared" si="21"/>
        <v>-0.0017599999996491533</v>
      </c>
      <c r="J59" s="279">
        <f t="shared" si="22"/>
        <v>0.9999994077041537</v>
      </c>
      <c r="K59" s="191"/>
      <c r="L59" s="191"/>
      <c r="M59" s="192">
        <f>L59-K59</f>
        <v>0</v>
      </c>
      <c r="N59" s="278">
        <f t="shared" si="23"/>
      </c>
      <c r="O59" s="192">
        <f>D59+K59</f>
        <v>2971.488</v>
      </c>
      <c r="P59" s="192">
        <f>L59+F59</f>
        <v>2971.48624</v>
      </c>
      <c r="Q59" s="192">
        <f>P59-O59</f>
        <v>-0.0017599999996491533</v>
      </c>
      <c r="R59" s="279">
        <f t="shared" si="24"/>
        <v>0.9999994077041537</v>
      </c>
    </row>
    <row r="60" spans="1:18" s="1" customFormat="1" ht="84.75" customHeight="1">
      <c r="A60" s="248">
        <v>41032300</v>
      </c>
      <c r="B60" s="234" t="s">
        <v>234</v>
      </c>
      <c r="C60" s="147"/>
      <c r="D60" s="192">
        <v>48300</v>
      </c>
      <c r="E60" s="192">
        <v>48300</v>
      </c>
      <c r="F60" s="192">
        <v>48300</v>
      </c>
      <c r="G60" s="192">
        <f aca="true" t="shared" si="25" ref="G60:G81">F60-E60</f>
        <v>0</v>
      </c>
      <c r="H60" s="279">
        <f aca="true" t="shared" si="26" ref="H60:H81">_xlfn.IFERROR(F60/E60,"")</f>
        <v>1</v>
      </c>
      <c r="I60" s="192">
        <f aca="true" t="shared" si="27" ref="I60:I81">F60-D60</f>
        <v>0</v>
      </c>
      <c r="J60" s="279">
        <f aca="true" t="shared" si="28" ref="J60:J81">_xlfn.IFERROR(F60/D60,"")</f>
        <v>1</v>
      </c>
      <c r="K60" s="191"/>
      <c r="L60" s="191"/>
      <c r="M60" s="192">
        <f aca="true" t="shared" si="29" ref="M60:M81">L60-K60</f>
        <v>0</v>
      </c>
      <c r="N60" s="278">
        <f aca="true" t="shared" si="30" ref="N60:N81">_xlfn.IFERROR(L60/K60,"")</f>
      </c>
      <c r="O60" s="192">
        <f aca="true" t="shared" si="31" ref="O60:O81">D60+K60</f>
        <v>48300</v>
      </c>
      <c r="P60" s="192">
        <f aca="true" t="shared" si="32" ref="P60:P81">L60+F60</f>
        <v>48300</v>
      </c>
      <c r="Q60" s="192">
        <f aca="true" t="shared" si="33" ref="Q60:Q81">P60-O60</f>
        <v>0</v>
      </c>
      <c r="R60" s="279">
        <f aca="true" t="shared" si="34" ref="R60:R81">_xlfn.IFERROR(P60/O60,"")</f>
        <v>1</v>
      </c>
    </row>
    <row r="61" spans="1:18" s="1" customFormat="1" ht="84.75" customHeight="1">
      <c r="A61" s="248">
        <v>41032500</v>
      </c>
      <c r="B61" s="234" t="s">
        <v>257</v>
      </c>
      <c r="C61" s="147"/>
      <c r="D61" s="192">
        <v>1229.51</v>
      </c>
      <c r="E61" s="192">
        <v>1229.51</v>
      </c>
      <c r="F61" s="192">
        <v>1229.51</v>
      </c>
      <c r="G61" s="192">
        <f>F61-E61</f>
        <v>0</v>
      </c>
      <c r="H61" s="279">
        <f>_xlfn.IFERROR(F61/E61,"")</f>
        <v>1</v>
      </c>
      <c r="I61" s="192">
        <f>F61-D61</f>
        <v>0</v>
      </c>
      <c r="J61" s="279">
        <f>_xlfn.IFERROR(F61/D61,"")</f>
        <v>1</v>
      </c>
      <c r="K61" s="191">
        <v>10138.06</v>
      </c>
      <c r="L61" s="191">
        <v>10138.06</v>
      </c>
      <c r="M61" s="192"/>
      <c r="N61" s="278"/>
      <c r="O61" s="192">
        <f>D61+K61</f>
        <v>11367.57</v>
      </c>
      <c r="P61" s="192">
        <f>L61+F61</f>
        <v>11367.57</v>
      </c>
      <c r="Q61" s="192">
        <f>P61-O61</f>
        <v>0</v>
      </c>
      <c r="R61" s="279">
        <f>_xlfn.IFERROR(P61/O61,"")</f>
        <v>1</v>
      </c>
    </row>
    <row r="62" spans="1:18" s="1" customFormat="1" ht="72.75" customHeight="1">
      <c r="A62" s="248">
        <v>41032700</v>
      </c>
      <c r="B62" s="234" t="s">
        <v>245</v>
      </c>
      <c r="C62" s="147"/>
      <c r="D62" s="192">
        <v>39999</v>
      </c>
      <c r="E62" s="192">
        <v>39999</v>
      </c>
      <c r="F62" s="192">
        <v>39651.88884000001</v>
      </c>
      <c r="G62" s="192">
        <f t="shared" si="25"/>
        <v>-347.1111599999931</v>
      </c>
      <c r="H62" s="279">
        <f t="shared" si="26"/>
        <v>0.9913220040501014</v>
      </c>
      <c r="I62" s="192">
        <f t="shared" si="27"/>
        <v>-347.1111599999931</v>
      </c>
      <c r="J62" s="279">
        <f t="shared" si="28"/>
        <v>0.9913220040501014</v>
      </c>
      <c r="K62" s="191">
        <v>0</v>
      </c>
      <c r="L62" s="191">
        <v>0</v>
      </c>
      <c r="M62" s="192">
        <f t="shared" si="29"/>
        <v>0</v>
      </c>
      <c r="N62" s="278">
        <f t="shared" si="30"/>
      </c>
      <c r="O62" s="192">
        <f t="shared" si="31"/>
        <v>39999</v>
      </c>
      <c r="P62" s="192">
        <f t="shared" si="32"/>
        <v>39651.88884000001</v>
      </c>
      <c r="Q62" s="192">
        <f t="shared" si="33"/>
        <v>-347.1111599999931</v>
      </c>
      <c r="R62" s="279">
        <f t="shared" si="34"/>
        <v>0.9913220040501014</v>
      </c>
    </row>
    <row r="63" spans="1:18" s="1" customFormat="1" ht="61.5" customHeight="1">
      <c r="A63" s="248">
        <v>41033000</v>
      </c>
      <c r="B63" s="234" t="s">
        <v>218</v>
      </c>
      <c r="C63" s="147"/>
      <c r="D63" s="192">
        <v>119054.4</v>
      </c>
      <c r="E63" s="192">
        <v>119054.4</v>
      </c>
      <c r="F63" s="192">
        <v>119013.76109999999</v>
      </c>
      <c r="G63" s="192">
        <f t="shared" si="25"/>
        <v>-40.63890000000538</v>
      </c>
      <c r="H63" s="279">
        <f t="shared" si="26"/>
        <v>0.9996586526831431</v>
      </c>
      <c r="I63" s="192">
        <f t="shared" si="27"/>
        <v>-40.63890000000538</v>
      </c>
      <c r="J63" s="279">
        <f t="shared" si="28"/>
        <v>0.9996586526831431</v>
      </c>
      <c r="K63" s="191">
        <v>16707.7</v>
      </c>
      <c r="L63" s="191">
        <v>16707.685</v>
      </c>
      <c r="M63" s="192">
        <f t="shared" si="29"/>
        <v>-0.014999999999417923</v>
      </c>
      <c r="N63" s="279">
        <f t="shared" si="30"/>
        <v>0.9999991022103581</v>
      </c>
      <c r="O63" s="192">
        <f t="shared" si="31"/>
        <v>135762.1</v>
      </c>
      <c r="P63" s="192">
        <f t="shared" si="32"/>
        <v>135721.4461</v>
      </c>
      <c r="Q63" s="192">
        <f t="shared" si="33"/>
        <v>-40.653900000004796</v>
      </c>
      <c r="R63" s="279">
        <f t="shared" si="34"/>
        <v>0.9997005504481736</v>
      </c>
    </row>
    <row r="64" spans="1:18" s="1" customFormat="1" ht="90.75" customHeight="1">
      <c r="A64" s="248">
        <v>41033400</v>
      </c>
      <c r="B64" s="234" t="s">
        <v>258</v>
      </c>
      <c r="C64" s="147"/>
      <c r="D64" s="192">
        <v>6122.4</v>
      </c>
      <c r="E64" s="192">
        <v>6122.4</v>
      </c>
      <c r="F64" s="192">
        <v>6122.4</v>
      </c>
      <c r="G64" s="192"/>
      <c r="H64" s="279"/>
      <c r="I64" s="192"/>
      <c r="J64" s="279"/>
      <c r="K64" s="191">
        <v>0</v>
      </c>
      <c r="L64" s="191">
        <v>0</v>
      </c>
      <c r="M64" s="192"/>
      <c r="N64" s="279"/>
      <c r="O64" s="192"/>
      <c r="P64" s="192"/>
      <c r="Q64" s="192"/>
      <c r="R64" s="279"/>
    </row>
    <row r="65" spans="1:18" s="1" customFormat="1" ht="90.75" customHeight="1">
      <c r="A65" s="248">
        <v>41033800</v>
      </c>
      <c r="B65" s="234" t="s">
        <v>246</v>
      </c>
      <c r="C65" s="147"/>
      <c r="D65" s="192">
        <v>5718.7</v>
      </c>
      <c r="E65" s="192">
        <v>5718.7</v>
      </c>
      <c r="F65" s="192">
        <v>5624.613</v>
      </c>
      <c r="G65" s="192">
        <f t="shared" si="25"/>
        <v>-94.08699999999953</v>
      </c>
      <c r="H65" s="279">
        <f t="shared" si="26"/>
        <v>0.9835474845681712</v>
      </c>
      <c r="I65" s="192">
        <f t="shared" si="27"/>
        <v>-94.08699999999953</v>
      </c>
      <c r="J65" s="279">
        <f t="shared" si="28"/>
        <v>0.9835474845681712</v>
      </c>
      <c r="K65" s="191">
        <v>0</v>
      </c>
      <c r="L65" s="191">
        <v>0</v>
      </c>
      <c r="M65" s="192">
        <f t="shared" si="29"/>
        <v>0</v>
      </c>
      <c r="N65" s="278">
        <f t="shared" si="30"/>
      </c>
      <c r="O65" s="192">
        <f t="shared" si="31"/>
        <v>5718.7</v>
      </c>
      <c r="P65" s="192">
        <f t="shared" si="32"/>
        <v>5624.613</v>
      </c>
      <c r="Q65" s="192">
        <f t="shared" si="33"/>
        <v>-94.08699999999953</v>
      </c>
      <c r="R65" s="279">
        <f t="shared" si="34"/>
        <v>0.9835474845681712</v>
      </c>
    </row>
    <row r="66" spans="1:18" s="1" customFormat="1" ht="44.25" customHeight="1">
      <c r="A66" s="248" t="s">
        <v>203</v>
      </c>
      <c r="B66" s="234" t="s">
        <v>207</v>
      </c>
      <c r="C66" s="147"/>
      <c r="D66" s="192">
        <v>2706216.3</v>
      </c>
      <c r="E66" s="192">
        <v>2706216.3</v>
      </c>
      <c r="F66" s="192">
        <v>2706216.3</v>
      </c>
      <c r="G66" s="192">
        <f t="shared" si="25"/>
        <v>0</v>
      </c>
      <c r="H66" s="279">
        <f t="shared" si="26"/>
        <v>1</v>
      </c>
      <c r="I66" s="192">
        <f t="shared" si="27"/>
        <v>0</v>
      </c>
      <c r="J66" s="279">
        <f t="shared" si="28"/>
        <v>1</v>
      </c>
      <c r="K66" s="191">
        <v>0</v>
      </c>
      <c r="L66" s="191">
        <v>0</v>
      </c>
      <c r="M66" s="192">
        <f t="shared" si="29"/>
        <v>0</v>
      </c>
      <c r="N66" s="278">
        <f t="shared" si="30"/>
      </c>
      <c r="O66" s="192">
        <f t="shared" si="31"/>
        <v>2706216.3</v>
      </c>
      <c r="P66" s="192">
        <f t="shared" si="32"/>
        <v>2706216.3</v>
      </c>
      <c r="Q66" s="192">
        <f t="shared" si="33"/>
        <v>0</v>
      </c>
      <c r="R66" s="279">
        <f t="shared" si="34"/>
        <v>1</v>
      </c>
    </row>
    <row r="67" spans="1:18" s="1" customFormat="1" ht="146.25" customHeight="1">
      <c r="A67" s="248" t="s">
        <v>204</v>
      </c>
      <c r="B67" s="234" t="s">
        <v>209</v>
      </c>
      <c r="C67" s="147"/>
      <c r="D67" s="192">
        <v>16298</v>
      </c>
      <c r="E67" s="192">
        <v>16298</v>
      </c>
      <c r="F67" s="192">
        <v>16178.65975</v>
      </c>
      <c r="G67" s="192">
        <f t="shared" si="25"/>
        <v>-119.34024999999929</v>
      </c>
      <c r="H67" s="279">
        <f t="shared" si="26"/>
        <v>0.9926776138176464</v>
      </c>
      <c r="I67" s="192">
        <f t="shared" si="27"/>
        <v>-119.34024999999929</v>
      </c>
      <c r="J67" s="279">
        <f t="shared" si="28"/>
        <v>0.9926776138176464</v>
      </c>
      <c r="K67" s="191">
        <v>0</v>
      </c>
      <c r="L67" s="191">
        <v>0</v>
      </c>
      <c r="M67" s="192">
        <f t="shared" si="29"/>
        <v>0</v>
      </c>
      <c r="N67" s="278">
        <f t="shared" si="30"/>
      </c>
      <c r="O67" s="192">
        <f t="shared" si="31"/>
        <v>16298</v>
      </c>
      <c r="P67" s="192">
        <f t="shared" si="32"/>
        <v>16178.65975</v>
      </c>
      <c r="Q67" s="192">
        <f t="shared" si="33"/>
        <v>-119.34024999999929</v>
      </c>
      <c r="R67" s="279">
        <f t="shared" si="34"/>
        <v>0.9926776138176464</v>
      </c>
    </row>
    <row r="68" spans="1:18" s="1" customFormat="1" ht="77.25" customHeight="1">
      <c r="A68" s="248">
        <v>41034500</v>
      </c>
      <c r="B68" s="234" t="s">
        <v>232</v>
      </c>
      <c r="C68" s="147"/>
      <c r="D68" s="192">
        <v>127595.519</v>
      </c>
      <c r="E68" s="192">
        <v>127595.519</v>
      </c>
      <c r="F68" s="192">
        <v>127492.13811</v>
      </c>
      <c r="G68" s="192">
        <f t="shared" si="25"/>
        <v>-103.38089000000036</v>
      </c>
      <c r="H68" s="279">
        <f t="shared" si="26"/>
        <v>0.9991897764842353</v>
      </c>
      <c r="I68" s="192">
        <f t="shared" si="27"/>
        <v>-103.38089000000036</v>
      </c>
      <c r="J68" s="279">
        <f t="shared" si="28"/>
        <v>0.9991897764842353</v>
      </c>
      <c r="K68" s="191">
        <v>3404.481</v>
      </c>
      <c r="L68" s="191">
        <v>3404.48096</v>
      </c>
      <c r="M68" s="192">
        <f t="shared" si="29"/>
        <v>-4.000000035375706E-05</v>
      </c>
      <c r="N68" s="279">
        <f t="shared" si="30"/>
        <v>0.9999999882507788</v>
      </c>
      <c r="O68" s="192">
        <f t="shared" si="31"/>
        <v>131000</v>
      </c>
      <c r="P68" s="192">
        <f t="shared" si="32"/>
        <v>130896.61907</v>
      </c>
      <c r="Q68" s="192">
        <f t="shared" si="33"/>
        <v>-103.38092999999935</v>
      </c>
      <c r="R68" s="279">
        <f t="shared" si="34"/>
        <v>0.9992108325954199</v>
      </c>
    </row>
    <row r="69" spans="1:18" s="1" customFormat="1" ht="91.5" customHeight="1">
      <c r="A69" s="248">
        <v>41034600</v>
      </c>
      <c r="B69" s="234" t="s">
        <v>250</v>
      </c>
      <c r="C69" s="147"/>
      <c r="D69" s="192">
        <v>3128.7</v>
      </c>
      <c r="E69" s="192">
        <v>3128.7</v>
      </c>
      <c r="F69" s="192">
        <v>1929.36765</v>
      </c>
      <c r="G69" s="192">
        <f t="shared" si="25"/>
        <v>-1199.33235</v>
      </c>
      <c r="H69" s="279">
        <f t="shared" si="26"/>
        <v>0.616667513663822</v>
      </c>
      <c r="I69" s="192">
        <f t="shared" si="27"/>
        <v>-1199.33235</v>
      </c>
      <c r="J69" s="279">
        <f t="shared" si="28"/>
        <v>0.616667513663822</v>
      </c>
      <c r="K69" s="191">
        <v>0</v>
      </c>
      <c r="L69" s="191">
        <v>0</v>
      </c>
      <c r="M69" s="192"/>
      <c r="N69" s="279"/>
      <c r="O69" s="192">
        <f>D69+K69</f>
        <v>3128.7</v>
      </c>
      <c r="P69" s="192">
        <f>L69+F69</f>
        <v>1929.36765</v>
      </c>
      <c r="Q69" s="192">
        <f>P69-O69</f>
        <v>-1199.33235</v>
      </c>
      <c r="R69" s="279">
        <f>_xlfn.IFERROR(P69/O69,"")</f>
        <v>0.616667513663822</v>
      </c>
    </row>
    <row r="70" spans="1:18" s="1" customFormat="1" ht="77.25" customHeight="1">
      <c r="A70" s="248">
        <v>41035200</v>
      </c>
      <c r="B70" s="234" t="s">
        <v>236</v>
      </c>
      <c r="C70" s="147"/>
      <c r="D70" s="192">
        <v>4546.144</v>
      </c>
      <c r="E70" s="192">
        <v>4546.144</v>
      </c>
      <c r="F70" s="192">
        <v>4542.996</v>
      </c>
      <c r="G70" s="192">
        <f t="shared" si="25"/>
        <v>-3.1480000000001382</v>
      </c>
      <c r="H70" s="279">
        <f t="shared" si="26"/>
        <v>0.9993075450315696</v>
      </c>
      <c r="I70" s="192">
        <f t="shared" si="27"/>
        <v>-3.1480000000001382</v>
      </c>
      <c r="J70" s="279">
        <f t="shared" si="28"/>
        <v>0.9993075450315696</v>
      </c>
      <c r="K70" s="191">
        <v>0</v>
      </c>
      <c r="L70" s="191">
        <v>0</v>
      </c>
      <c r="M70" s="192">
        <f t="shared" si="29"/>
        <v>0</v>
      </c>
      <c r="N70" s="278">
        <f t="shared" si="30"/>
      </c>
      <c r="O70" s="192">
        <f t="shared" si="31"/>
        <v>4546.144</v>
      </c>
      <c r="P70" s="192">
        <f t="shared" si="32"/>
        <v>4542.996</v>
      </c>
      <c r="Q70" s="192">
        <f t="shared" si="33"/>
        <v>-3.1480000000001382</v>
      </c>
      <c r="R70" s="279">
        <f t="shared" si="34"/>
        <v>0.9993075450315696</v>
      </c>
    </row>
    <row r="71" spans="1:18" s="1" customFormat="1" ht="82.5" customHeight="1">
      <c r="A71" s="248">
        <v>41035300</v>
      </c>
      <c r="B71" s="234" t="s">
        <v>247</v>
      </c>
      <c r="C71" s="147"/>
      <c r="D71" s="192">
        <v>909.4</v>
      </c>
      <c r="E71" s="192">
        <v>909.4</v>
      </c>
      <c r="F71" s="192">
        <v>909.4</v>
      </c>
      <c r="G71" s="192">
        <f t="shared" si="25"/>
        <v>0</v>
      </c>
      <c r="H71" s="279">
        <f t="shared" si="26"/>
        <v>1</v>
      </c>
      <c r="I71" s="192">
        <f t="shared" si="27"/>
        <v>0</v>
      </c>
      <c r="J71" s="279">
        <f t="shared" si="28"/>
        <v>1</v>
      </c>
      <c r="K71" s="191">
        <v>0</v>
      </c>
      <c r="L71" s="191">
        <v>0</v>
      </c>
      <c r="M71" s="192">
        <f t="shared" si="29"/>
        <v>0</v>
      </c>
      <c r="N71" s="278">
        <f t="shared" si="30"/>
      </c>
      <c r="O71" s="192">
        <f t="shared" si="31"/>
        <v>909.4</v>
      </c>
      <c r="P71" s="192">
        <f t="shared" si="32"/>
        <v>909.4</v>
      </c>
      <c r="Q71" s="192">
        <f t="shared" si="33"/>
        <v>0</v>
      </c>
      <c r="R71" s="279">
        <f t="shared" si="34"/>
        <v>1</v>
      </c>
    </row>
    <row r="72" spans="1:18" s="1" customFormat="1" ht="72" customHeight="1">
      <c r="A72" s="248" t="s">
        <v>205</v>
      </c>
      <c r="B72" s="234" t="s">
        <v>210</v>
      </c>
      <c r="C72" s="147"/>
      <c r="D72" s="192">
        <v>17788</v>
      </c>
      <c r="E72" s="192">
        <v>17788</v>
      </c>
      <c r="F72" s="192">
        <v>17609.8</v>
      </c>
      <c r="G72" s="192">
        <f t="shared" si="25"/>
        <v>-178.20000000000073</v>
      </c>
      <c r="H72" s="279">
        <f t="shared" si="26"/>
        <v>0.9899820103440521</v>
      </c>
      <c r="I72" s="192">
        <f t="shared" si="27"/>
        <v>-178.20000000000073</v>
      </c>
      <c r="J72" s="279">
        <f t="shared" si="28"/>
        <v>0.9899820103440521</v>
      </c>
      <c r="K72" s="191">
        <v>0</v>
      </c>
      <c r="L72" s="191">
        <v>0</v>
      </c>
      <c r="M72" s="192">
        <f t="shared" si="29"/>
        <v>0</v>
      </c>
      <c r="N72" s="278">
        <f t="shared" si="30"/>
      </c>
      <c r="O72" s="192">
        <f t="shared" si="31"/>
        <v>17788</v>
      </c>
      <c r="P72" s="192">
        <f t="shared" si="32"/>
        <v>17609.8</v>
      </c>
      <c r="Q72" s="192">
        <f t="shared" si="33"/>
        <v>-178.20000000000073</v>
      </c>
      <c r="R72" s="279">
        <f t="shared" si="34"/>
        <v>0.9899820103440521</v>
      </c>
    </row>
    <row r="73" spans="1:18" s="1" customFormat="1" ht="93.75" customHeight="1">
      <c r="A73" s="248">
        <v>41035500</v>
      </c>
      <c r="B73" s="234" t="s">
        <v>237</v>
      </c>
      <c r="C73" s="147"/>
      <c r="D73" s="192">
        <v>1365.752</v>
      </c>
      <c r="E73" s="192">
        <v>1365.752</v>
      </c>
      <c r="F73" s="192">
        <v>1365.75</v>
      </c>
      <c r="G73" s="192">
        <f t="shared" si="25"/>
        <v>-0.0019999999999527063</v>
      </c>
      <c r="H73" s="279">
        <f t="shared" si="26"/>
        <v>0.999998535605293</v>
      </c>
      <c r="I73" s="192">
        <f t="shared" si="27"/>
        <v>-0.0019999999999527063</v>
      </c>
      <c r="J73" s="279">
        <f t="shared" si="28"/>
        <v>0.999998535605293</v>
      </c>
      <c r="K73" s="191">
        <v>0</v>
      </c>
      <c r="L73" s="191">
        <v>0</v>
      </c>
      <c r="M73" s="192">
        <f t="shared" si="29"/>
        <v>0</v>
      </c>
      <c r="N73" s="278">
        <f t="shared" si="30"/>
      </c>
      <c r="O73" s="192">
        <f t="shared" si="31"/>
        <v>1365.752</v>
      </c>
      <c r="P73" s="192">
        <f t="shared" si="32"/>
        <v>1365.75</v>
      </c>
      <c r="Q73" s="192">
        <f t="shared" si="33"/>
        <v>-0.0019999999999527063</v>
      </c>
      <c r="R73" s="279">
        <f t="shared" si="34"/>
        <v>0.999998535605293</v>
      </c>
    </row>
    <row r="74" spans="1:18" s="1" customFormat="1" ht="105.75" customHeight="1">
      <c r="A74" s="248">
        <v>41035600</v>
      </c>
      <c r="B74" s="234" t="s">
        <v>238</v>
      </c>
      <c r="C74" s="147"/>
      <c r="D74" s="192">
        <v>8858.471</v>
      </c>
      <c r="E74" s="192">
        <v>8858.471</v>
      </c>
      <c r="F74" s="192">
        <v>8853.927</v>
      </c>
      <c r="G74" s="192">
        <f t="shared" si="25"/>
        <v>-4.543999999999869</v>
      </c>
      <c r="H74" s="279">
        <f t="shared" si="26"/>
        <v>0.999487044660416</v>
      </c>
      <c r="I74" s="192">
        <f t="shared" si="27"/>
        <v>-4.543999999999869</v>
      </c>
      <c r="J74" s="279">
        <f t="shared" si="28"/>
        <v>0.999487044660416</v>
      </c>
      <c r="K74" s="191">
        <v>0</v>
      </c>
      <c r="L74" s="191">
        <v>0</v>
      </c>
      <c r="M74" s="192">
        <f t="shared" si="29"/>
        <v>0</v>
      </c>
      <c r="N74" s="278">
        <f t="shared" si="30"/>
      </c>
      <c r="O74" s="192">
        <f t="shared" si="31"/>
        <v>8858.471</v>
      </c>
      <c r="P74" s="192">
        <f t="shared" si="32"/>
        <v>8853.927</v>
      </c>
      <c r="Q74" s="192">
        <f t="shared" si="33"/>
        <v>-4.543999999999869</v>
      </c>
      <c r="R74" s="279">
        <f t="shared" si="34"/>
        <v>0.999487044660416</v>
      </c>
    </row>
    <row r="75" spans="1:18" s="1" customFormat="1" ht="129.75" customHeight="1">
      <c r="A75" s="248">
        <v>41035900</v>
      </c>
      <c r="B75" s="234" t="s">
        <v>233</v>
      </c>
      <c r="C75" s="147"/>
      <c r="D75" s="192">
        <v>25462.9</v>
      </c>
      <c r="E75" s="192">
        <v>25462.9</v>
      </c>
      <c r="F75" s="192">
        <v>25462.875</v>
      </c>
      <c r="G75" s="192">
        <f t="shared" si="25"/>
        <v>-0.02500000000145519</v>
      </c>
      <c r="H75" s="279">
        <f t="shared" si="26"/>
        <v>0.9999990181793903</v>
      </c>
      <c r="I75" s="192">
        <f t="shared" si="27"/>
        <v>-0.02500000000145519</v>
      </c>
      <c r="J75" s="279">
        <f t="shared" si="28"/>
        <v>0.9999990181793903</v>
      </c>
      <c r="K75" s="191">
        <v>0</v>
      </c>
      <c r="L75" s="191">
        <v>0</v>
      </c>
      <c r="M75" s="192">
        <f t="shared" si="29"/>
        <v>0</v>
      </c>
      <c r="N75" s="278">
        <f t="shared" si="30"/>
      </c>
      <c r="O75" s="192">
        <f t="shared" si="31"/>
        <v>25462.9</v>
      </c>
      <c r="P75" s="192">
        <f t="shared" si="32"/>
        <v>25462.875</v>
      </c>
      <c r="Q75" s="192">
        <f t="shared" si="33"/>
        <v>-0.02500000000145519</v>
      </c>
      <c r="R75" s="279">
        <f t="shared" si="34"/>
        <v>0.9999990181793903</v>
      </c>
    </row>
    <row r="76" spans="1:18" s="1" customFormat="1" ht="384" customHeight="1">
      <c r="A76" s="248">
        <v>41036100</v>
      </c>
      <c r="B76" s="234" t="s">
        <v>239</v>
      </c>
      <c r="C76" s="147"/>
      <c r="D76" s="192">
        <v>3164.659</v>
      </c>
      <c r="E76" s="192">
        <v>3164.659</v>
      </c>
      <c r="F76" s="192">
        <v>3164.10673</v>
      </c>
      <c r="G76" s="192">
        <f t="shared" si="25"/>
        <v>-0.552270000000135</v>
      </c>
      <c r="H76" s="279">
        <f t="shared" si="26"/>
        <v>0.999825488306955</v>
      </c>
      <c r="I76" s="192">
        <f t="shared" si="27"/>
        <v>-0.552270000000135</v>
      </c>
      <c r="J76" s="279">
        <f t="shared" si="28"/>
        <v>0.999825488306955</v>
      </c>
      <c r="K76" s="191">
        <v>0</v>
      </c>
      <c r="L76" s="191">
        <v>0</v>
      </c>
      <c r="M76" s="192">
        <f t="shared" si="29"/>
        <v>0</v>
      </c>
      <c r="N76" s="278">
        <f t="shared" si="30"/>
      </c>
      <c r="O76" s="192">
        <f t="shared" si="31"/>
        <v>3164.659</v>
      </c>
      <c r="P76" s="192">
        <f t="shared" si="32"/>
        <v>3164.10673</v>
      </c>
      <c r="Q76" s="192">
        <f t="shared" si="33"/>
        <v>-0.552270000000135</v>
      </c>
      <c r="R76" s="279">
        <f t="shared" si="34"/>
        <v>0.999825488306955</v>
      </c>
    </row>
    <row r="77" spans="1:18" s="1" customFormat="1" ht="317.25" customHeight="1">
      <c r="A77" s="248">
        <v>41036400</v>
      </c>
      <c r="B77" s="234" t="s">
        <v>240</v>
      </c>
      <c r="C77" s="147"/>
      <c r="D77" s="192">
        <v>1601.947</v>
      </c>
      <c r="E77" s="192">
        <v>1601.947</v>
      </c>
      <c r="F77" s="192">
        <v>1601.9463899999998</v>
      </c>
      <c r="G77" s="192">
        <f t="shared" si="25"/>
        <v>-0.0006100000000515138</v>
      </c>
      <c r="H77" s="279">
        <f t="shared" si="26"/>
        <v>0.9999996192133697</v>
      </c>
      <c r="I77" s="192">
        <f t="shared" si="27"/>
        <v>-0.0006100000000515138</v>
      </c>
      <c r="J77" s="279">
        <f t="shared" si="28"/>
        <v>0.9999996192133697</v>
      </c>
      <c r="K77" s="191">
        <v>0</v>
      </c>
      <c r="L77" s="191">
        <v>0</v>
      </c>
      <c r="M77" s="192">
        <f t="shared" si="29"/>
        <v>0</v>
      </c>
      <c r="N77" s="278">
        <f t="shared" si="30"/>
      </c>
      <c r="O77" s="192">
        <f t="shared" si="31"/>
        <v>1601.947</v>
      </c>
      <c r="P77" s="192">
        <f t="shared" si="32"/>
        <v>1601.9463899999998</v>
      </c>
      <c r="Q77" s="192">
        <f t="shared" si="33"/>
        <v>-0.0006100000000515138</v>
      </c>
      <c r="R77" s="279">
        <f t="shared" si="34"/>
        <v>0.9999996192133697</v>
      </c>
    </row>
    <row r="78" spans="1:18" s="1" customFormat="1" ht="161.25" customHeight="1">
      <c r="A78" s="248">
        <v>41036600</v>
      </c>
      <c r="B78" s="234" t="s">
        <v>256</v>
      </c>
      <c r="C78" s="147"/>
      <c r="D78" s="192" t="s">
        <v>235</v>
      </c>
      <c r="E78" s="79">
        <v>0</v>
      </c>
      <c r="F78" s="192" t="s">
        <v>235</v>
      </c>
      <c r="G78" s="192"/>
      <c r="H78" s="279"/>
      <c r="I78" s="192"/>
      <c r="J78" s="279"/>
      <c r="K78" s="191">
        <v>125165.6</v>
      </c>
      <c r="L78" s="191">
        <v>110894.10392000001</v>
      </c>
      <c r="M78" s="192"/>
      <c r="N78" s="278"/>
      <c r="O78" s="192"/>
      <c r="P78" s="192"/>
      <c r="Q78" s="192"/>
      <c r="R78" s="279"/>
    </row>
    <row r="79" spans="1:18" s="1" customFormat="1" ht="91.5" customHeight="1">
      <c r="A79" s="248">
        <v>41037000</v>
      </c>
      <c r="B79" s="234" t="s">
        <v>248</v>
      </c>
      <c r="C79" s="147"/>
      <c r="D79" s="192">
        <v>1305.8</v>
      </c>
      <c r="E79" s="192">
        <v>1305.8</v>
      </c>
      <c r="F79" s="192">
        <v>898.34565</v>
      </c>
      <c r="G79" s="192">
        <f>F79-E80</f>
        <v>-34274.65435</v>
      </c>
      <c r="H79" s="279">
        <f>_xlfn.IFERROR(F79/E80,"")</f>
        <v>0.02554077417337162</v>
      </c>
      <c r="I79" s="192">
        <f t="shared" si="27"/>
        <v>-407.45435</v>
      </c>
      <c r="J79" s="279">
        <f t="shared" si="28"/>
        <v>0.6879657298207995</v>
      </c>
      <c r="K79" s="191">
        <v>0</v>
      </c>
      <c r="L79" s="191">
        <v>0</v>
      </c>
      <c r="M79" s="192">
        <f t="shared" si="29"/>
        <v>0</v>
      </c>
      <c r="N79" s="278">
        <f t="shared" si="30"/>
      </c>
      <c r="O79" s="192">
        <f t="shared" si="31"/>
        <v>1305.8</v>
      </c>
      <c r="P79" s="192">
        <f t="shared" si="32"/>
        <v>898.34565</v>
      </c>
      <c r="Q79" s="192">
        <f t="shared" si="33"/>
        <v>-407.45435</v>
      </c>
      <c r="R79" s="279">
        <f t="shared" si="34"/>
        <v>0.6879657298207995</v>
      </c>
    </row>
    <row r="80" spans="1:18" s="1" customFormat="1" ht="118.5" customHeight="1">
      <c r="A80" s="248">
        <v>41037200</v>
      </c>
      <c r="B80" s="234" t="s">
        <v>241</v>
      </c>
      <c r="C80" s="147"/>
      <c r="D80" s="192">
        <v>35173</v>
      </c>
      <c r="E80" s="192">
        <v>35173</v>
      </c>
      <c r="F80" s="192">
        <v>30432.67734</v>
      </c>
      <c r="G80" s="192">
        <f>F80-E81</f>
        <v>30432.67734</v>
      </c>
      <c r="H80" s="279">
        <f>_xlfn.IFERROR(F80/#REF!,"")</f>
      </c>
      <c r="I80" s="192">
        <f t="shared" si="27"/>
        <v>-4740.322660000002</v>
      </c>
      <c r="J80" s="279">
        <f t="shared" si="28"/>
        <v>0.8652283666448696</v>
      </c>
      <c r="K80" s="191">
        <v>0</v>
      </c>
      <c r="L80" s="191">
        <v>0</v>
      </c>
      <c r="M80" s="192">
        <f t="shared" si="29"/>
        <v>0</v>
      </c>
      <c r="N80" s="278">
        <f t="shared" si="30"/>
      </c>
      <c r="O80" s="192">
        <f t="shared" si="31"/>
        <v>35173</v>
      </c>
      <c r="P80" s="192">
        <f t="shared" si="32"/>
        <v>30432.67734</v>
      </c>
      <c r="Q80" s="192">
        <f t="shared" si="33"/>
        <v>-4740.322660000002</v>
      </c>
      <c r="R80" s="279">
        <f t="shared" si="34"/>
        <v>0.8652283666448696</v>
      </c>
    </row>
    <row r="81" spans="1:18" s="1" customFormat="1" ht="133.5" customHeight="1">
      <c r="A81" s="248" t="s">
        <v>206</v>
      </c>
      <c r="B81" s="234" t="s">
        <v>208</v>
      </c>
      <c r="C81" s="146"/>
      <c r="D81" s="214">
        <v>0</v>
      </c>
      <c r="E81" s="214">
        <v>0</v>
      </c>
      <c r="F81" s="214">
        <v>0</v>
      </c>
      <c r="G81" s="192">
        <f t="shared" si="25"/>
        <v>0</v>
      </c>
      <c r="H81" s="279">
        <f t="shared" si="26"/>
      </c>
      <c r="I81" s="192">
        <f t="shared" si="27"/>
        <v>0</v>
      </c>
      <c r="J81" s="279">
        <f t="shared" si="28"/>
      </c>
      <c r="K81" s="222">
        <v>398120.2</v>
      </c>
      <c r="L81" s="222">
        <v>398120.2</v>
      </c>
      <c r="M81" s="192">
        <f t="shared" si="29"/>
        <v>0</v>
      </c>
      <c r="N81" s="279">
        <f t="shared" si="30"/>
        <v>1</v>
      </c>
      <c r="O81" s="192">
        <f t="shared" si="31"/>
        <v>398120.2</v>
      </c>
      <c r="P81" s="192">
        <f t="shared" si="32"/>
        <v>398120.2</v>
      </c>
      <c r="Q81" s="192">
        <f t="shared" si="33"/>
        <v>0</v>
      </c>
      <c r="R81" s="279">
        <f t="shared" si="34"/>
        <v>1</v>
      </c>
    </row>
    <row r="82" spans="1:18" s="1" customFormat="1" ht="103.5" customHeight="1">
      <c r="A82" s="248">
        <v>41039100</v>
      </c>
      <c r="B82" s="287" t="s">
        <v>249</v>
      </c>
      <c r="C82" s="146"/>
      <c r="D82" s="214">
        <v>17414.4</v>
      </c>
      <c r="E82" s="214">
        <v>17414.4</v>
      </c>
      <c r="F82" s="214">
        <v>16652.66205</v>
      </c>
      <c r="G82" s="192">
        <f>F82-E82</f>
        <v>-761.7379500000025</v>
      </c>
      <c r="H82" s="279">
        <f>_xlfn.IFERROR(F82/E82,"")</f>
        <v>0.9562581570424475</v>
      </c>
      <c r="I82" s="192">
        <f>F82-D82</f>
        <v>-761.7379500000025</v>
      </c>
      <c r="J82" s="279">
        <f>_xlfn.IFERROR(F82/D82,"")</f>
        <v>0.9562581570424475</v>
      </c>
      <c r="K82" s="222"/>
      <c r="L82" s="214"/>
      <c r="M82" s="192">
        <f>L82-K82</f>
        <v>0</v>
      </c>
      <c r="N82" s="279">
        <f>_xlfn.IFERROR(L82/K82,"")</f>
      </c>
      <c r="O82" s="192">
        <f>D82+K82</f>
        <v>17414.4</v>
      </c>
      <c r="P82" s="192">
        <f>L82+F82</f>
        <v>16652.66205</v>
      </c>
      <c r="Q82" s="192">
        <f>P82-O82</f>
        <v>-761.7379500000025</v>
      </c>
      <c r="R82" s="279">
        <f>_xlfn.IFERROR(P82/O82,"")</f>
        <v>0.9562581570424475</v>
      </c>
    </row>
    <row r="83" spans="1:33" ht="20.25">
      <c r="A83" s="111">
        <v>900102</v>
      </c>
      <c r="B83" s="159" t="s">
        <v>23</v>
      </c>
      <c r="C83" s="159"/>
      <c r="D83" s="230">
        <f>D50+D51</f>
        <v>8743806.419</v>
      </c>
      <c r="E83" s="230">
        <f>E50+E51</f>
        <v>8743806.419</v>
      </c>
      <c r="F83" s="230">
        <f>F51+F50</f>
        <v>8860236.87661</v>
      </c>
      <c r="G83" s="230">
        <f t="shared" si="5"/>
        <v>116430.45760999992</v>
      </c>
      <c r="H83" s="239">
        <f aca="true" t="shared" si="35" ref="H83:H90">_xlfn.IFERROR(F83/E83,"")</f>
        <v>1.0133157634136318</v>
      </c>
      <c r="I83" s="230">
        <f aca="true" t="shared" si="36" ref="I83:I90">F83-D83</f>
        <v>116430.45760999992</v>
      </c>
      <c r="J83" s="239">
        <f>_xlfn.IFERROR(F83/D83,"")</f>
        <v>1.0133157634136318</v>
      </c>
      <c r="K83" s="230">
        <f>K51+K50</f>
        <v>969498.5072999999</v>
      </c>
      <c r="L83" s="230">
        <f>L51+L50</f>
        <v>988748.12188</v>
      </c>
      <c r="M83" s="230">
        <f>L83-K83</f>
        <v>19249.614580000052</v>
      </c>
      <c r="N83" s="239">
        <f>_xlfn.IFERROR(L83/K83,"")</f>
        <v>1.0198552286930376</v>
      </c>
      <c r="O83" s="230">
        <f>O51+O50</f>
        <v>9713304.9263</v>
      </c>
      <c r="P83" s="230">
        <f>P51+P50</f>
        <v>9848984.99849</v>
      </c>
      <c r="Q83" s="230">
        <f aca="true" t="shared" si="37" ref="Q83:Q89">P83-O83</f>
        <v>135680.07218999974</v>
      </c>
      <c r="R83" s="239">
        <f>_xlfn.IFERROR(P83/O83,"")</f>
        <v>1.0139684765607049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18" s="1" customFormat="1" ht="47.25" hidden="1">
      <c r="A84" s="13" t="s">
        <v>99</v>
      </c>
      <c r="B84" s="17" t="s">
        <v>96</v>
      </c>
      <c r="C84" s="44"/>
      <c r="D84" s="125"/>
      <c r="E84" s="125"/>
      <c r="F84" s="125"/>
      <c r="G84" s="126"/>
      <c r="H84" s="239">
        <f t="shared" si="35"/>
      </c>
      <c r="I84" s="126">
        <f t="shared" si="36"/>
        <v>0</v>
      </c>
      <c r="J84" s="126" t="e">
        <f aca="true" t="shared" si="38" ref="J84:J90">F84/D84*100</f>
        <v>#DIV/0!</v>
      </c>
      <c r="K84" s="127">
        <v>0</v>
      </c>
      <c r="L84" s="127">
        <v>0</v>
      </c>
      <c r="M84" s="128"/>
      <c r="N84" s="128"/>
      <c r="O84" s="129">
        <f aca="true" t="shared" si="39" ref="O84:O90">D84+K84</f>
        <v>0</v>
      </c>
      <c r="P84" s="129">
        <f aca="true" t="shared" si="40" ref="P84:P90">L84+F84</f>
        <v>0</v>
      </c>
      <c r="Q84" s="129">
        <f t="shared" si="37"/>
        <v>0</v>
      </c>
      <c r="R84" s="129" t="e">
        <f aca="true" t="shared" si="41" ref="R84:R90">P84/O84*100</f>
        <v>#DIV/0!</v>
      </c>
    </row>
    <row r="85" spans="1:18" s="1" customFormat="1" ht="31.5" hidden="1">
      <c r="A85" s="13" t="s">
        <v>100</v>
      </c>
      <c r="B85" s="17" t="s">
        <v>97</v>
      </c>
      <c r="C85" s="44"/>
      <c r="D85" s="125"/>
      <c r="E85" s="125"/>
      <c r="F85" s="125"/>
      <c r="G85" s="126"/>
      <c r="H85" s="239">
        <f t="shared" si="35"/>
      </c>
      <c r="I85" s="126">
        <f t="shared" si="36"/>
        <v>0</v>
      </c>
      <c r="J85" s="126" t="e">
        <f t="shared" si="38"/>
        <v>#DIV/0!</v>
      </c>
      <c r="K85" s="127">
        <v>0</v>
      </c>
      <c r="L85" s="127">
        <v>0</v>
      </c>
      <c r="M85" s="128"/>
      <c r="N85" s="128"/>
      <c r="O85" s="129">
        <f t="shared" si="39"/>
        <v>0</v>
      </c>
      <c r="P85" s="129">
        <f t="shared" si="40"/>
        <v>0</v>
      </c>
      <c r="Q85" s="129">
        <f t="shared" si="37"/>
        <v>0</v>
      </c>
      <c r="R85" s="129" t="e">
        <f t="shared" si="41"/>
        <v>#DIV/0!</v>
      </c>
    </row>
    <row r="86" spans="1:18" s="1" customFormat="1" ht="47.25" hidden="1">
      <c r="A86" s="13" t="s">
        <v>94</v>
      </c>
      <c r="B86" s="17" t="s">
        <v>101</v>
      </c>
      <c r="C86" s="44"/>
      <c r="D86" s="125"/>
      <c r="E86" s="125"/>
      <c r="F86" s="125"/>
      <c r="G86" s="126"/>
      <c r="H86" s="239">
        <f t="shared" si="35"/>
      </c>
      <c r="I86" s="126">
        <f t="shared" si="36"/>
        <v>0</v>
      </c>
      <c r="J86" s="126" t="e">
        <f t="shared" si="38"/>
        <v>#DIV/0!</v>
      </c>
      <c r="K86" s="130"/>
      <c r="L86" s="130">
        <v>0</v>
      </c>
      <c r="M86" s="126">
        <f>L86-K86</f>
        <v>0</v>
      </c>
      <c r="N86" s="128" t="e">
        <f>L86/K86*100</f>
        <v>#DIV/0!</v>
      </c>
      <c r="O86" s="129">
        <f t="shared" si="39"/>
        <v>0</v>
      </c>
      <c r="P86" s="129">
        <f t="shared" si="40"/>
        <v>0</v>
      </c>
      <c r="Q86" s="129">
        <f t="shared" si="37"/>
        <v>0</v>
      </c>
      <c r="R86" s="129" t="e">
        <f t="shared" si="41"/>
        <v>#DIV/0!</v>
      </c>
    </row>
    <row r="87" spans="1:18" s="1" customFormat="1" ht="20.25" hidden="1">
      <c r="A87" s="13" t="s">
        <v>95</v>
      </c>
      <c r="B87" s="17" t="s">
        <v>98</v>
      </c>
      <c r="C87" s="44"/>
      <c r="D87" s="125"/>
      <c r="E87" s="125"/>
      <c r="F87" s="125"/>
      <c r="G87" s="126"/>
      <c r="H87" s="239">
        <f t="shared" si="35"/>
      </c>
      <c r="I87" s="126">
        <f t="shared" si="36"/>
        <v>0</v>
      </c>
      <c r="J87" s="126" t="e">
        <f t="shared" si="38"/>
        <v>#DIV/0!</v>
      </c>
      <c r="K87" s="130">
        <v>14155.1</v>
      </c>
      <c r="L87" s="130">
        <v>14356.1</v>
      </c>
      <c r="M87" s="126">
        <f>L87-K87</f>
        <v>201</v>
      </c>
      <c r="N87" s="126">
        <f>L87/K87*100</f>
        <v>101.41998290368844</v>
      </c>
      <c r="O87" s="129">
        <f t="shared" si="39"/>
        <v>14155.1</v>
      </c>
      <c r="P87" s="129">
        <f t="shared" si="40"/>
        <v>14356.1</v>
      </c>
      <c r="Q87" s="129">
        <f t="shared" si="37"/>
        <v>201</v>
      </c>
      <c r="R87" s="129">
        <f t="shared" si="41"/>
        <v>101.41998290368844</v>
      </c>
    </row>
    <row r="88" spans="1:33" ht="31.5" hidden="1">
      <c r="A88" s="4">
        <v>43000000</v>
      </c>
      <c r="B88" s="6" t="s">
        <v>81</v>
      </c>
      <c r="C88" s="7">
        <f>C89</f>
        <v>0</v>
      </c>
      <c r="D88" s="131"/>
      <c r="E88" s="131"/>
      <c r="F88" s="131">
        <f>F89</f>
        <v>0</v>
      </c>
      <c r="G88" s="132"/>
      <c r="H88" s="239">
        <f t="shared" si="35"/>
      </c>
      <c r="I88" s="132">
        <f t="shared" si="36"/>
        <v>0</v>
      </c>
      <c r="J88" s="132" t="e">
        <f t="shared" si="38"/>
        <v>#DIV/0!</v>
      </c>
      <c r="K88" s="133">
        <f>K89</f>
        <v>0</v>
      </c>
      <c r="L88" s="133">
        <f>L89</f>
        <v>0</v>
      </c>
      <c r="M88" s="132">
        <f>L88-K88</f>
        <v>0</v>
      </c>
      <c r="N88" s="132" t="e">
        <f>L88/K88*100</f>
        <v>#DIV/0!</v>
      </c>
      <c r="O88" s="134">
        <f t="shared" si="39"/>
        <v>0</v>
      </c>
      <c r="P88" s="134">
        <f t="shared" si="40"/>
        <v>0</v>
      </c>
      <c r="Q88" s="134">
        <f t="shared" si="37"/>
        <v>0</v>
      </c>
      <c r="R88" s="134" t="e">
        <f t="shared" si="41"/>
        <v>#DIV/0!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20.25" hidden="1">
      <c r="A89" s="13">
        <v>43010000</v>
      </c>
      <c r="B89" s="17" t="s">
        <v>56</v>
      </c>
      <c r="C89" s="14"/>
      <c r="D89" s="135"/>
      <c r="E89" s="135"/>
      <c r="F89" s="135"/>
      <c r="G89" s="136"/>
      <c r="H89" s="239">
        <f t="shared" si="35"/>
      </c>
      <c r="I89" s="136">
        <f t="shared" si="36"/>
        <v>0</v>
      </c>
      <c r="J89" s="136" t="e">
        <f t="shared" si="38"/>
        <v>#DIV/0!</v>
      </c>
      <c r="K89" s="137"/>
      <c r="L89" s="137"/>
      <c r="M89" s="129">
        <f>L89-K89</f>
        <v>0</v>
      </c>
      <c r="N89" s="126" t="e">
        <f>L89/K89*100</f>
        <v>#DIV/0!</v>
      </c>
      <c r="O89" s="134">
        <f t="shared" si="39"/>
        <v>0</v>
      </c>
      <c r="P89" s="134">
        <f t="shared" si="40"/>
        <v>0</v>
      </c>
      <c r="Q89" s="134">
        <f t="shared" si="37"/>
        <v>0</v>
      </c>
      <c r="R89" s="134" t="e">
        <f t="shared" si="41"/>
        <v>#DIV/0!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20.25" hidden="1">
      <c r="A90" s="8">
        <v>900103</v>
      </c>
      <c r="B90" s="9" t="s">
        <v>102</v>
      </c>
      <c r="C90" s="10" t="e">
        <f>C50+C51</f>
        <v>#REF!</v>
      </c>
      <c r="D90" s="138">
        <f>D83+D84+D85+D86+D87</f>
        <v>8743806.419</v>
      </c>
      <c r="E90" s="138"/>
      <c r="F90" s="138">
        <f>F83+F84+F85+F86+F87</f>
        <v>8860236.87661</v>
      </c>
      <c r="G90" s="139"/>
      <c r="H90" s="239">
        <f t="shared" si="35"/>
      </c>
      <c r="I90" s="139">
        <f t="shared" si="36"/>
        <v>116430.45760999992</v>
      </c>
      <c r="J90" s="139">
        <f t="shared" si="38"/>
        <v>101.33157634136319</v>
      </c>
      <c r="K90" s="127">
        <f>K83+K86+K87</f>
        <v>983653.6072999999</v>
      </c>
      <c r="L90" s="127">
        <f>L83+L86+L87</f>
        <v>1003104.22188</v>
      </c>
      <c r="M90" s="139">
        <f>L90-K90</f>
        <v>19450.614580000052</v>
      </c>
      <c r="N90" s="140">
        <f>L90/K90*100</f>
        <v>101.97738456257883</v>
      </c>
      <c r="O90" s="139">
        <f t="shared" si="39"/>
        <v>9727460.0263</v>
      </c>
      <c r="P90" s="139">
        <f t="shared" si="40"/>
        <v>9863341.09849</v>
      </c>
      <c r="Q90" s="139">
        <f>P90-O90</f>
        <v>135881.07218999974</v>
      </c>
      <c r="R90" s="140">
        <f t="shared" si="41"/>
        <v>101.39688132176971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2:18" ht="15.75">
      <c r="B91" s="30"/>
      <c r="C91" s="30"/>
      <c r="D91" s="141"/>
      <c r="E91" s="141"/>
      <c r="F91" s="86"/>
      <c r="G91" s="121"/>
      <c r="H91" s="121"/>
      <c r="I91" s="142"/>
      <c r="J91" s="142"/>
      <c r="K91" s="107"/>
      <c r="L91" s="107"/>
      <c r="M91" s="120"/>
      <c r="N91" s="120"/>
      <c r="O91" s="121"/>
      <c r="P91" s="121"/>
      <c r="Q91" s="121"/>
      <c r="R91" s="121"/>
    </row>
    <row r="92" spans="2:18" ht="15.75">
      <c r="B92" s="55"/>
      <c r="C92" s="33"/>
      <c r="D92" s="122"/>
      <c r="E92" s="122"/>
      <c r="F92" s="122"/>
      <c r="G92" s="123"/>
      <c r="H92" s="123"/>
      <c r="I92" s="121"/>
      <c r="J92" s="121"/>
      <c r="K92" s="124"/>
      <c r="L92" s="124"/>
      <c r="M92" s="120"/>
      <c r="N92" s="120"/>
      <c r="O92" s="121"/>
      <c r="P92" s="121"/>
      <c r="Q92" s="121"/>
      <c r="R92" s="121"/>
    </row>
    <row r="93" spans="2:12" ht="15.75">
      <c r="B93" s="32"/>
      <c r="C93" s="33"/>
      <c r="D93" s="85"/>
      <c r="E93" s="85"/>
      <c r="F93" s="81"/>
      <c r="G93" s="46"/>
      <c r="H93" s="46"/>
      <c r="I93" s="46"/>
      <c r="J93" s="46"/>
      <c r="K93" s="115"/>
      <c r="L93" s="115"/>
    </row>
    <row r="94" spans="2:12" ht="18.75">
      <c r="B94" s="118"/>
      <c r="C94" s="34"/>
      <c r="D94" s="80"/>
      <c r="E94" s="80"/>
      <c r="F94" s="86"/>
      <c r="K94" s="113"/>
      <c r="L94" s="113"/>
    </row>
    <row r="95" spans="2:8" ht="15.75">
      <c r="B95" s="24"/>
      <c r="C95" s="24"/>
      <c r="D95" s="80"/>
      <c r="E95" s="80"/>
      <c r="F95" s="80"/>
      <c r="G95" s="46"/>
      <c r="H95" s="46"/>
    </row>
    <row r="96" spans="2:5" ht="15.75">
      <c r="B96" s="24"/>
      <c r="C96" s="24"/>
      <c r="D96" s="80"/>
      <c r="E96" s="80"/>
    </row>
    <row r="97" spans="2:5" ht="15.75">
      <c r="B97" s="24"/>
      <c r="C97" s="24"/>
      <c r="D97" s="83"/>
      <c r="E97" s="83"/>
    </row>
    <row r="98" spans="2:5" ht="15.75">
      <c r="B98" s="24"/>
      <c r="C98" s="24"/>
      <c r="D98" s="87"/>
      <c r="E98" s="83"/>
    </row>
    <row r="99" spans="2:5" ht="15.75">
      <c r="B99" s="24"/>
      <c r="C99" s="24"/>
      <c r="D99" s="83"/>
      <c r="E99" s="83"/>
    </row>
    <row r="100" ht="15.75">
      <c r="D100" s="86"/>
    </row>
    <row r="143" spans="1:13" ht="15.75">
      <c r="A143" s="288"/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  <c r="L143" s="288"/>
      <c r="M143" s="288"/>
    </row>
  </sheetData>
  <sheetProtection/>
  <mergeCells count="12">
    <mergeCell ref="A1:R1"/>
    <mergeCell ref="A2:R2"/>
    <mergeCell ref="A3:R3"/>
    <mergeCell ref="O7:R7"/>
    <mergeCell ref="C7:J7"/>
    <mergeCell ref="A4:S4"/>
    <mergeCell ref="A143:M143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8"/>
  <sheetViews>
    <sheetView showGridLines="0" showZeros="0" tabSelected="1" view="pageBreakPreview" zoomScale="70" zoomScaleNormal="75" zoomScaleSheetLayoutView="70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7.625" defaultRowHeight="12.75"/>
  <cols>
    <col min="1" max="1" width="11.00390625" style="36" customWidth="1"/>
    <col min="2" max="2" width="57.375" style="28" customWidth="1"/>
    <col min="3" max="3" width="25.00390625" style="99" customWidth="1"/>
    <col min="4" max="4" width="25.00390625" style="267" hidden="1" customWidth="1"/>
    <col min="5" max="5" width="22.75390625" style="105" customWidth="1"/>
    <col min="6" max="6" width="22.25390625" style="5" hidden="1" customWidth="1"/>
    <col min="7" max="7" width="20.875" style="5" hidden="1" customWidth="1"/>
    <col min="8" max="8" width="25.125" style="5" customWidth="1"/>
    <col min="9" max="9" width="17.00390625" style="23" customWidth="1"/>
    <col min="10" max="10" width="23.00390625" style="1" customWidth="1"/>
    <col min="11" max="11" width="22.25390625" style="1" customWidth="1"/>
    <col min="12" max="12" width="27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10" ht="18" customHeight="1">
      <c r="A1" s="308" t="s">
        <v>141</v>
      </c>
      <c r="B1" s="308"/>
      <c r="C1" s="308"/>
      <c r="D1" s="308"/>
      <c r="E1" s="100"/>
      <c r="F1" s="47"/>
      <c r="G1" s="47"/>
      <c r="H1" s="46"/>
      <c r="I1" s="31"/>
      <c r="J1" s="1" t="s">
        <v>24</v>
      </c>
    </row>
    <row r="2" spans="1:20" s="1" customFormat="1" ht="15.75">
      <c r="A2" s="35"/>
      <c r="B2" s="35" t="s">
        <v>24</v>
      </c>
      <c r="C2" s="93"/>
      <c r="D2" s="257"/>
      <c r="E2" s="101"/>
      <c r="F2" s="48"/>
      <c r="G2" s="48"/>
      <c r="H2" s="49"/>
      <c r="I2" s="78"/>
      <c r="J2" s="79"/>
      <c r="K2" s="268"/>
      <c r="L2" s="269"/>
      <c r="M2" s="22"/>
      <c r="R2" s="1" t="s">
        <v>231</v>
      </c>
      <c r="S2" s="22"/>
      <c r="T2" s="22"/>
    </row>
    <row r="3" spans="1:18" s="22" customFormat="1" ht="20.25">
      <c r="A3" s="292" t="s">
        <v>138</v>
      </c>
      <c r="B3" s="293" t="s">
        <v>25</v>
      </c>
      <c r="C3" s="307" t="s">
        <v>78</v>
      </c>
      <c r="D3" s="307"/>
      <c r="E3" s="307"/>
      <c r="F3" s="307"/>
      <c r="G3" s="307"/>
      <c r="H3" s="307"/>
      <c r="I3" s="307"/>
      <c r="J3" s="307" t="s">
        <v>79</v>
      </c>
      <c r="K3" s="307"/>
      <c r="L3" s="307"/>
      <c r="M3" s="307"/>
      <c r="N3" s="307" t="s">
        <v>80</v>
      </c>
      <c r="O3" s="307"/>
      <c r="P3" s="307"/>
      <c r="Q3" s="307"/>
      <c r="R3" s="307"/>
    </row>
    <row r="4" spans="1:18" s="62" customFormat="1" ht="128.25" customHeight="1">
      <c r="A4" s="292"/>
      <c r="B4" s="293"/>
      <c r="C4" s="94" t="s">
        <v>224</v>
      </c>
      <c r="D4" s="88" t="s">
        <v>251</v>
      </c>
      <c r="E4" s="102" t="s">
        <v>85</v>
      </c>
      <c r="F4" s="77" t="s">
        <v>254</v>
      </c>
      <c r="G4" s="57" t="s">
        <v>253</v>
      </c>
      <c r="H4" s="63" t="s">
        <v>116</v>
      </c>
      <c r="I4" s="63" t="s">
        <v>212</v>
      </c>
      <c r="J4" s="63" t="s">
        <v>226</v>
      </c>
      <c r="K4" s="58" t="s">
        <v>85</v>
      </c>
      <c r="L4" s="58" t="s">
        <v>193</v>
      </c>
      <c r="M4" s="58" t="s">
        <v>10</v>
      </c>
      <c r="N4" s="59" t="s">
        <v>84</v>
      </c>
      <c r="O4" s="59" t="s">
        <v>228</v>
      </c>
      <c r="P4" s="58" t="s">
        <v>85</v>
      </c>
      <c r="Q4" s="58" t="s">
        <v>200</v>
      </c>
      <c r="R4" s="58" t="s">
        <v>10</v>
      </c>
    </row>
    <row r="5" spans="1:20" s="11" customFormat="1" ht="18.75" customHeight="1">
      <c r="A5" s="16">
        <v>1</v>
      </c>
      <c r="B5" s="16">
        <v>2</v>
      </c>
      <c r="C5" s="95" t="s">
        <v>74</v>
      </c>
      <c r="D5" s="258" t="s">
        <v>192</v>
      </c>
      <c r="E5" s="95" t="s">
        <v>192</v>
      </c>
      <c r="F5" s="95" t="s">
        <v>11</v>
      </c>
      <c r="G5" s="95" t="s">
        <v>107</v>
      </c>
      <c r="H5" s="95" t="s">
        <v>108</v>
      </c>
      <c r="I5" s="95" t="s">
        <v>75</v>
      </c>
      <c r="J5" s="95" t="s">
        <v>12</v>
      </c>
      <c r="K5" s="95" t="s">
        <v>13</v>
      </c>
      <c r="L5" s="95" t="s">
        <v>14</v>
      </c>
      <c r="M5" s="95" t="s">
        <v>15</v>
      </c>
      <c r="N5" s="95" t="s">
        <v>76</v>
      </c>
      <c r="O5" s="95" t="s">
        <v>16</v>
      </c>
      <c r="P5" s="95" t="s">
        <v>73</v>
      </c>
      <c r="Q5" s="95" t="s">
        <v>103</v>
      </c>
      <c r="R5" s="95" t="s">
        <v>104</v>
      </c>
      <c r="S5" s="25"/>
      <c r="T5" s="25"/>
    </row>
    <row r="6" spans="1:20" s="1" customFormat="1" ht="25.5" customHeight="1">
      <c r="A6" s="64" t="s">
        <v>118</v>
      </c>
      <c r="B6" s="160" t="s">
        <v>60</v>
      </c>
      <c r="C6" s="189">
        <f>C7+C9+C8+C10</f>
        <v>876988.89361</v>
      </c>
      <c r="D6" s="190">
        <f>D7+D9+D8+D10</f>
        <v>876988.89361</v>
      </c>
      <c r="E6" s="189">
        <f>E7+E9+E8+E10</f>
        <v>856745.7168699999</v>
      </c>
      <c r="F6" s="190">
        <f>E6-D6</f>
        <v>-20243.17674000014</v>
      </c>
      <c r="G6" s="237">
        <f>_xlfn.IFERROR(E6/D6,"")</f>
        <v>0.9769174080909144</v>
      </c>
      <c r="H6" s="190">
        <f aca="true" t="shared" si="0" ref="H6:H14">E6-C6</f>
        <v>-20243.17674000014</v>
      </c>
      <c r="I6" s="237">
        <f>_xlfn.IFERROR(E6/C6,"")</f>
        <v>0.9769174080909144</v>
      </c>
      <c r="J6" s="190">
        <f>J7+J9+J8+J10</f>
        <v>30489.160830000004</v>
      </c>
      <c r="K6" s="190">
        <f>K7+K9+K8+K10</f>
        <v>25470.430490000006</v>
      </c>
      <c r="L6" s="190">
        <f aca="true" t="shared" si="1" ref="L6:L16">K6-J6</f>
        <v>-5018.730339999998</v>
      </c>
      <c r="M6" s="237">
        <f>_xlfn.IFERROR(K6/J6,"")</f>
        <v>0.8353929657827188</v>
      </c>
      <c r="N6" s="190" t="e">
        <f>#REF!+#REF!</f>
        <v>#REF!</v>
      </c>
      <c r="O6" s="190">
        <f aca="true" t="shared" si="2" ref="O6:O14">C6+J6</f>
        <v>907478.05444</v>
      </c>
      <c r="P6" s="190">
        <f aca="true" t="shared" si="3" ref="P6:P14">E6+K6</f>
        <v>882216.14736</v>
      </c>
      <c r="Q6" s="190">
        <f>P6-O6</f>
        <v>-25261.907080000034</v>
      </c>
      <c r="R6" s="237">
        <f>_xlfn.IFERROR(P6/O6,"")</f>
        <v>0.9721625146124453</v>
      </c>
      <c r="S6" s="22"/>
      <c r="T6" s="22"/>
    </row>
    <row r="7" spans="1:20" s="1" customFormat="1" ht="133.5" customHeight="1">
      <c r="A7" s="65" t="s">
        <v>142</v>
      </c>
      <c r="B7" s="161" t="s">
        <v>160</v>
      </c>
      <c r="C7" s="191">
        <v>573810.71394</v>
      </c>
      <c r="D7" s="192">
        <v>573810.71394</v>
      </c>
      <c r="E7" s="192">
        <v>560426.44025</v>
      </c>
      <c r="F7" s="192">
        <f aca="true" t="shared" si="4" ref="F7:F78">E7-D7</f>
        <v>-13384.27369000006</v>
      </c>
      <c r="G7" s="238">
        <f aca="true" t="shared" si="5" ref="G7:G47">_xlfn.IFERROR(E7/D7,"")</f>
        <v>0.9766747581304319</v>
      </c>
      <c r="H7" s="192">
        <f t="shared" si="0"/>
        <v>-13384.27369000006</v>
      </c>
      <c r="I7" s="238">
        <f aca="true" t="shared" si="6" ref="I7:I47">_xlfn.IFERROR(E7/C7,"")</f>
        <v>0.9766747581304319</v>
      </c>
      <c r="J7" s="192">
        <v>19541.232640000002</v>
      </c>
      <c r="K7" s="192">
        <v>17568.948190000003</v>
      </c>
      <c r="L7" s="192">
        <f>K7-J7</f>
        <v>-1972.2844499999992</v>
      </c>
      <c r="M7" s="238">
        <f aca="true" t="shared" si="7" ref="M7:M47">_xlfn.IFERROR(K7/J7,"")</f>
        <v>0.8990706222921259</v>
      </c>
      <c r="N7" s="192"/>
      <c r="O7" s="192">
        <f t="shared" si="2"/>
        <v>593351.94658</v>
      </c>
      <c r="P7" s="192">
        <f t="shared" si="3"/>
        <v>577995.38844</v>
      </c>
      <c r="Q7" s="192">
        <f aca="true" t="shared" si="8" ref="Q7:Q65">P7-O7</f>
        <v>-15356.55813999998</v>
      </c>
      <c r="R7" s="238">
        <f aca="true" t="shared" si="9" ref="R7:R47">_xlfn.IFERROR(P7/O7,"")</f>
        <v>0.9741189723426154</v>
      </c>
      <c r="S7" s="22"/>
      <c r="T7" s="22"/>
    </row>
    <row r="8" spans="1:20" s="1" customFormat="1" ht="91.5" customHeight="1">
      <c r="A8" s="65" t="s">
        <v>159</v>
      </c>
      <c r="B8" s="161" t="s">
        <v>161</v>
      </c>
      <c r="C8" s="191">
        <v>242780.43756</v>
      </c>
      <c r="D8" s="192">
        <v>242780.43756</v>
      </c>
      <c r="E8" s="192">
        <v>238135.80847</v>
      </c>
      <c r="F8" s="192">
        <f>E8-D8</f>
        <v>-4644.629090000002</v>
      </c>
      <c r="G8" s="238">
        <f t="shared" si="5"/>
        <v>0.9808690142555158</v>
      </c>
      <c r="H8" s="192">
        <f>E8-C8</f>
        <v>-4644.629090000002</v>
      </c>
      <c r="I8" s="238">
        <f t="shared" si="6"/>
        <v>0.9808690142555158</v>
      </c>
      <c r="J8" s="192">
        <v>2464.7958900000003</v>
      </c>
      <c r="K8" s="192">
        <v>2374.2341</v>
      </c>
      <c r="L8" s="192">
        <f>K8-J8</f>
        <v>-90.5617900000002</v>
      </c>
      <c r="M8" s="238">
        <f t="shared" si="7"/>
        <v>0.9632578947541168</v>
      </c>
      <c r="N8" s="192"/>
      <c r="O8" s="192">
        <f t="shared" si="2"/>
        <v>245245.23345</v>
      </c>
      <c r="P8" s="192">
        <f t="shared" si="3"/>
        <v>240510.04257</v>
      </c>
      <c r="Q8" s="192">
        <f>P8-O8</f>
        <v>-4735.190880000009</v>
      </c>
      <c r="R8" s="238">
        <f t="shared" si="9"/>
        <v>0.9806920166667973</v>
      </c>
      <c r="S8" s="22"/>
      <c r="T8" s="22"/>
    </row>
    <row r="9" spans="1:20" s="53" customFormat="1" ht="51.75" customHeight="1">
      <c r="A9" s="65" t="s">
        <v>119</v>
      </c>
      <c r="B9" s="161" t="s">
        <v>162</v>
      </c>
      <c r="C9" s="191">
        <v>58402.942109999996</v>
      </c>
      <c r="D9" s="192">
        <v>58402.942109999996</v>
      </c>
      <c r="E9" s="192">
        <v>56622.13523</v>
      </c>
      <c r="F9" s="192">
        <f>E9-D9</f>
        <v>-1780.8068799999965</v>
      </c>
      <c r="G9" s="238">
        <f t="shared" si="5"/>
        <v>0.9695082676375121</v>
      </c>
      <c r="H9" s="192">
        <f>E9-C9</f>
        <v>-1780.8068799999965</v>
      </c>
      <c r="I9" s="238">
        <f t="shared" si="6"/>
        <v>0.9695082676375121</v>
      </c>
      <c r="J9" s="192">
        <v>8483.132300000001</v>
      </c>
      <c r="K9" s="192">
        <v>5527.2482</v>
      </c>
      <c r="L9" s="192">
        <f t="shared" si="1"/>
        <v>-2955.884100000001</v>
      </c>
      <c r="M9" s="238">
        <f t="shared" si="7"/>
        <v>0.6515574677528015</v>
      </c>
      <c r="N9" s="192" t="e">
        <f>#REF!+#REF!</f>
        <v>#REF!</v>
      </c>
      <c r="O9" s="192">
        <f t="shared" si="2"/>
        <v>66886.07441</v>
      </c>
      <c r="P9" s="192">
        <f t="shared" si="3"/>
        <v>62149.38343</v>
      </c>
      <c r="Q9" s="192">
        <f>P9-O9</f>
        <v>-4736.690979999999</v>
      </c>
      <c r="R9" s="238">
        <f t="shared" si="9"/>
        <v>0.9291827032490364</v>
      </c>
      <c r="S9" s="52"/>
      <c r="T9" s="52"/>
    </row>
    <row r="10" spans="1:20" s="53" customFormat="1" ht="84.75" customHeight="1">
      <c r="A10" s="65" t="s">
        <v>222</v>
      </c>
      <c r="B10" s="161" t="s">
        <v>223</v>
      </c>
      <c r="C10" s="191">
        <v>1994.8</v>
      </c>
      <c r="D10" s="192">
        <v>1994.8</v>
      </c>
      <c r="E10" s="192">
        <v>1561.3329199999998</v>
      </c>
      <c r="F10" s="192">
        <f>E10-D10</f>
        <v>-433.4670800000001</v>
      </c>
      <c r="G10" s="238">
        <f t="shared" si="5"/>
        <v>0.7827014838580308</v>
      </c>
      <c r="H10" s="192">
        <f>E10-C10</f>
        <v>-433.4670800000001</v>
      </c>
      <c r="I10" s="238">
        <f t="shared" si="6"/>
        <v>0.7827014838580308</v>
      </c>
      <c r="J10" s="192">
        <v>0</v>
      </c>
      <c r="K10" s="192">
        <v>0</v>
      </c>
      <c r="L10" s="192">
        <f>K10-J10</f>
        <v>0</v>
      </c>
      <c r="M10" s="238">
        <f t="shared" si="7"/>
      </c>
      <c r="N10" s="192"/>
      <c r="O10" s="192">
        <f>C10+J10</f>
        <v>1994.8</v>
      </c>
      <c r="P10" s="192">
        <f>E10+K10</f>
        <v>1561.3329199999998</v>
      </c>
      <c r="Q10" s="192">
        <f>P10-O10</f>
        <v>-433.4670800000001</v>
      </c>
      <c r="R10" s="238">
        <f t="shared" si="9"/>
        <v>0.7827014838580308</v>
      </c>
      <c r="S10" s="52"/>
      <c r="T10" s="52"/>
    </row>
    <row r="11" spans="1:20" s="1" customFormat="1" ht="24.75" customHeight="1">
      <c r="A11" s="64" t="s">
        <v>120</v>
      </c>
      <c r="B11" s="160" t="s">
        <v>61</v>
      </c>
      <c r="C11" s="189">
        <v>5505787.27675</v>
      </c>
      <c r="D11" s="190">
        <v>5505787.27675</v>
      </c>
      <c r="E11" s="189">
        <v>5323082.97563</v>
      </c>
      <c r="F11" s="190">
        <f t="shared" si="4"/>
        <v>-182704.30111999996</v>
      </c>
      <c r="G11" s="237">
        <f t="shared" si="5"/>
        <v>0.9668159534801628</v>
      </c>
      <c r="H11" s="190">
        <f t="shared" si="0"/>
        <v>-182704.30111999996</v>
      </c>
      <c r="I11" s="237">
        <f t="shared" si="6"/>
        <v>0.9668159534801628</v>
      </c>
      <c r="J11" s="190">
        <v>522857.67113</v>
      </c>
      <c r="K11" s="190">
        <v>475487.70347</v>
      </c>
      <c r="L11" s="190">
        <f t="shared" si="1"/>
        <v>-47369.967659999966</v>
      </c>
      <c r="M11" s="237">
        <f t="shared" si="7"/>
        <v>0.909401792733338</v>
      </c>
      <c r="N11" s="190" t="e">
        <f>#REF!+#REF!</f>
        <v>#REF!</v>
      </c>
      <c r="O11" s="190">
        <f t="shared" si="2"/>
        <v>6028644.94788</v>
      </c>
      <c r="P11" s="190">
        <f t="shared" si="3"/>
        <v>5798570.6791</v>
      </c>
      <c r="Q11" s="190">
        <f t="shared" si="8"/>
        <v>-230074.26877999958</v>
      </c>
      <c r="R11" s="237">
        <f t="shared" si="9"/>
        <v>0.9618364871759605</v>
      </c>
      <c r="S11" s="22"/>
      <c r="T11" s="22"/>
    </row>
    <row r="12" spans="1:20" s="1" customFormat="1" ht="29.25" customHeight="1">
      <c r="A12" s="64" t="s">
        <v>109</v>
      </c>
      <c r="B12" s="162" t="s">
        <v>213</v>
      </c>
      <c r="C12" s="189">
        <v>377901.95600999997</v>
      </c>
      <c r="D12" s="190">
        <v>377901.95600999997</v>
      </c>
      <c r="E12" s="189">
        <v>356240.29783999996</v>
      </c>
      <c r="F12" s="190">
        <f t="shared" si="4"/>
        <v>-21661.65817000001</v>
      </c>
      <c r="G12" s="237">
        <f t="shared" si="5"/>
        <v>0.9426791583756005</v>
      </c>
      <c r="H12" s="190">
        <f t="shared" si="0"/>
        <v>-21661.65817000001</v>
      </c>
      <c r="I12" s="237">
        <f t="shared" si="6"/>
        <v>0.9426791583756005</v>
      </c>
      <c r="J12" s="190">
        <v>83097.33406000001</v>
      </c>
      <c r="K12" s="190">
        <v>68508.59253</v>
      </c>
      <c r="L12" s="190">
        <f t="shared" si="1"/>
        <v>-14588.741530000014</v>
      </c>
      <c r="M12" s="237">
        <f t="shared" si="7"/>
        <v>0.8244379113358042</v>
      </c>
      <c r="N12" s="190" t="e">
        <f>#REF!+#REF!</f>
        <v>#REF!</v>
      </c>
      <c r="O12" s="190">
        <f t="shared" si="2"/>
        <v>460999.29007</v>
      </c>
      <c r="P12" s="190">
        <f t="shared" si="3"/>
        <v>424748.8903699999</v>
      </c>
      <c r="Q12" s="190">
        <f t="shared" si="8"/>
        <v>-36250.39970000007</v>
      </c>
      <c r="R12" s="237">
        <f t="shared" si="9"/>
        <v>0.9213656062366264</v>
      </c>
      <c r="S12" s="22"/>
      <c r="T12" s="22"/>
    </row>
    <row r="13" spans="1:20" s="1" customFormat="1" ht="47.25" customHeight="1">
      <c r="A13" s="251" t="s">
        <v>110</v>
      </c>
      <c r="B13" s="163" t="s">
        <v>62</v>
      </c>
      <c r="C13" s="189">
        <f>SUM(C14:C29)</f>
        <v>346979.8468800001</v>
      </c>
      <c r="D13" s="189">
        <f>SUM(D14:D29)</f>
        <v>346979.8468800001</v>
      </c>
      <c r="E13" s="189">
        <f>SUM(E14:E29)</f>
        <v>339476.38509</v>
      </c>
      <c r="F13" s="190">
        <f t="shared" si="4"/>
        <v>-7503.4617900000885</v>
      </c>
      <c r="G13" s="237">
        <f t="shared" si="5"/>
        <v>0.9783749348630179</v>
      </c>
      <c r="H13" s="190">
        <f t="shared" si="0"/>
        <v>-7503.4617900000885</v>
      </c>
      <c r="I13" s="237">
        <f t="shared" si="6"/>
        <v>0.9783749348630179</v>
      </c>
      <c r="J13" s="190">
        <f>SUM(J14:J29)</f>
        <v>69670.30055</v>
      </c>
      <c r="K13" s="190">
        <f>SUM(K14:K29)</f>
        <v>61627.44779000001</v>
      </c>
      <c r="L13" s="190">
        <f t="shared" si="1"/>
        <v>-8042.852759999987</v>
      </c>
      <c r="M13" s="237">
        <f t="shared" si="7"/>
        <v>0.8845583742784645</v>
      </c>
      <c r="N13" s="190" t="e">
        <f>#REF!+#REF!</f>
        <v>#REF!</v>
      </c>
      <c r="O13" s="190">
        <f t="shared" si="2"/>
        <v>416650.14743000007</v>
      </c>
      <c r="P13" s="190">
        <f t="shared" si="3"/>
        <v>401103.83288</v>
      </c>
      <c r="Q13" s="190">
        <f t="shared" si="8"/>
        <v>-15546.314550000068</v>
      </c>
      <c r="R13" s="237">
        <f t="shared" si="9"/>
        <v>0.962687365777035</v>
      </c>
      <c r="S13" s="22"/>
      <c r="T13" s="22"/>
    </row>
    <row r="14" spans="1:20" s="53" customFormat="1" ht="108" customHeight="1">
      <c r="A14" s="66" t="s">
        <v>122</v>
      </c>
      <c r="B14" s="161" t="s">
        <v>194</v>
      </c>
      <c r="C14" s="191">
        <v>39750.30522</v>
      </c>
      <c r="D14" s="192">
        <v>39750.30522</v>
      </c>
      <c r="E14" s="191">
        <v>38225.82127</v>
      </c>
      <c r="F14" s="192">
        <f t="shared" si="4"/>
        <v>-1524.4839500000016</v>
      </c>
      <c r="G14" s="238">
        <f t="shared" si="5"/>
        <v>0.9616484969973772</v>
      </c>
      <c r="H14" s="192">
        <f t="shared" si="0"/>
        <v>-1524.4839500000016</v>
      </c>
      <c r="I14" s="238">
        <f t="shared" si="6"/>
        <v>0.9616484969973772</v>
      </c>
      <c r="J14" s="192">
        <v>0</v>
      </c>
      <c r="K14" s="192">
        <v>0</v>
      </c>
      <c r="L14" s="192">
        <f t="shared" si="1"/>
        <v>0</v>
      </c>
      <c r="M14" s="238">
        <f t="shared" si="7"/>
      </c>
      <c r="N14" s="192" t="e">
        <f>#REF!+#REF!</f>
        <v>#REF!</v>
      </c>
      <c r="O14" s="192">
        <f t="shared" si="2"/>
        <v>39750.30522</v>
      </c>
      <c r="P14" s="192">
        <f t="shared" si="3"/>
        <v>38225.82127</v>
      </c>
      <c r="Q14" s="192">
        <f t="shared" si="8"/>
        <v>-1524.4839500000016</v>
      </c>
      <c r="R14" s="238">
        <f t="shared" si="9"/>
        <v>0.9616484969973772</v>
      </c>
      <c r="S14" s="52"/>
      <c r="T14" s="52"/>
    </row>
    <row r="15" spans="1:20" s="53" customFormat="1" ht="66.75" customHeight="1">
      <c r="A15" s="66">
        <v>3050</v>
      </c>
      <c r="B15" s="161" t="s">
        <v>163</v>
      </c>
      <c r="C15" s="191">
        <v>1400</v>
      </c>
      <c r="D15" s="192">
        <v>1400</v>
      </c>
      <c r="E15" s="191">
        <v>1372.83834</v>
      </c>
      <c r="F15" s="192">
        <f aca="true" t="shared" si="10" ref="F15:F21">E15-D15</f>
        <v>-27.161659999999983</v>
      </c>
      <c r="G15" s="238">
        <f t="shared" si="5"/>
        <v>0.9805988142857143</v>
      </c>
      <c r="H15" s="192">
        <f aca="true" t="shared" si="11" ref="H15:H21">E15-C15</f>
        <v>-27.161659999999983</v>
      </c>
      <c r="I15" s="238">
        <f t="shared" si="6"/>
        <v>0.9805988142857143</v>
      </c>
      <c r="J15" s="192">
        <v>0</v>
      </c>
      <c r="K15" s="192">
        <v>0</v>
      </c>
      <c r="L15" s="192">
        <f t="shared" si="1"/>
        <v>0</v>
      </c>
      <c r="M15" s="238">
        <f t="shared" si="7"/>
      </c>
      <c r="N15" s="192"/>
      <c r="O15" s="192">
        <f aca="true" t="shared" si="12" ref="O15:O27">C15+J15</f>
        <v>1400</v>
      </c>
      <c r="P15" s="192">
        <f aca="true" t="shared" si="13" ref="P15:P27">E15+K15</f>
        <v>1372.83834</v>
      </c>
      <c r="Q15" s="192">
        <f aca="true" t="shared" si="14" ref="Q15:Q27">P15-O15</f>
        <v>-27.161659999999983</v>
      </c>
      <c r="R15" s="238">
        <f t="shared" si="9"/>
        <v>0.9805988142857143</v>
      </c>
      <c r="S15" s="52"/>
      <c r="T15" s="52"/>
    </row>
    <row r="16" spans="1:20" s="53" customFormat="1" ht="60.75" customHeight="1">
      <c r="A16" s="66">
        <v>3090</v>
      </c>
      <c r="B16" s="161" t="s">
        <v>164</v>
      </c>
      <c r="C16" s="191">
        <v>247.34</v>
      </c>
      <c r="D16" s="192">
        <v>247.34</v>
      </c>
      <c r="E16" s="191">
        <v>245.11876</v>
      </c>
      <c r="F16" s="192">
        <f t="shared" si="10"/>
        <v>-2.2212399999999946</v>
      </c>
      <c r="G16" s="238">
        <f t="shared" si="5"/>
        <v>0.9910194873453546</v>
      </c>
      <c r="H16" s="192">
        <f t="shared" si="11"/>
        <v>-2.2212399999999946</v>
      </c>
      <c r="I16" s="238">
        <f t="shared" si="6"/>
        <v>0.9910194873453546</v>
      </c>
      <c r="J16" s="192">
        <v>0</v>
      </c>
      <c r="K16" s="192">
        <v>0</v>
      </c>
      <c r="L16" s="192">
        <f t="shared" si="1"/>
        <v>0</v>
      </c>
      <c r="M16" s="238">
        <f t="shared" si="7"/>
      </c>
      <c r="N16" s="192"/>
      <c r="O16" s="192">
        <f t="shared" si="12"/>
        <v>247.34</v>
      </c>
      <c r="P16" s="192">
        <f t="shared" si="13"/>
        <v>245.11876</v>
      </c>
      <c r="Q16" s="192">
        <f t="shared" si="14"/>
        <v>-2.2212399999999946</v>
      </c>
      <c r="R16" s="238">
        <f t="shared" si="9"/>
        <v>0.9910194873453546</v>
      </c>
      <c r="S16" s="52"/>
      <c r="T16" s="52"/>
    </row>
    <row r="17" spans="1:20" s="53" customFormat="1" ht="102" customHeight="1">
      <c r="A17" s="281" t="s">
        <v>111</v>
      </c>
      <c r="B17" s="280" t="s">
        <v>195</v>
      </c>
      <c r="C17" s="191">
        <v>179876.96131</v>
      </c>
      <c r="D17" s="192">
        <v>179876.96131</v>
      </c>
      <c r="E17" s="191">
        <v>178244.39323</v>
      </c>
      <c r="F17" s="192">
        <f t="shared" si="10"/>
        <v>-1632.5680800000264</v>
      </c>
      <c r="G17" s="238">
        <f t="shared" si="5"/>
        <v>0.9909239734310029</v>
      </c>
      <c r="H17" s="192">
        <f t="shared" si="11"/>
        <v>-1632.5680800000264</v>
      </c>
      <c r="I17" s="238">
        <f t="shared" si="6"/>
        <v>0.9909239734310029</v>
      </c>
      <c r="J17" s="192">
        <v>47927.04926</v>
      </c>
      <c r="K17" s="192">
        <v>42573.39388</v>
      </c>
      <c r="L17" s="192">
        <f>K17-J17</f>
        <v>-5353.6553799999965</v>
      </c>
      <c r="M17" s="238">
        <f t="shared" si="7"/>
        <v>0.8882957439971552</v>
      </c>
      <c r="N17" s="192" t="e">
        <f>#REF!+#REF!</f>
        <v>#REF!</v>
      </c>
      <c r="O17" s="192">
        <f t="shared" si="12"/>
        <v>227804.01057</v>
      </c>
      <c r="P17" s="192">
        <f t="shared" si="13"/>
        <v>220817.78710999998</v>
      </c>
      <c r="Q17" s="192">
        <f t="shared" si="14"/>
        <v>-6986.223460000037</v>
      </c>
      <c r="R17" s="238">
        <f t="shared" si="9"/>
        <v>0.9693323070014463</v>
      </c>
      <c r="S17" s="52"/>
      <c r="T17" s="52"/>
    </row>
    <row r="18" spans="1:20" s="53" customFormat="1" ht="52.5" customHeight="1">
      <c r="A18" s="66" t="s">
        <v>112</v>
      </c>
      <c r="B18" s="161" t="s">
        <v>196</v>
      </c>
      <c r="C18" s="191">
        <v>5800.9855</v>
      </c>
      <c r="D18" s="192">
        <v>5800.9855</v>
      </c>
      <c r="E18" s="191">
        <v>5717.0437999999995</v>
      </c>
      <c r="F18" s="192">
        <f t="shared" si="10"/>
        <v>-83.94170000000031</v>
      </c>
      <c r="G18" s="238">
        <f t="shared" si="5"/>
        <v>0.9855297517982073</v>
      </c>
      <c r="H18" s="192">
        <f t="shared" si="11"/>
        <v>-83.94170000000031</v>
      </c>
      <c r="I18" s="238">
        <f t="shared" si="6"/>
        <v>0.9855297517982073</v>
      </c>
      <c r="J18" s="192">
        <v>964.45055</v>
      </c>
      <c r="K18" s="192">
        <v>943.32713</v>
      </c>
      <c r="L18" s="192">
        <f>K18-J18</f>
        <v>-21.12342000000001</v>
      </c>
      <c r="M18" s="238">
        <f t="shared" si="7"/>
        <v>0.9780979750594782</v>
      </c>
      <c r="N18" s="192"/>
      <c r="O18" s="192">
        <f t="shared" si="12"/>
        <v>6765.43605</v>
      </c>
      <c r="P18" s="192">
        <f t="shared" si="13"/>
        <v>6660.370929999999</v>
      </c>
      <c r="Q18" s="192">
        <f t="shared" si="14"/>
        <v>-105.06512000000112</v>
      </c>
      <c r="R18" s="238">
        <f t="shared" si="9"/>
        <v>0.9844703106756879</v>
      </c>
      <c r="S18" s="52"/>
      <c r="T18" s="52"/>
    </row>
    <row r="19" spans="1:20" s="53" customFormat="1" ht="54.75" customHeight="1">
      <c r="A19" s="66">
        <v>3120</v>
      </c>
      <c r="B19" s="161" t="s">
        <v>197</v>
      </c>
      <c r="C19" s="191">
        <v>11603.69317</v>
      </c>
      <c r="D19" s="192">
        <v>11603.69317</v>
      </c>
      <c r="E19" s="191">
        <v>11230.978939999999</v>
      </c>
      <c r="F19" s="192">
        <f t="shared" si="10"/>
        <v>-372.7142300000014</v>
      </c>
      <c r="G19" s="238">
        <f t="shared" si="5"/>
        <v>0.9678796892903364</v>
      </c>
      <c r="H19" s="192">
        <f t="shared" si="11"/>
        <v>-372.7142300000014</v>
      </c>
      <c r="I19" s="238">
        <f t="shared" si="6"/>
        <v>0.9678796892903364</v>
      </c>
      <c r="J19" s="192">
        <v>8000.487</v>
      </c>
      <c r="K19" s="192">
        <v>7983.582</v>
      </c>
      <c r="L19" s="192">
        <f>K19-J19</f>
        <v>-16.904999999999745</v>
      </c>
      <c r="M19" s="238">
        <f t="shared" si="7"/>
        <v>0.9978870036286541</v>
      </c>
      <c r="N19" s="192"/>
      <c r="O19" s="192">
        <f t="shared" si="12"/>
        <v>19604.18017</v>
      </c>
      <c r="P19" s="192">
        <f t="shared" si="13"/>
        <v>19214.56094</v>
      </c>
      <c r="Q19" s="192">
        <f t="shared" si="14"/>
        <v>-389.61923000000024</v>
      </c>
      <c r="R19" s="238">
        <f t="shared" si="9"/>
        <v>0.9801257065268034</v>
      </c>
      <c r="S19" s="52"/>
      <c r="T19" s="52"/>
    </row>
    <row r="20" spans="1:20" s="53" customFormat="1" ht="47.25" customHeight="1">
      <c r="A20" s="66" t="s">
        <v>113</v>
      </c>
      <c r="B20" s="161" t="s">
        <v>125</v>
      </c>
      <c r="C20" s="191">
        <v>3285.2</v>
      </c>
      <c r="D20" s="192">
        <v>3285.2</v>
      </c>
      <c r="E20" s="191">
        <v>3092.3532</v>
      </c>
      <c r="F20" s="192">
        <f t="shared" si="10"/>
        <v>-192.8467999999998</v>
      </c>
      <c r="G20" s="238">
        <f t="shared" si="5"/>
        <v>0.9412983075611836</v>
      </c>
      <c r="H20" s="192">
        <f t="shared" si="11"/>
        <v>-192.8467999999998</v>
      </c>
      <c r="I20" s="238">
        <f t="shared" si="6"/>
        <v>0.9412983075611836</v>
      </c>
      <c r="J20" s="192">
        <v>0</v>
      </c>
      <c r="K20" s="192">
        <v>0</v>
      </c>
      <c r="L20" s="192">
        <f>K20-J20</f>
        <v>0</v>
      </c>
      <c r="M20" s="238">
        <f t="shared" si="7"/>
      </c>
      <c r="N20" s="192"/>
      <c r="O20" s="192">
        <f t="shared" si="12"/>
        <v>3285.2</v>
      </c>
      <c r="P20" s="192">
        <f t="shared" si="13"/>
        <v>3092.3532</v>
      </c>
      <c r="Q20" s="192">
        <f t="shared" si="14"/>
        <v>-192.8467999999998</v>
      </c>
      <c r="R20" s="238">
        <f t="shared" si="9"/>
        <v>0.9412983075611836</v>
      </c>
      <c r="S20" s="52"/>
      <c r="T20" s="52"/>
    </row>
    <row r="21" spans="1:20" s="53" customFormat="1" ht="126.75" customHeight="1">
      <c r="A21" s="66" t="s">
        <v>114</v>
      </c>
      <c r="B21" s="161" t="s">
        <v>198</v>
      </c>
      <c r="C21" s="191">
        <v>14938.217419999999</v>
      </c>
      <c r="D21" s="192">
        <v>14938.217419999999</v>
      </c>
      <c r="E21" s="191">
        <v>14810.59895</v>
      </c>
      <c r="F21" s="192">
        <f t="shared" si="10"/>
        <v>-127.61846999999943</v>
      </c>
      <c r="G21" s="238">
        <f t="shared" si="5"/>
        <v>0.9914569144087341</v>
      </c>
      <c r="H21" s="192">
        <f t="shared" si="11"/>
        <v>-127.61846999999943</v>
      </c>
      <c r="I21" s="238">
        <f t="shared" si="6"/>
        <v>0.9914569144087341</v>
      </c>
      <c r="J21" s="192">
        <v>249.37505</v>
      </c>
      <c r="K21" s="192">
        <v>101.23894</v>
      </c>
      <c r="L21" s="192">
        <f>K21-J21</f>
        <v>-148.13610999999997</v>
      </c>
      <c r="M21" s="238">
        <f t="shared" si="7"/>
        <v>0.4059706053191769</v>
      </c>
      <c r="N21" s="192" t="e">
        <f>#REF!+#REF!</f>
        <v>#REF!</v>
      </c>
      <c r="O21" s="192">
        <f t="shared" si="12"/>
        <v>15187.59247</v>
      </c>
      <c r="P21" s="192">
        <f t="shared" si="13"/>
        <v>14911.837889999999</v>
      </c>
      <c r="Q21" s="192">
        <f t="shared" si="14"/>
        <v>-275.7545800000007</v>
      </c>
      <c r="R21" s="238">
        <f t="shared" si="9"/>
        <v>0.9818434303827485</v>
      </c>
      <c r="S21" s="52"/>
      <c r="T21" s="52"/>
    </row>
    <row r="22" spans="1:20" s="53" customFormat="1" ht="150" customHeight="1">
      <c r="A22" s="66">
        <v>3160</v>
      </c>
      <c r="B22" s="161" t="s">
        <v>165</v>
      </c>
      <c r="C22" s="191">
        <v>2506.0438799999997</v>
      </c>
      <c r="D22" s="192">
        <v>2506.0438799999997</v>
      </c>
      <c r="E22" s="191">
        <v>2396.88105</v>
      </c>
      <c r="F22" s="192">
        <f>E22-D22</f>
        <v>-109.16282999999976</v>
      </c>
      <c r="G22" s="238">
        <f t="shared" si="5"/>
        <v>0.9564401761392942</v>
      </c>
      <c r="H22" s="192">
        <f>E22-C22</f>
        <v>-109.16282999999976</v>
      </c>
      <c r="I22" s="238">
        <f t="shared" si="6"/>
        <v>0.9564401761392942</v>
      </c>
      <c r="J22" s="192">
        <v>0</v>
      </c>
      <c r="K22" s="192">
        <v>0</v>
      </c>
      <c r="L22" s="192">
        <f aca="true" t="shared" si="15" ref="L22:L29">K22-J22</f>
        <v>0</v>
      </c>
      <c r="M22" s="238">
        <f t="shared" si="7"/>
      </c>
      <c r="N22" s="192"/>
      <c r="O22" s="192">
        <f t="shared" si="12"/>
        <v>2506.0438799999997</v>
      </c>
      <c r="P22" s="192">
        <f>E22+K22</f>
        <v>2396.88105</v>
      </c>
      <c r="Q22" s="192">
        <f t="shared" si="14"/>
        <v>-109.16282999999976</v>
      </c>
      <c r="R22" s="238">
        <f t="shared" si="9"/>
        <v>0.9564401761392942</v>
      </c>
      <c r="S22" s="52"/>
      <c r="T22" s="52"/>
    </row>
    <row r="23" spans="1:20" s="53" customFormat="1" ht="50.25" customHeight="1">
      <c r="A23" s="66">
        <v>3170</v>
      </c>
      <c r="B23" s="161" t="s">
        <v>167</v>
      </c>
      <c r="C23" s="191">
        <v>514.384</v>
      </c>
      <c r="D23" s="192">
        <v>514.384</v>
      </c>
      <c r="E23" s="191">
        <v>512.06503</v>
      </c>
      <c r="F23" s="192">
        <f>E23-D23</f>
        <v>-2.3189700000000357</v>
      </c>
      <c r="G23" s="238">
        <f t="shared" si="5"/>
        <v>0.9954917532427136</v>
      </c>
      <c r="H23" s="192">
        <f>E23-C23</f>
        <v>-2.3189700000000357</v>
      </c>
      <c r="I23" s="238">
        <f t="shared" si="6"/>
        <v>0.9954917532427136</v>
      </c>
      <c r="J23" s="192">
        <v>0</v>
      </c>
      <c r="K23" s="192">
        <v>0</v>
      </c>
      <c r="L23" s="192">
        <f t="shared" si="15"/>
        <v>0</v>
      </c>
      <c r="M23" s="238">
        <f t="shared" si="7"/>
      </c>
      <c r="N23" s="192"/>
      <c r="O23" s="192">
        <f t="shared" si="12"/>
        <v>514.384</v>
      </c>
      <c r="P23" s="192">
        <f>E23+K23</f>
        <v>512.06503</v>
      </c>
      <c r="Q23" s="192">
        <f t="shared" si="14"/>
        <v>-2.3189700000000357</v>
      </c>
      <c r="R23" s="238">
        <f t="shared" si="9"/>
        <v>0.9954917532427136</v>
      </c>
      <c r="S23" s="52"/>
      <c r="T23" s="52"/>
    </row>
    <row r="24" spans="1:20" s="53" customFormat="1" ht="126" customHeight="1">
      <c r="A24" s="66" t="s">
        <v>123</v>
      </c>
      <c r="B24" s="161" t="s">
        <v>199</v>
      </c>
      <c r="C24" s="191">
        <v>10493.6</v>
      </c>
      <c r="D24" s="192">
        <v>10493.6</v>
      </c>
      <c r="E24" s="191">
        <v>10487.4306</v>
      </c>
      <c r="F24" s="192">
        <f t="shared" si="4"/>
        <v>-6.169400000000678</v>
      </c>
      <c r="G24" s="238">
        <f t="shared" si="5"/>
        <v>0.9994120797438438</v>
      </c>
      <c r="H24" s="192">
        <f aca="true" t="shared" si="16" ref="H24:H33">E24-C24</f>
        <v>-6.169400000000678</v>
      </c>
      <c r="I24" s="238">
        <f t="shared" si="6"/>
        <v>0.9994120797438438</v>
      </c>
      <c r="J24" s="192">
        <v>0</v>
      </c>
      <c r="K24" s="192">
        <v>0</v>
      </c>
      <c r="L24" s="192">
        <f t="shared" si="15"/>
        <v>0</v>
      </c>
      <c r="M24" s="238">
        <f t="shared" si="7"/>
      </c>
      <c r="N24" s="192" t="e">
        <f>#REF!+#REF!</f>
        <v>#REF!</v>
      </c>
      <c r="O24" s="192">
        <f t="shared" si="12"/>
        <v>10493.6</v>
      </c>
      <c r="P24" s="192">
        <f t="shared" si="13"/>
        <v>10487.4306</v>
      </c>
      <c r="Q24" s="192">
        <f t="shared" si="14"/>
        <v>-6.169400000000678</v>
      </c>
      <c r="R24" s="238">
        <f t="shared" si="9"/>
        <v>0.9994120797438438</v>
      </c>
      <c r="S24" s="52"/>
      <c r="T24" s="52"/>
    </row>
    <row r="25" spans="1:20" s="53" customFormat="1" ht="48.75" customHeight="1">
      <c r="A25" s="66" t="s">
        <v>124</v>
      </c>
      <c r="B25" s="161" t="s">
        <v>121</v>
      </c>
      <c r="C25" s="191">
        <v>1791.5</v>
      </c>
      <c r="D25" s="192">
        <v>1791.5</v>
      </c>
      <c r="E25" s="191">
        <v>1722.1656799999998</v>
      </c>
      <c r="F25" s="192">
        <f t="shared" si="4"/>
        <v>-69.33432000000016</v>
      </c>
      <c r="G25" s="238">
        <f t="shared" si="5"/>
        <v>0.9612981747139268</v>
      </c>
      <c r="H25" s="192">
        <f t="shared" si="16"/>
        <v>-69.33432000000016</v>
      </c>
      <c r="I25" s="238">
        <f t="shared" si="6"/>
        <v>0.9612981747139268</v>
      </c>
      <c r="J25" s="192">
        <v>0</v>
      </c>
      <c r="K25" s="192">
        <v>0</v>
      </c>
      <c r="L25" s="192">
        <f t="shared" si="15"/>
        <v>0</v>
      </c>
      <c r="M25" s="238">
        <f t="shared" si="7"/>
      </c>
      <c r="N25" s="192" t="e">
        <f>#REF!+#REF!</f>
        <v>#REF!</v>
      </c>
      <c r="O25" s="192">
        <f t="shared" si="12"/>
        <v>1791.5</v>
      </c>
      <c r="P25" s="192">
        <f t="shared" si="13"/>
        <v>1722.1656799999998</v>
      </c>
      <c r="Q25" s="192">
        <f t="shared" si="14"/>
        <v>-69.33432000000016</v>
      </c>
      <c r="R25" s="238">
        <f t="shared" si="9"/>
        <v>0.9612981747139268</v>
      </c>
      <c r="S25" s="52"/>
      <c r="T25" s="52"/>
    </row>
    <row r="26" spans="1:20" s="53" customFormat="1" ht="66.75" customHeight="1">
      <c r="A26" s="66">
        <v>3200</v>
      </c>
      <c r="B26" s="161" t="s">
        <v>166</v>
      </c>
      <c r="C26" s="191">
        <v>11139.976</v>
      </c>
      <c r="D26" s="192">
        <v>11139.976</v>
      </c>
      <c r="E26" s="191">
        <v>10864.59152</v>
      </c>
      <c r="F26" s="192">
        <f>E26-D26</f>
        <v>-275.3844800000006</v>
      </c>
      <c r="G26" s="238">
        <f t="shared" si="5"/>
        <v>0.9752796164013279</v>
      </c>
      <c r="H26" s="192">
        <f>E26-C26</f>
        <v>-275.3844800000006</v>
      </c>
      <c r="I26" s="238">
        <f t="shared" si="6"/>
        <v>0.9752796164013279</v>
      </c>
      <c r="J26" s="192">
        <v>227.26155</v>
      </c>
      <c r="K26" s="192">
        <v>27.81812</v>
      </c>
      <c r="L26" s="192">
        <f t="shared" si="15"/>
        <v>-199.44343</v>
      </c>
      <c r="M26" s="238">
        <f t="shared" si="7"/>
        <v>0.12240574791468245</v>
      </c>
      <c r="N26" s="192"/>
      <c r="O26" s="192">
        <f t="shared" si="12"/>
        <v>11367.23755</v>
      </c>
      <c r="P26" s="192">
        <f t="shared" si="13"/>
        <v>10892.40964</v>
      </c>
      <c r="Q26" s="192">
        <f t="shared" si="14"/>
        <v>-474.82791</v>
      </c>
      <c r="R26" s="238">
        <f t="shared" si="9"/>
        <v>0.9582283815296884</v>
      </c>
      <c r="S26" s="52"/>
      <c r="T26" s="52"/>
    </row>
    <row r="27" spans="1:20" s="53" customFormat="1" ht="53.25" customHeight="1">
      <c r="A27" s="66">
        <v>3210</v>
      </c>
      <c r="B27" s="161" t="s">
        <v>106</v>
      </c>
      <c r="C27" s="191">
        <v>1035.288</v>
      </c>
      <c r="D27" s="192">
        <v>1035.288</v>
      </c>
      <c r="E27" s="191">
        <v>904.77088</v>
      </c>
      <c r="F27" s="192">
        <f>E27-D27</f>
        <v>-130.51711999999998</v>
      </c>
      <c r="G27" s="238">
        <f t="shared" si="5"/>
        <v>0.8739315823229865</v>
      </c>
      <c r="H27" s="192">
        <f>E27-C27</f>
        <v>-130.51711999999998</v>
      </c>
      <c r="I27" s="238">
        <f t="shared" si="6"/>
        <v>0.8739315823229865</v>
      </c>
      <c r="J27" s="192">
        <v>222.96670999999998</v>
      </c>
      <c r="K27" s="192">
        <v>222.96214</v>
      </c>
      <c r="L27" s="192">
        <f t="shared" si="15"/>
        <v>-0.0045699999999726515</v>
      </c>
      <c r="M27" s="238">
        <f t="shared" si="7"/>
        <v>0.9999795036667134</v>
      </c>
      <c r="N27" s="192"/>
      <c r="O27" s="192">
        <f t="shared" si="12"/>
        <v>1258.25471</v>
      </c>
      <c r="P27" s="192">
        <f t="shared" si="13"/>
        <v>1127.7330200000001</v>
      </c>
      <c r="Q27" s="192">
        <f t="shared" si="14"/>
        <v>-130.5216899999998</v>
      </c>
      <c r="R27" s="238">
        <f t="shared" si="9"/>
        <v>0.8962676722267149</v>
      </c>
      <c r="S27" s="52"/>
      <c r="T27" s="52"/>
    </row>
    <row r="28" spans="1:20" s="53" customFormat="1" ht="84.75" customHeight="1">
      <c r="A28" s="66">
        <v>3220</v>
      </c>
      <c r="B28" s="161" t="s">
        <v>242</v>
      </c>
      <c r="C28" s="191" t="s">
        <v>235</v>
      </c>
      <c r="D28" s="192">
        <v>0</v>
      </c>
      <c r="E28" s="191" t="s">
        <v>235</v>
      </c>
      <c r="F28" s="192"/>
      <c r="G28" s="238"/>
      <c r="H28" s="192"/>
      <c r="I28" s="238"/>
      <c r="J28" s="192">
        <v>7738.094</v>
      </c>
      <c r="K28" s="192">
        <v>7737.539360000001</v>
      </c>
      <c r="L28" s="192"/>
      <c r="M28" s="238"/>
      <c r="N28" s="192"/>
      <c r="O28" s="192"/>
      <c r="P28" s="192"/>
      <c r="Q28" s="192"/>
      <c r="R28" s="238"/>
      <c r="S28" s="52"/>
      <c r="T28" s="52"/>
    </row>
    <row r="29" spans="1:20" s="53" customFormat="1" ht="32.25" customHeight="1">
      <c r="A29" s="66" t="s">
        <v>126</v>
      </c>
      <c r="B29" s="161" t="s">
        <v>157</v>
      </c>
      <c r="C29" s="191">
        <v>62596.352380000004</v>
      </c>
      <c r="D29" s="192">
        <v>62596.352380000004</v>
      </c>
      <c r="E29" s="191">
        <v>59649.33384000001</v>
      </c>
      <c r="F29" s="192">
        <f t="shared" si="4"/>
        <v>-2947.0185399999973</v>
      </c>
      <c r="G29" s="238">
        <f t="shared" si="5"/>
        <v>0.9529202832441465</v>
      </c>
      <c r="H29" s="192">
        <f t="shared" si="16"/>
        <v>-2947.0185399999973</v>
      </c>
      <c r="I29" s="238">
        <f t="shared" si="6"/>
        <v>0.9529202832441465</v>
      </c>
      <c r="J29" s="192">
        <v>4340.61643</v>
      </c>
      <c r="K29" s="192">
        <v>2037.58622</v>
      </c>
      <c r="L29" s="192">
        <f t="shared" si="15"/>
        <v>-2303.03021</v>
      </c>
      <c r="M29" s="238">
        <f t="shared" si="7"/>
        <v>0.469423238118278</v>
      </c>
      <c r="N29" s="192"/>
      <c r="O29" s="192">
        <f aca="true" t="shared" si="17" ref="O29:O47">C29+J29</f>
        <v>66936.96881</v>
      </c>
      <c r="P29" s="192">
        <f aca="true" t="shared" si="18" ref="P29:P47">E29+K29</f>
        <v>61686.920060000004</v>
      </c>
      <c r="Q29" s="192">
        <f>P29-O29</f>
        <v>-5250.048750000002</v>
      </c>
      <c r="R29" s="238">
        <f t="shared" si="9"/>
        <v>0.9215672767480371</v>
      </c>
      <c r="S29" s="52"/>
      <c r="T29" s="52"/>
    </row>
    <row r="30" spans="1:20" s="53" customFormat="1" ht="27" customHeight="1">
      <c r="A30" s="67" t="s">
        <v>127</v>
      </c>
      <c r="B30" s="164" t="s">
        <v>64</v>
      </c>
      <c r="C30" s="189">
        <v>279837.98649</v>
      </c>
      <c r="D30" s="190">
        <v>279837.98649</v>
      </c>
      <c r="E30" s="189">
        <v>271675.63883</v>
      </c>
      <c r="F30" s="190">
        <f t="shared" si="4"/>
        <v>-8162.34765999997</v>
      </c>
      <c r="G30" s="237">
        <f t="shared" si="5"/>
        <v>0.9708318811095661</v>
      </c>
      <c r="H30" s="190">
        <f t="shared" si="16"/>
        <v>-8162.34765999997</v>
      </c>
      <c r="I30" s="237">
        <f t="shared" si="6"/>
        <v>0.9708318811095661</v>
      </c>
      <c r="J30" s="190">
        <v>14601.63841</v>
      </c>
      <c r="K30" s="190">
        <v>12483.22783</v>
      </c>
      <c r="L30" s="190">
        <f aca="true" t="shared" si="19" ref="L30:L41">K30-J30</f>
        <v>-2118.4105799999998</v>
      </c>
      <c r="M30" s="237">
        <f t="shared" si="7"/>
        <v>0.8549196658267337</v>
      </c>
      <c r="N30" s="190" t="e">
        <f>#REF!+#REF!</f>
        <v>#REF!</v>
      </c>
      <c r="O30" s="190">
        <f t="shared" si="17"/>
        <v>294439.6249</v>
      </c>
      <c r="P30" s="190">
        <f t="shared" si="18"/>
        <v>284158.86666</v>
      </c>
      <c r="Q30" s="190">
        <f t="shared" si="8"/>
        <v>-10280.758239999996</v>
      </c>
      <c r="R30" s="237">
        <f t="shared" si="9"/>
        <v>0.9650836457780041</v>
      </c>
      <c r="S30" s="52"/>
      <c r="T30" s="52"/>
    </row>
    <row r="31" spans="1:20" s="53" customFormat="1" ht="32.25" customHeight="1">
      <c r="A31" s="68" t="s">
        <v>128</v>
      </c>
      <c r="B31" s="164" t="s">
        <v>66</v>
      </c>
      <c r="C31" s="189">
        <v>119768.92128</v>
      </c>
      <c r="D31" s="190">
        <v>119768.92128</v>
      </c>
      <c r="E31" s="189">
        <v>117483.45052</v>
      </c>
      <c r="F31" s="190">
        <f t="shared" si="4"/>
        <v>-2285.4707599999965</v>
      </c>
      <c r="G31" s="237">
        <f t="shared" si="5"/>
        <v>0.9809176643191355</v>
      </c>
      <c r="H31" s="190">
        <f t="shared" si="16"/>
        <v>-2285.4707599999965</v>
      </c>
      <c r="I31" s="237">
        <f t="shared" si="6"/>
        <v>0.9809176643191355</v>
      </c>
      <c r="J31" s="190">
        <v>5716.23657</v>
      </c>
      <c r="K31" s="190">
        <v>4865.388440000001</v>
      </c>
      <c r="L31" s="190">
        <f t="shared" si="19"/>
        <v>-850.8481299999994</v>
      </c>
      <c r="M31" s="237">
        <f t="shared" si="7"/>
        <v>0.8511523937855499</v>
      </c>
      <c r="N31" s="190" t="e">
        <f>#REF!+#REF!</f>
        <v>#REF!</v>
      </c>
      <c r="O31" s="190">
        <f t="shared" si="17"/>
        <v>125485.15784999999</v>
      </c>
      <c r="P31" s="190">
        <f t="shared" si="18"/>
        <v>122348.83896</v>
      </c>
      <c r="Q31" s="190">
        <f t="shared" si="8"/>
        <v>-3136.318889999995</v>
      </c>
      <c r="R31" s="237">
        <f t="shared" si="9"/>
        <v>0.9750064553949159</v>
      </c>
      <c r="S31" s="52"/>
      <c r="T31" s="52"/>
    </row>
    <row r="32" spans="1:20" s="53" customFormat="1" ht="34.5" customHeight="1">
      <c r="A32" s="68" t="s">
        <v>129</v>
      </c>
      <c r="B32" s="164" t="s">
        <v>63</v>
      </c>
      <c r="C32" s="189">
        <v>378380.08001</v>
      </c>
      <c r="D32" s="190">
        <v>378380.08001</v>
      </c>
      <c r="E32" s="189">
        <v>363431.77523</v>
      </c>
      <c r="F32" s="190">
        <f t="shared" si="4"/>
        <v>-14948.304779999948</v>
      </c>
      <c r="G32" s="237">
        <f t="shared" si="5"/>
        <v>0.960493943603995</v>
      </c>
      <c r="H32" s="190">
        <f t="shared" si="16"/>
        <v>-14948.304779999948</v>
      </c>
      <c r="I32" s="237">
        <f t="shared" si="6"/>
        <v>0.960493943603995</v>
      </c>
      <c r="J32" s="190">
        <v>168353.19004</v>
      </c>
      <c r="K32" s="190">
        <v>154536.67146</v>
      </c>
      <c r="L32" s="190">
        <f t="shared" si="19"/>
        <v>-13816.518579999974</v>
      </c>
      <c r="M32" s="237">
        <f t="shared" si="7"/>
        <v>0.9179313526716231</v>
      </c>
      <c r="N32" s="190" t="e">
        <f>#REF!+#REF!</f>
        <v>#REF!</v>
      </c>
      <c r="O32" s="190">
        <f t="shared" si="17"/>
        <v>546733.2700499999</v>
      </c>
      <c r="P32" s="190">
        <f t="shared" si="18"/>
        <v>517968.44669</v>
      </c>
      <c r="Q32" s="190">
        <f t="shared" si="8"/>
        <v>-28764.823359999922</v>
      </c>
      <c r="R32" s="237">
        <f t="shared" si="9"/>
        <v>0.9473878307106328</v>
      </c>
      <c r="S32" s="52"/>
      <c r="T32" s="52"/>
    </row>
    <row r="33" spans="1:20" s="92" customFormat="1" ht="25.5" customHeight="1">
      <c r="A33" s="89" t="s">
        <v>130</v>
      </c>
      <c r="B33" s="165" t="s">
        <v>143</v>
      </c>
      <c r="C33" s="189">
        <f>SUM(C34:C40)</f>
        <v>268858.3327</v>
      </c>
      <c r="D33" s="190">
        <f>SUM(D34:D40)</f>
        <v>268858.3327</v>
      </c>
      <c r="E33" s="189">
        <f>SUM(E34:E40)</f>
        <v>248367.75333</v>
      </c>
      <c r="F33" s="189">
        <f t="shared" si="4"/>
        <v>-20490.57937000002</v>
      </c>
      <c r="G33" s="237">
        <f t="shared" si="5"/>
        <v>0.9237867051981461</v>
      </c>
      <c r="H33" s="189">
        <f t="shared" si="16"/>
        <v>-20490.57937000002</v>
      </c>
      <c r="I33" s="237">
        <f t="shared" si="6"/>
        <v>0.9237867051981461</v>
      </c>
      <c r="J33" s="190">
        <f>SUM(J34:J40)</f>
        <v>1430310.0579700002</v>
      </c>
      <c r="K33" s="190">
        <f>SUM(K34:K40)</f>
        <v>1265548.05808</v>
      </c>
      <c r="L33" s="190">
        <f t="shared" si="19"/>
        <v>-164761.9998900001</v>
      </c>
      <c r="M33" s="237">
        <f t="shared" si="7"/>
        <v>0.8848067948820536</v>
      </c>
      <c r="N33" s="189" t="e">
        <f>#REF!+#REF!</f>
        <v>#REF!</v>
      </c>
      <c r="O33" s="189">
        <f t="shared" si="17"/>
        <v>1699168.39067</v>
      </c>
      <c r="P33" s="189">
        <f t="shared" si="18"/>
        <v>1513915.81141</v>
      </c>
      <c r="Q33" s="189">
        <f t="shared" si="8"/>
        <v>-185252.57926000003</v>
      </c>
      <c r="R33" s="237">
        <f t="shared" si="9"/>
        <v>0.8909745612752642</v>
      </c>
      <c r="S33" s="90"/>
      <c r="T33" s="91"/>
    </row>
    <row r="34" spans="1:20" s="53" customFormat="1" ht="48" customHeight="1">
      <c r="A34" s="244" t="s">
        <v>155</v>
      </c>
      <c r="B34" s="166" t="s">
        <v>156</v>
      </c>
      <c r="C34" s="191">
        <v>8044.56167</v>
      </c>
      <c r="D34" s="192">
        <v>8044.56167</v>
      </c>
      <c r="E34" s="191">
        <v>3606.46483</v>
      </c>
      <c r="F34" s="192">
        <f t="shared" si="4"/>
        <v>-4438.09684</v>
      </c>
      <c r="G34" s="238">
        <f t="shared" si="5"/>
        <v>0.4483109183498869</v>
      </c>
      <c r="H34" s="192">
        <f aca="true" t="shared" si="20" ref="H34:H44">E34-C34</f>
        <v>-4438.09684</v>
      </c>
      <c r="I34" s="238">
        <f t="shared" si="6"/>
        <v>0.4483109183498869</v>
      </c>
      <c r="J34" s="192">
        <v>1106.47824</v>
      </c>
      <c r="K34" s="192">
        <v>746.12651</v>
      </c>
      <c r="L34" s="192">
        <f t="shared" si="19"/>
        <v>-360.35172999999986</v>
      </c>
      <c r="M34" s="238">
        <f t="shared" si="7"/>
        <v>0.6743255158818127</v>
      </c>
      <c r="N34" s="192"/>
      <c r="O34" s="192">
        <f t="shared" si="17"/>
        <v>9151.03991</v>
      </c>
      <c r="P34" s="192">
        <f t="shared" si="18"/>
        <v>4352.59134</v>
      </c>
      <c r="Q34" s="192">
        <f>P34-O34</f>
        <v>-4798.44857</v>
      </c>
      <c r="R34" s="238">
        <f t="shared" si="9"/>
        <v>0.4756389856024571</v>
      </c>
      <c r="S34" s="54"/>
      <c r="T34" s="52"/>
    </row>
    <row r="35" spans="1:20" s="53" customFormat="1" ht="48" customHeight="1">
      <c r="A35" s="244" t="s">
        <v>243</v>
      </c>
      <c r="B35" s="166" t="s">
        <v>244</v>
      </c>
      <c r="C35" s="191">
        <v>48.578</v>
      </c>
      <c r="D35" s="192">
        <v>48.578</v>
      </c>
      <c r="E35" s="191">
        <v>48.578</v>
      </c>
      <c r="F35" s="192"/>
      <c r="G35" s="238"/>
      <c r="H35" s="192"/>
      <c r="I35" s="238"/>
      <c r="J35" s="192">
        <v>0</v>
      </c>
      <c r="K35" s="192">
        <v>0</v>
      </c>
      <c r="L35" s="192">
        <f t="shared" si="19"/>
        <v>0</v>
      </c>
      <c r="M35" s="238">
        <f t="shared" si="7"/>
      </c>
      <c r="N35" s="192"/>
      <c r="O35" s="192">
        <f t="shared" si="17"/>
        <v>48.578</v>
      </c>
      <c r="P35" s="192">
        <f t="shared" si="18"/>
        <v>48.578</v>
      </c>
      <c r="Q35" s="192">
        <f>P35-O35</f>
        <v>0</v>
      </c>
      <c r="R35" s="238">
        <f t="shared" si="9"/>
        <v>1</v>
      </c>
      <c r="S35" s="54"/>
      <c r="T35" s="52"/>
    </row>
    <row r="36" spans="1:20" s="53" customFormat="1" ht="24" customHeight="1">
      <c r="A36" s="244" t="s">
        <v>134</v>
      </c>
      <c r="B36" s="166" t="s">
        <v>144</v>
      </c>
      <c r="C36" s="191">
        <v>4507.275</v>
      </c>
      <c r="D36" s="192">
        <v>4507.275</v>
      </c>
      <c r="E36" s="191">
        <v>2916.56754</v>
      </c>
      <c r="F36" s="192">
        <f t="shared" si="4"/>
        <v>-1590.7074599999996</v>
      </c>
      <c r="G36" s="238">
        <f t="shared" si="5"/>
        <v>0.647080007321497</v>
      </c>
      <c r="H36" s="192">
        <f t="shared" si="20"/>
        <v>-1590.7074599999996</v>
      </c>
      <c r="I36" s="238">
        <f t="shared" si="6"/>
        <v>0.647080007321497</v>
      </c>
      <c r="J36" s="192">
        <v>459355.51406</v>
      </c>
      <c r="K36" s="192">
        <v>354004.32000999997</v>
      </c>
      <c r="L36" s="192">
        <f t="shared" si="19"/>
        <v>-105351.19405000005</v>
      </c>
      <c r="M36" s="238">
        <f t="shared" si="7"/>
        <v>0.7706543389043996</v>
      </c>
      <c r="N36" s="192"/>
      <c r="O36" s="192">
        <f t="shared" si="17"/>
        <v>463862.78906000004</v>
      </c>
      <c r="P36" s="192">
        <f t="shared" si="18"/>
        <v>356920.88755</v>
      </c>
      <c r="Q36" s="192">
        <f t="shared" si="8"/>
        <v>-106941.90151000005</v>
      </c>
      <c r="R36" s="238">
        <f t="shared" si="9"/>
        <v>0.7694535883623826</v>
      </c>
      <c r="S36" s="54"/>
      <c r="T36" s="52"/>
    </row>
    <row r="37" spans="1:20" s="53" customFormat="1" ht="50.25" customHeight="1">
      <c r="A37" s="244" t="s">
        <v>135</v>
      </c>
      <c r="B37" s="166" t="s">
        <v>145</v>
      </c>
      <c r="C37" s="191">
        <v>245949.01</v>
      </c>
      <c r="D37" s="192">
        <v>245949.01</v>
      </c>
      <c r="E37" s="191">
        <v>233822.26626</v>
      </c>
      <c r="F37" s="192">
        <f t="shared" si="4"/>
        <v>-12126.743740000005</v>
      </c>
      <c r="G37" s="238">
        <f t="shared" si="5"/>
        <v>0.9506940737838302</v>
      </c>
      <c r="H37" s="192">
        <f t="shared" si="20"/>
        <v>-12126.743740000005</v>
      </c>
      <c r="I37" s="238">
        <f t="shared" si="6"/>
        <v>0.9506940737838302</v>
      </c>
      <c r="J37" s="192">
        <v>791264.59163</v>
      </c>
      <c r="K37" s="192">
        <v>770225.34238</v>
      </c>
      <c r="L37" s="192">
        <f t="shared" si="19"/>
        <v>-21039.249249999993</v>
      </c>
      <c r="M37" s="238">
        <f t="shared" si="7"/>
        <v>0.9734106018738191</v>
      </c>
      <c r="N37" s="192"/>
      <c r="O37" s="192">
        <f t="shared" si="17"/>
        <v>1037213.60163</v>
      </c>
      <c r="P37" s="192">
        <f t="shared" si="18"/>
        <v>1004047.60864</v>
      </c>
      <c r="Q37" s="192">
        <f t="shared" si="8"/>
        <v>-33165.99299000006</v>
      </c>
      <c r="R37" s="238">
        <f t="shared" si="9"/>
        <v>0.9680239509606516</v>
      </c>
      <c r="S37" s="54"/>
      <c r="T37" s="52"/>
    </row>
    <row r="38" spans="1:20" s="53" customFormat="1" ht="50.25" customHeight="1">
      <c r="A38" s="244" t="s">
        <v>215</v>
      </c>
      <c r="B38" s="166" t="s">
        <v>214</v>
      </c>
      <c r="C38" s="191">
        <v>1792.73914</v>
      </c>
      <c r="D38" s="192">
        <v>1792.73914</v>
      </c>
      <c r="E38" s="191">
        <v>957.82683</v>
      </c>
      <c r="F38" s="192">
        <f t="shared" si="4"/>
        <v>-834.9123099999999</v>
      </c>
      <c r="G38" s="238">
        <f t="shared" si="5"/>
        <v>0.5342812061324215</v>
      </c>
      <c r="H38" s="192">
        <f t="shared" si="20"/>
        <v>-834.9123099999999</v>
      </c>
      <c r="I38" s="238">
        <f t="shared" si="6"/>
        <v>0.5342812061324215</v>
      </c>
      <c r="J38" s="192">
        <v>110.415</v>
      </c>
      <c r="K38" s="286">
        <v>110.415</v>
      </c>
      <c r="L38" s="192">
        <f>K39-J39</f>
        <v>-32888.73478</v>
      </c>
      <c r="M38" s="238">
        <f t="shared" si="7"/>
        <v>1</v>
      </c>
      <c r="N38" s="192"/>
      <c r="O38" s="192">
        <f>C38+J38</f>
        <v>1903.1541399999999</v>
      </c>
      <c r="P38" s="192">
        <f>E38+K38</f>
        <v>1068.24183</v>
      </c>
      <c r="Q38" s="192">
        <f>P38-O38</f>
        <v>-834.9123099999999</v>
      </c>
      <c r="R38" s="238">
        <f t="shared" si="9"/>
        <v>0.5613007415153457</v>
      </c>
      <c r="S38" s="54"/>
      <c r="T38" s="52"/>
    </row>
    <row r="39" spans="1:20" s="53" customFormat="1" ht="50.25" customHeight="1">
      <c r="A39" s="244" t="s">
        <v>133</v>
      </c>
      <c r="B39" s="166" t="s">
        <v>146</v>
      </c>
      <c r="C39" s="191">
        <v>8349.90289</v>
      </c>
      <c r="D39" s="192">
        <v>8349.90289</v>
      </c>
      <c r="E39" s="191">
        <v>6852.41387</v>
      </c>
      <c r="F39" s="192">
        <f t="shared" si="4"/>
        <v>-1497.489019999999</v>
      </c>
      <c r="G39" s="238">
        <f t="shared" si="5"/>
        <v>0.8206579118670446</v>
      </c>
      <c r="H39" s="192">
        <f t="shared" si="20"/>
        <v>-1497.489019999999</v>
      </c>
      <c r="I39" s="238">
        <f t="shared" si="6"/>
        <v>0.8206579118670446</v>
      </c>
      <c r="J39" s="192">
        <v>166516.17492</v>
      </c>
      <c r="K39" s="192">
        <v>133627.44014</v>
      </c>
      <c r="L39" s="192">
        <f>K40-J40</f>
        <v>-5122.470079999999</v>
      </c>
      <c r="M39" s="238">
        <f t="shared" si="7"/>
        <v>0.8024892488924823</v>
      </c>
      <c r="N39" s="192"/>
      <c r="O39" s="192">
        <f>C39+J39</f>
        <v>174866.07781</v>
      </c>
      <c r="P39" s="192">
        <f>E39+K39</f>
        <v>140479.85400999998</v>
      </c>
      <c r="Q39" s="192">
        <f>P39-O39</f>
        <v>-34386.22380000001</v>
      </c>
      <c r="R39" s="238">
        <f t="shared" si="9"/>
        <v>0.8033568075029268</v>
      </c>
      <c r="S39" s="54"/>
      <c r="T39" s="52"/>
    </row>
    <row r="40" spans="1:20" s="53" customFormat="1" ht="96" customHeight="1">
      <c r="A40" s="244" t="s">
        <v>186</v>
      </c>
      <c r="B40" s="166" t="s">
        <v>187</v>
      </c>
      <c r="C40" s="191">
        <v>166.266</v>
      </c>
      <c r="D40" s="192">
        <v>166.266</v>
      </c>
      <c r="E40" s="191">
        <v>163.636</v>
      </c>
      <c r="F40" s="192">
        <f t="shared" si="4"/>
        <v>-2.6299999999999955</v>
      </c>
      <c r="G40" s="238">
        <f t="shared" si="5"/>
        <v>0.984181973464208</v>
      </c>
      <c r="H40" s="192">
        <f t="shared" si="20"/>
        <v>-2.6299999999999955</v>
      </c>
      <c r="I40" s="238">
        <f t="shared" si="6"/>
        <v>0.984181973464208</v>
      </c>
      <c r="J40" s="192">
        <v>11956.884119999999</v>
      </c>
      <c r="K40" s="192">
        <v>6834.41404</v>
      </c>
      <c r="L40" s="192">
        <f>K41-J41</f>
        <v>-5885.8822</v>
      </c>
      <c r="M40" s="238">
        <f t="shared" si="7"/>
        <v>0.5715882140706069</v>
      </c>
      <c r="N40" s="192"/>
      <c r="O40" s="192">
        <f>C40+J40</f>
        <v>12123.150119999998</v>
      </c>
      <c r="P40" s="192">
        <f>E40+K40</f>
        <v>6998.05004</v>
      </c>
      <c r="Q40" s="192">
        <f>P40-O40</f>
        <v>-5125.100079999998</v>
      </c>
      <c r="R40" s="238">
        <f t="shared" si="9"/>
        <v>0.5772468352474712</v>
      </c>
      <c r="S40" s="54"/>
      <c r="T40" s="52"/>
    </row>
    <row r="41" spans="1:20" s="92" customFormat="1" ht="36.75" customHeight="1">
      <c r="A41" s="89" t="s">
        <v>131</v>
      </c>
      <c r="B41" s="165" t="s">
        <v>147</v>
      </c>
      <c r="C41" s="189">
        <f>C42+C43+C44+C45+C46+C47</f>
        <v>81276.3519</v>
      </c>
      <c r="D41" s="189">
        <f>D42+D43+D44+D45+D46+D47</f>
        <v>81276.3519</v>
      </c>
      <c r="E41" s="189">
        <f>E42+E43+E44+E45+E46+E47</f>
        <v>71429.33833</v>
      </c>
      <c r="F41" s="189">
        <f t="shared" si="4"/>
        <v>-9847.013569999996</v>
      </c>
      <c r="G41" s="237">
        <f t="shared" si="5"/>
        <v>0.8788452810712337</v>
      </c>
      <c r="H41" s="189">
        <f t="shared" si="20"/>
        <v>-9847.013569999996</v>
      </c>
      <c r="I41" s="237">
        <f t="shared" si="6"/>
        <v>0.8788452810712337</v>
      </c>
      <c r="J41" s="190">
        <f>J42+J43+J44+J45+J46+J47</f>
        <v>29908.45993</v>
      </c>
      <c r="K41" s="190">
        <f>K42+K43+K44+K45+K46+K47</f>
        <v>24022.57773</v>
      </c>
      <c r="L41" s="190">
        <f t="shared" si="19"/>
        <v>-5885.8822</v>
      </c>
      <c r="M41" s="237">
        <f t="shared" si="7"/>
        <v>0.803203434286628</v>
      </c>
      <c r="N41" s="189"/>
      <c r="O41" s="189">
        <f t="shared" si="17"/>
        <v>111184.81182999999</v>
      </c>
      <c r="P41" s="189">
        <f t="shared" si="18"/>
        <v>95451.91606</v>
      </c>
      <c r="Q41" s="189">
        <f t="shared" si="8"/>
        <v>-15732.895769999988</v>
      </c>
      <c r="R41" s="237">
        <f t="shared" si="9"/>
        <v>0.8584977973965062</v>
      </c>
      <c r="S41" s="90"/>
      <c r="T41" s="91"/>
    </row>
    <row r="42" spans="1:20" s="53" customFormat="1" ht="40.5" customHeight="1">
      <c r="A42" s="244" t="s">
        <v>132</v>
      </c>
      <c r="B42" s="166" t="s">
        <v>148</v>
      </c>
      <c r="C42" s="233">
        <v>60780.68135</v>
      </c>
      <c r="D42" s="192">
        <v>60780.68135</v>
      </c>
      <c r="E42" s="233">
        <v>59021.785429999996</v>
      </c>
      <c r="F42" s="233">
        <f t="shared" si="4"/>
        <v>-1758.8959200000027</v>
      </c>
      <c r="G42" s="238">
        <f t="shared" si="5"/>
        <v>0.9710615958733407</v>
      </c>
      <c r="H42" s="233">
        <f t="shared" si="20"/>
        <v>-1758.8959200000027</v>
      </c>
      <c r="I42" s="238">
        <f t="shared" si="6"/>
        <v>0.9710615958733407</v>
      </c>
      <c r="J42" s="192">
        <v>12336.39925</v>
      </c>
      <c r="K42" s="192">
        <v>9802.86058</v>
      </c>
      <c r="L42" s="192">
        <f aca="true" t="shared" si="21" ref="L42:L47">K42-J42</f>
        <v>-2533.53867</v>
      </c>
      <c r="M42" s="238">
        <f t="shared" si="7"/>
        <v>0.7946289984089158</v>
      </c>
      <c r="N42" s="233"/>
      <c r="O42" s="233">
        <f t="shared" si="17"/>
        <v>73117.0806</v>
      </c>
      <c r="P42" s="233">
        <f t="shared" si="18"/>
        <v>68824.64601</v>
      </c>
      <c r="Q42" s="233">
        <f t="shared" si="8"/>
        <v>-4292.434590000004</v>
      </c>
      <c r="R42" s="238">
        <f t="shared" si="9"/>
        <v>0.9412936819307306</v>
      </c>
      <c r="S42" s="54"/>
      <c r="T42" s="52"/>
    </row>
    <row r="43" spans="1:20" s="53" customFormat="1" ht="33" customHeight="1">
      <c r="A43" s="244" t="s">
        <v>149</v>
      </c>
      <c r="B43" s="166" t="s">
        <v>153</v>
      </c>
      <c r="C43" s="233">
        <v>246.35</v>
      </c>
      <c r="D43" s="192">
        <v>246.35</v>
      </c>
      <c r="E43" s="233">
        <v>122.88616</v>
      </c>
      <c r="F43" s="233">
        <f t="shared" si="4"/>
        <v>-123.46383999999999</v>
      </c>
      <c r="G43" s="238">
        <f t="shared" si="5"/>
        <v>0.4988275218185509</v>
      </c>
      <c r="H43" s="233">
        <f t="shared" si="20"/>
        <v>-123.46383999999999</v>
      </c>
      <c r="I43" s="238">
        <f t="shared" si="6"/>
        <v>0.4988275218185509</v>
      </c>
      <c r="J43" s="192">
        <v>0</v>
      </c>
      <c r="K43" s="192">
        <v>0</v>
      </c>
      <c r="L43" s="192">
        <f t="shared" si="21"/>
        <v>0</v>
      </c>
      <c r="M43" s="238">
        <f t="shared" si="7"/>
      </c>
      <c r="N43" s="233"/>
      <c r="O43" s="233">
        <f t="shared" si="17"/>
        <v>246.35</v>
      </c>
      <c r="P43" s="233">
        <f t="shared" si="18"/>
        <v>122.88616</v>
      </c>
      <c r="Q43" s="233">
        <f>P43-O43</f>
        <v>-123.46383999999999</v>
      </c>
      <c r="R43" s="238">
        <f t="shared" si="9"/>
        <v>0.4988275218185509</v>
      </c>
      <c r="S43" s="54"/>
      <c r="T43" s="52"/>
    </row>
    <row r="44" spans="1:20" s="53" customFormat="1" ht="44.25" customHeight="1">
      <c r="A44" s="244" t="s">
        <v>150</v>
      </c>
      <c r="B44" s="166" t="s">
        <v>154</v>
      </c>
      <c r="C44" s="233">
        <v>2738.107</v>
      </c>
      <c r="D44" s="192">
        <v>2738.107</v>
      </c>
      <c r="E44" s="233">
        <v>2640.07967</v>
      </c>
      <c r="F44" s="233">
        <f t="shared" si="4"/>
        <v>-98.02732999999989</v>
      </c>
      <c r="G44" s="238">
        <f t="shared" si="5"/>
        <v>0.9641988680500799</v>
      </c>
      <c r="H44" s="233">
        <f t="shared" si="20"/>
        <v>-98.02732999999989</v>
      </c>
      <c r="I44" s="238">
        <f t="shared" si="6"/>
        <v>0.9641988680500799</v>
      </c>
      <c r="J44" s="192">
        <v>7417.06068</v>
      </c>
      <c r="K44" s="192">
        <v>5293.915150000001</v>
      </c>
      <c r="L44" s="192">
        <f t="shared" si="21"/>
        <v>-2123.145529999999</v>
      </c>
      <c r="M44" s="238">
        <f t="shared" si="7"/>
        <v>0.7137483941954215</v>
      </c>
      <c r="N44" s="233"/>
      <c r="O44" s="233">
        <f t="shared" si="17"/>
        <v>10155.167679999999</v>
      </c>
      <c r="P44" s="233">
        <f t="shared" si="18"/>
        <v>7933.994820000001</v>
      </c>
      <c r="Q44" s="233">
        <f>P44-O44</f>
        <v>-2221.172859999998</v>
      </c>
      <c r="R44" s="238">
        <f t="shared" si="9"/>
        <v>0.7812765943417689</v>
      </c>
      <c r="S44" s="54"/>
      <c r="T44" s="52"/>
    </row>
    <row r="45" spans="1:20" s="53" customFormat="1" ht="24.75" customHeight="1">
      <c r="A45" s="244" t="s">
        <v>151</v>
      </c>
      <c r="B45" s="166" t="s">
        <v>65</v>
      </c>
      <c r="C45" s="233">
        <v>3037.10698</v>
      </c>
      <c r="D45" s="192">
        <v>3037.10698</v>
      </c>
      <c r="E45" s="233">
        <v>2851.48921</v>
      </c>
      <c r="F45" s="233">
        <f t="shared" si="4"/>
        <v>-185.61776999999984</v>
      </c>
      <c r="G45" s="238">
        <f t="shared" si="5"/>
        <v>0.9388833612966772</v>
      </c>
      <c r="H45" s="233">
        <f aca="true" t="shared" si="22" ref="H45:H84">E45-C45</f>
        <v>-185.61776999999984</v>
      </c>
      <c r="I45" s="238">
        <f t="shared" si="6"/>
        <v>0.9388833612966772</v>
      </c>
      <c r="J45" s="192">
        <v>155</v>
      </c>
      <c r="K45" s="192">
        <v>149.802</v>
      </c>
      <c r="L45" s="192">
        <f t="shared" si="21"/>
        <v>-5.1980000000000075</v>
      </c>
      <c r="M45" s="238">
        <f t="shared" si="7"/>
        <v>0.9664645161290322</v>
      </c>
      <c r="N45" s="233"/>
      <c r="O45" s="233">
        <f t="shared" si="17"/>
        <v>3192.10698</v>
      </c>
      <c r="P45" s="233">
        <f t="shared" si="18"/>
        <v>3001.2912100000003</v>
      </c>
      <c r="Q45" s="233">
        <f>P45-O45</f>
        <v>-190.8157699999997</v>
      </c>
      <c r="R45" s="238">
        <f t="shared" si="9"/>
        <v>0.9402226268744917</v>
      </c>
      <c r="S45" s="54"/>
      <c r="T45" s="52"/>
    </row>
    <row r="46" spans="1:20" s="53" customFormat="1" ht="25.5" customHeight="1">
      <c r="A46" s="244" t="s">
        <v>188</v>
      </c>
      <c r="B46" s="166" t="s">
        <v>189</v>
      </c>
      <c r="C46" s="233">
        <v>6705.8</v>
      </c>
      <c r="D46" s="192">
        <v>6705.8</v>
      </c>
      <c r="E46" s="233">
        <v>6663.97621</v>
      </c>
      <c r="F46" s="233">
        <f>E46-D46</f>
        <v>-41.82379000000037</v>
      </c>
      <c r="G46" s="238">
        <f t="shared" si="5"/>
        <v>0.993763042440872</v>
      </c>
      <c r="H46" s="233">
        <f t="shared" si="22"/>
        <v>-41.82379000000037</v>
      </c>
      <c r="I46" s="238">
        <f t="shared" si="6"/>
        <v>0.993763042440872</v>
      </c>
      <c r="J46" s="192">
        <v>0</v>
      </c>
      <c r="K46" s="192">
        <v>0</v>
      </c>
      <c r="L46" s="192">
        <f t="shared" si="21"/>
        <v>0</v>
      </c>
      <c r="M46" s="238">
        <f t="shared" si="7"/>
      </c>
      <c r="N46" s="233"/>
      <c r="O46" s="233">
        <f t="shared" si="17"/>
        <v>6705.8</v>
      </c>
      <c r="P46" s="233">
        <f t="shared" si="18"/>
        <v>6663.97621</v>
      </c>
      <c r="Q46" s="233">
        <f>P46-O46</f>
        <v>-41.82379000000037</v>
      </c>
      <c r="R46" s="238">
        <f t="shared" si="9"/>
        <v>0.993763042440872</v>
      </c>
      <c r="S46" s="54"/>
      <c r="T46" s="52"/>
    </row>
    <row r="47" spans="1:20" s="53" customFormat="1" ht="24.75" customHeight="1">
      <c r="A47" s="244" t="s">
        <v>152</v>
      </c>
      <c r="B47" s="166" t="s">
        <v>77</v>
      </c>
      <c r="C47" s="233">
        <v>7768.306570000001</v>
      </c>
      <c r="D47" s="192">
        <v>7768.306570000001</v>
      </c>
      <c r="E47" s="233">
        <v>129.12165</v>
      </c>
      <c r="F47" s="233">
        <f>E47-D47</f>
        <v>-7639.184920000001</v>
      </c>
      <c r="G47" s="238">
        <f t="shared" si="5"/>
        <v>0.016621595560948617</v>
      </c>
      <c r="H47" s="233">
        <f t="shared" si="22"/>
        <v>-7639.184920000001</v>
      </c>
      <c r="I47" s="238">
        <f t="shared" si="6"/>
        <v>0.016621595560948617</v>
      </c>
      <c r="J47" s="192">
        <v>10000</v>
      </c>
      <c r="K47" s="192">
        <v>8776</v>
      </c>
      <c r="L47" s="192">
        <f t="shared" si="21"/>
        <v>-1224</v>
      </c>
      <c r="M47" s="238">
        <f t="shared" si="7"/>
        <v>0.8776</v>
      </c>
      <c r="N47" s="233"/>
      <c r="O47" s="233">
        <f t="shared" si="17"/>
        <v>17768.30657</v>
      </c>
      <c r="P47" s="233">
        <f t="shared" si="18"/>
        <v>8905.12165</v>
      </c>
      <c r="Q47" s="233">
        <f>P47-O47</f>
        <v>-8863.184920000002</v>
      </c>
      <c r="R47" s="238">
        <f t="shared" si="9"/>
        <v>0.5011800992355344</v>
      </c>
      <c r="S47" s="52"/>
      <c r="T47" s="52"/>
    </row>
    <row r="48" spans="1:20" s="12" customFormat="1" ht="20.25" customHeight="1">
      <c r="A48" s="69" t="s">
        <v>26</v>
      </c>
      <c r="B48" s="167" t="s">
        <v>27</v>
      </c>
      <c r="C48" s="194">
        <f>C6+C11+C12+C13+C30+C31+C32+C33+C41</f>
        <v>8235779.64563</v>
      </c>
      <c r="D48" s="194">
        <f>D6+D11+D12+D13+D30+D31+D32+D33+D41</f>
        <v>8235779.64563</v>
      </c>
      <c r="E48" s="194">
        <f>E6+E11+E12+E13+E30+E31+E32+E33+E41</f>
        <v>7947933.331669999</v>
      </c>
      <c r="F48" s="194">
        <f t="shared" si="4"/>
        <v>-287846.3139600009</v>
      </c>
      <c r="G48" s="241">
        <f>_xlfn.IFERROR(E48/D48,"")</f>
        <v>0.965049293892566</v>
      </c>
      <c r="H48" s="194">
        <f t="shared" si="22"/>
        <v>-287846.3139600009</v>
      </c>
      <c r="I48" s="241">
        <f>_xlfn.IFERROR(E48/C48,"")</f>
        <v>0.965049293892566</v>
      </c>
      <c r="J48" s="194">
        <f>J6+J11+J12+J13+J30+J31+J32+J33+J41</f>
        <v>2355004.04949</v>
      </c>
      <c r="K48" s="194">
        <f>K6+K11+K12+K13+K30+K31+K32+K33+K41</f>
        <v>2092550.0978200003</v>
      </c>
      <c r="L48" s="194">
        <f>L6+L11+L12+L13+L30+L31+L32+L33+L41</f>
        <v>-262453.95167000004</v>
      </c>
      <c r="M48" s="241">
        <f>_xlfn.IFERROR(K48/J48,"")</f>
        <v>0.8885547769113871</v>
      </c>
      <c r="N48" s="194" t="e">
        <f>#REF!+#REF!</f>
        <v>#REF!</v>
      </c>
      <c r="O48" s="194">
        <f aca="true" t="shared" si="23" ref="O48:O90">C48+J48</f>
        <v>10590783.69512</v>
      </c>
      <c r="P48" s="194">
        <f aca="true" t="shared" si="24" ref="P48:P65">E48+K48</f>
        <v>10040483.42949</v>
      </c>
      <c r="Q48" s="194">
        <f t="shared" si="8"/>
        <v>-550300.2656299993</v>
      </c>
      <c r="R48" s="241">
        <f>_xlfn.IFERROR(P48/O48,"")</f>
        <v>0.9480397030595984</v>
      </c>
      <c r="S48" s="26"/>
      <c r="T48" s="27"/>
    </row>
    <row r="49" spans="1:20" s="53" customFormat="1" ht="24" customHeight="1">
      <c r="A49" s="70" t="s">
        <v>168</v>
      </c>
      <c r="B49" s="161" t="s">
        <v>136</v>
      </c>
      <c r="C49" s="191">
        <v>1113</v>
      </c>
      <c r="D49" s="192">
        <v>1113</v>
      </c>
      <c r="E49" s="191">
        <v>1113</v>
      </c>
      <c r="F49" s="192">
        <f t="shared" si="4"/>
        <v>0</v>
      </c>
      <c r="G49" s="283">
        <f>_xlfn.IFERROR(E49/D49,"")</f>
        <v>1</v>
      </c>
      <c r="H49" s="192">
        <f t="shared" si="22"/>
        <v>0</v>
      </c>
      <c r="I49" s="283">
        <f>_xlfn.IFERROR(E49/C49,"")</f>
        <v>1</v>
      </c>
      <c r="J49" s="192">
        <v>0</v>
      </c>
      <c r="K49" s="192">
        <v>0</v>
      </c>
      <c r="L49" s="192">
        <f>K49-J49</f>
        <v>0</v>
      </c>
      <c r="M49" s="283">
        <f>_xlfn.IFERROR(K49/J49,"")</f>
      </c>
      <c r="N49" s="192" t="e">
        <f>#REF!+#REF!</f>
        <v>#REF!</v>
      </c>
      <c r="O49" s="192">
        <f>C49+J49</f>
        <v>1113</v>
      </c>
      <c r="P49" s="192">
        <f>E49+K49</f>
        <v>1113</v>
      </c>
      <c r="Q49" s="192">
        <f t="shared" si="8"/>
        <v>0</v>
      </c>
      <c r="R49" s="283">
        <f>_xlfn.IFERROR(P49/O49,"")</f>
        <v>1</v>
      </c>
      <c r="S49" s="52"/>
      <c r="T49" s="52"/>
    </row>
    <row r="50" spans="1:20" s="53" customFormat="1" ht="90.75" customHeight="1">
      <c r="A50" s="70" t="s">
        <v>169</v>
      </c>
      <c r="B50" s="161" t="s">
        <v>170</v>
      </c>
      <c r="C50" s="191">
        <v>39771.995</v>
      </c>
      <c r="D50" s="192">
        <v>39771.995</v>
      </c>
      <c r="E50" s="191">
        <v>30121.22425</v>
      </c>
      <c r="F50" s="192">
        <f t="shared" si="4"/>
        <v>-9650.770750000003</v>
      </c>
      <c r="G50" s="285">
        <f>_xlfn.IFERROR(E50/D50,"")</f>
        <v>0.7573475821366265</v>
      </c>
      <c r="H50" s="192">
        <f t="shared" si="22"/>
        <v>-9650.770750000003</v>
      </c>
      <c r="I50" s="285">
        <f>_xlfn.IFERROR(E50/C50,"")</f>
        <v>0.7573475821366265</v>
      </c>
      <c r="J50" s="192">
        <v>4439.876</v>
      </c>
      <c r="K50" s="192">
        <v>4435.626</v>
      </c>
      <c r="L50" s="192">
        <f>K50-J50</f>
        <v>-4.25</v>
      </c>
      <c r="M50" s="285">
        <f>_xlfn.IFERROR(K50/J50,"")</f>
        <v>0.9990427660592323</v>
      </c>
      <c r="N50" s="192"/>
      <c r="O50" s="192">
        <f>C50+J50</f>
        <v>44211.871</v>
      </c>
      <c r="P50" s="192">
        <f>E50+K50</f>
        <v>34556.85025</v>
      </c>
      <c r="Q50" s="192">
        <f t="shared" si="8"/>
        <v>-9655.020749999996</v>
      </c>
      <c r="R50" s="285">
        <f>_xlfn.IFERROR(P50/O50,"")</f>
        <v>0.7816192680468104</v>
      </c>
      <c r="S50" s="52"/>
      <c r="T50" s="52"/>
    </row>
    <row r="51" spans="1:18" s="26" customFormat="1" ht="21" customHeight="1">
      <c r="A51" s="71" t="s">
        <v>28</v>
      </c>
      <c r="B51" s="168" t="s">
        <v>137</v>
      </c>
      <c r="C51" s="195">
        <f>C48+C49+C50</f>
        <v>8276664.64063</v>
      </c>
      <c r="D51" s="195">
        <f>D48+D49+D50</f>
        <v>8276664.64063</v>
      </c>
      <c r="E51" s="195">
        <f>E48+E49+E50</f>
        <v>7979167.555919999</v>
      </c>
      <c r="F51" s="195">
        <f t="shared" si="4"/>
        <v>-297497.084710001</v>
      </c>
      <c r="G51" s="242">
        <f>_xlfn.IFERROR(E51/D51,"")</f>
        <v>0.9640559213611734</v>
      </c>
      <c r="H51" s="195">
        <f t="shared" si="22"/>
        <v>-297497.084710001</v>
      </c>
      <c r="I51" s="242">
        <f>_xlfn.IFERROR(E51/C51,"")</f>
        <v>0.9640559213611734</v>
      </c>
      <c r="J51" s="195">
        <f>J48+J49+J50</f>
        <v>2359443.9254900003</v>
      </c>
      <c r="K51" s="195">
        <f>K48+K49+K50</f>
        <v>2096985.7238200002</v>
      </c>
      <c r="L51" s="195">
        <f>L48+L49+L50</f>
        <v>-262458.20167000004</v>
      </c>
      <c r="M51" s="242">
        <f>_xlfn.IFERROR(K51/J51,"")</f>
        <v>0.8887626873287553</v>
      </c>
      <c r="N51" s="195" t="e">
        <f>#REF!+#REF!</f>
        <v>#REF!</v>
      </c>
      <c r="O51" s="195">
        <f t="shared" si="23"/>
        <v>10636108.56612</v>
      </c>
      <c r="P51" s="195">
        <f t="shared" si="24"/>
        <v>10076153.27974</v>
      </c>
      <c r="Q51" s="195">
        <f t="shared" si="8"/>
        <v>-559955.2863800004</v>
      </c>
      <c r="R51" s="242">
        <f>_xlfn.IFERROR(P51/O51,"")</f>
        <v>0.9473533686781208</v>
      </c>
    </row>
    <row r="52" spans="1:18" s="26" customFormat="1" ht="37.5" customHeight="1" hidden="1">
      <c r="A52" s="72" t="s">
        <v>29</v>
      </c>
      <c r="B52" s="169" t="s">
        <v>30</v>
      </c>
      <c r="C52" s="196"/>
      <c r="D52" s="259"/>
      <c r="E52" s="198"/>
      <c r="F52" s="199">
        <f t="shared" si="4"/>
        <v>0</v>
      </c>
      <c r="G52" s="242">
        <f aca="true" t="shared" si="25" ref="G52:G90">_xlfn.IFERROR(E52/D52,"")</f>
      </c>
      <c r="H52" s="199">
        <f t="shared" si="22"/>
        <v>0</v>
      </c>
      <c r="I52" s="242">
        <f aca="true" t="shared" si="26" ref="I52:I90">_xlfn.IFERROR(E52/C52,"")</f>
      </c>
      <c r="J52" s="270"/>
      <c r="K52" s="270"/>
      <c r="L52" s="270" t="e">
        <f>K52-#REF!</f>
        <v>#REF!</v>
      </c>
      <c r="M52" s="242">
        <f aca="true" t="shared" si="27" ref="M52:M90">_xlfn.IFERROR(K52/J52,"")</f>
      </c>
      <c r="N52" s="200"/>
      <c r="O52" s="199">
        <f t="shared" si="23"/>
        <v>0</v>
      </c>
      <c r="P52" s="199">
        <f t="shared" si="24"/>
        <v>0</v>
      </c>
      <c r="Q52" s="199">
        <f t="shared" si="8"/>
        <v>0</v>
      </c>
      <c r="R52" s="242">
        <f aca="true" t="shared" si="28" ref="R52:R90">_xlfn.IFERROR(P52/O52,"")</f>
      </c>
    </row>
    <row r="53" spans="1:18" ht="20.25" customHeight="1" hidden="1">
      <c r="A53" s="73"/>
      <c r="B53" s="170" t="s">
        <v>31</v>
      </c>
      <c r="C53" s="201"/>
      <c r="D53" s="252"/>
      <c r="E53" s="201"/>
      <c r="F53" s="202">
        <f t="shared" si="4"/>
        <v>0</v>
      </c>
      <c r="G53" s="242">
        <f t="shared" si="25"/>
      </c>
      <c r="H53" s="202">
        <f t="shared" si="22"/>
        <v>0</v>
      </c>
      <c r="I53" s="242">
        <f t="shared" si="26"/>
      </c>
      <c r="J53" s="252"/>
      <c r="K53" s="252"/>
      <c r="L53" s="252" t="e">
        <f>K53-#REF!</f>
        <v>#REF!</v>
      </c>
      <c r="M53" s="242">
        <f t="shared" si="27"/>
      </c>
      <c r="N53" s="203"/>
      <c r="O53" s="202">
        <f t="shared" si="23"/>
        <v>0</v>
      </c>
      <c r="P53" s="202">
        <f t="shared" si="24"/>
        <v>0</v>
      </c>
      <c r="Q53" s="202">
        <f t="shared" si="8"/>
        <v>0</v>
      </c>
      <c r="R53" s="242">
        <f t="shared" si="28"/>
      </c>
    </row>
    <row r="54" spans="1:18" ht="60.75" customHeight="1" hidden="1">
      <c r="A54" s="74">
        <v>406</v>
      </c>
      <c r="B54" s="171" t="s">
        <v>32</v>
      </c>
      <c r="C54" s="201"/>
      <c r="D54" s="252"/>
      <c r="E54" s="201"/>
      <c r="F54" s="202">
        <f t="shared" si="4"/>
        <v>0</v>
      </c>
      <c r="G54" s="242">
        <f t="shared" si="25"/>
      </c>
      <c r="H54" s="202">
        <f t="shared" si="22"/>
        <v>0</v>
      </c>
      <c r="I54" s="242">
        <f t="shared" si="26"/>
      </c>
      <c r="J54" s="252"/>
      <c r="K54" s="252"/>
      <c r="L54" s="252" t="e">
        <f>K54-#REF!</f>
        <v>#REF!</v>
      </c>
      <c r="M54" s="242">
        <f t="shared" si="27"/>
      </c>
      <c r="N54" s="203"/>
      <c r="O54" s="202">
        <f t="shared" si="23"/>
        <v>0</v>
      </c>
      <c r="P54" s="202">
        <f t="shared" si="24"/>
        <v>0</v>
      </c>
      <c r="Q54" s="202">
        <f t="shared" si="8"/>
        <v>0</v>
      </c>
      <c r="R54" s="242">
        <f t="shared" si="28"/>
      </c>
    </row>
    <row r="55" spans="1:18" ht="20.25" customHeight="1" hidden="1">
      <c r="A55" s="74">
        <v>406.1</v>
      </c>
      <c r="B55" s="172" t="s">
        <v>33</v>
      </c>
      <c r="C55" s="204"/>
      <c r="D55" s="260"/>
      <c r="E55" s="204"/>
      <c r="F55" s="205">
        <f t="shared" si="4"/>
        <v>0</v>
      </c>
      <c r="G55" s="242">
        <f t="shared" si="25"/>
      </c>
      <c r="H55" s="205">
        <f t="shared" si="22"/>
        <v>0</v>
      </c>
      <c r="I55" s="242">
        <f t="shared" si="26"/>
      </c>
      <c r="J55" s="260"/>
      <c r="K55" s="260"/>
      <c r="L55" s="260" t="e">
        <f>K55-#REF!</f>
        <v>#REF!</v>
      </c>
      <c r="M55" s="242">
        <f t="shared" si="27"/>
      </c>
      <c r="N55" s="203"/>
      <c r="O55" s="205">
        <f t="shared" si="23"/>
        <v>0</v>
      </c>
      <c r="P55" s="205">
        <f t="shared" si="24"/>
        <v>0</v>
      </c>
      <c r="Q55" s="205">
        <f t="shared" si="8"/>
        <v>0</v>
      </c>
      <c r="R55" s="242">
        <f t="shared" si="28"/>
      </c>
    </row>
    <row r="56" spans="1:18" ht="20.25" customHeight="1" hidden="1">
      <c r="A56" s="74">
        <v>406.2</v>
      </c>
      <c r="B56" s="172" t="s">
        <v>34</v>
      </c>
      <c r="C56" s="204"/>
      <c r="D56" s="260"/>
      <c r="E56" s="204"/>
      <c r="F56" s="205">
        <f t="shared" si="4"/>
        <v>0</v>
      </c>
      <c r="G56" s="242">
        <f t="shared" si="25"/>
      </c>
      <c r="H56" s="205">
        <f t="shared" si="22"/>
        <v>0</v>
      </c>
      <c r="I56" s="242">
        <f t="shared" si="26"/>
      </c>
      <c r="J56" s="260"/>
      <c r="K56" s="260"/>
      <c r="L56" s="260" t="e">
        <f>K56-#REF!</f>
        <v>#REF!</v>
      </c>
      <c r="M56" s="242">
        <f t="shared" si="27"/>
      </c>
      <c r="N56" s="203"/>
      <c r="O56" s="205">
        <f t="shared" si="23"/>
        <v>0</v>
      </c>
      <c r="P56" s="205">
        <f t="shared" si="24"/>
        <v>0</v>
      </c>
      <c r="Q56" s="205">
        <f t="shared" si="8"/>
        <v>0</v>
      </c>
      <c r="R56" s="242">
        <f t="shared" si="28"/>
      </c>
    </row>
    <row r="57" spans="1:18" ht="60.75" customHeight="1" hidden="1">
      <c r="A57" s="74">
        <v>201</v>
      </c>
      <c r="B57" s="171" t="s">
        <v>35</v>
      </c>
      <c r="C57" s="201"/>
      <c r="D57" s="252"/>
      <c r="E57" s="201"/>
      <c r="F57" s="202">
        <f t="shared" si="4"/>
        <v>0</v>
      </c>
      <c r="G57" s="242">
        <f t="shared" si="25"/>
      </c>
      <c r="H57" s="202">
        <f t="shared" si="22"/>
        <v>0</v>
      </c>
      <c r="I57" s="242">
        <f t="shared" si="26"/>
      </c>
      <c r="J57" s="252"/>
      <c r="K57" s="252"/>
      <c r="L57" s="252" t="e">
        <f>K57-#REF!</f>
        <v>#REF!</v>
      </c>
      <c r="M57" s="242">
        <f t="shared" si="27"/>
      </c>
      <c r="N57" s="203"/>
      <c r="O57" s="202">
        <f t="shared" si="23"/>
        <v>0</v>
      </c>
      <c r="P57" s="202">
        <f t="shared" si="24"/>
        <v>0</v>
      </c>
      <c r="Q57" s="202">
        <f t="shared" si="8"/>
        <v>0</v>
      </c>
      <c r="R57" s="242">
        <f t="shared" si="28"/>
      </c>
    </row>
    <row r="58" spans="1:18" ht="20.25" customHeight="1" hidden="1">
      <c r="A58" s="73">
        <v>201.01</v>
      </c>
      <c r="B58" s="173" t="s">
        <v>36</v>
      </c>
      <c r="C58" s="201"/>
      <c r="D58" s="252"/>
      <c r="E58" s="201"/>
      <c r="F58" s="202">
        <f t="shared" si="4"/>
        <v>0</v>
      </c>
      <c r="G58" s="242">
        <f t="shared" si="25"/>
      </c>
      <c r="H58" s="202">
        <f t="shared" si="22"/>
        <v>0</v>
      </c>
      <c r="I58" s="242">
        <f t="shared" si="26"/>
      </c>
      <c r="J58" s="252"/>
      <c r="K58" s="252"/>
      <c r="L58" s="252" t="e">
        <f>K58-#REF!</f>
        <v>#REF!</v>
      </c>
      <c r="M58" s="242">
        <f t="shared" si="27"/>
      </c>
      <c r="N58" s="203"/>
      <c r="O58" s="202">
        <f t="shared" si="23"/>
        <v>0</v>
      </c>
      <c r="P58" s="202">
        <f t="shared" si="24"/>
        <v>0</v>
      </c>
      <c r="Q58" s="202">
        <f t="shared" si="8"/>
        <v>0</v>
      </c>
      <c r="R58" s="242">
        <f t="shared" si="28"/>
      </c>
    </row>
    <row r="59" spans="1:18" ht="15" customHeight="1" hidden="1">
      <c r="A59" s="73">
        <v>201.011</v>
      </c>
      <c r="B59" s="174" t="s">
        <v>37</v>
      </c>
      <c r="C59" s="204"/>
      <c r="D59" s="260"/>
      <c r="E59" s="204"/>
      <c r="F59" s="205">
        <f t="shared" si="4"/>
        <v>0</v>
      </c>
      <c r="G59" s="242">
        <f t="shared" si="25"/>
      </c>
      <c r="H59" s="205">
        <f t="shared" si="22"/>
        <v>0</v>
      </c>
      <c r="I59" s="242">
        <f t="shared" si="26"/>
      </c>
      <c r="J59" s="260"/>
      <c r="K59" s="260"/>
      <c r="L59" s="260" t="e">
        <f>K59-#REF!</f>
        <v>#REF!</v>
      </c>
      <c r="M59" s="242">
        <f t="shared" si="27"/>
      </c>
      <c r="N59" s="203"/>
      <c r="O59" s="205">
        <f t="shared" si="23"/>
        <v>0</v>
      </c>
      <c r="P59" s="205">
        <f t="shared" si="24"/>
        <v>0</v>
      </c>
      <c r="Q59" s="205">
        <f t="shared" si="8"/>
        <v>0</v>
      </c>
      <c r="R59" s="242">
        <f t="shared" si="28"/>
      </c>
    </row>
    <row r="60" spans="1:18" ht="20.25" customHeight="1" hidden="1">
      <c r="A60" s="73">
        <v>201.012</v>
      </c>
      <c r="B60" s="174" t="s">
        <v>38</v>
      </c>
      <c r="C60" s="204"/>
      <c r="D60" s="260"/>
      <c r="E60" s="204"/>
      <c r="F60" s="205">
        <f t="shared" si="4"/>
        <v>0</v>
      </c>
      <c r="G60" s="242">
        <f t="shared" si="25"/>
      </c>
      <c r="H60" s="205">
        <f t="shared" si="22"/>
        <v>0</v>
      </c>
      <c r="I60" s="242">
        <f t="shared" si="26"/>
      </c>
      <c r="J60" s="260"/>
      <c r="K60" s="260"/>
      <c r="L60" s="260" t="e">
        <f>K60-#REF!</f>
        <v>#REF!</v>
      </c>
      <c r="M60" s="242">
        <f t="shared" si="27"/>
      </c>
      <c r="N60" s="203"/>
      <c r="O60" s="205">
        <f t="shared" si="23"/>
        <v>0</v>
      </c>
      <c r="P60" s="205">
        <f t="shared" si="24"/>
        <v>0</v>
      </c>
      <c r="Q60" s="205">
        <f t="shared" si="8"/>
        <v>0</v>
      </c>
      <c r="R60" s="242">
        <f t="shared" si="28"/>
      </c>
    </row>
    <row r="61" spans="1:18" ht="20.25" customHeight="1" hidden="1">
      <c r="A61" s="73">
        <v>201.02</v>
      </c>
      <c r="B61" s="175" t="s">
        <v>39</v>
      </c>
      <c r="C61" s="201"/>
      <c r="D61" s="252"/>
      <c r="E61" s="201"/>
      <c r="F61" s="202">
        <f t="shared" si="4"/>
        <v>0</v>
      </c>
      <c r="G61" s="242">
        <f t="shared" si="25"/>
      </c>
      <c r="H61" s="202">
        <f t="shared" si="22"/>
        <v>0</v>
      </c>
      <c r="I61" s="242">
        <f t="shared" si="26"/>
      </c>
      <c r="J61" s="252"/>
      <c r="K61" s="252"/>
      <c r="L61" s="252" t="e">
        <f>K61-#REF!</f>
        <v>#REF!</v>
      </c>
      <c r="M61" s="242">
        <f t="shared" si="27"/>
      </c>
      <c r="N61" s="203"/>
      <c r="O61" s="202">
        <f t="shared" si="23"/>
        <v>0</v>
      </c>
      <c r="P61" s="202">
        <f t="shared" si="24"/>
        <v>0</v>
      </c>
      <c r="Q61" s="202">
        <f t="shared" si="8"/>
        <v>0</v>
      </c>
      <c r="R61" s="242">
        <f t="shared" si="28"/>
      </c>
    </row>
    <row r="62" spans="1:18" ht="20.25" customHeight="1" hidden="1">
      <c r="A62" s="73">
        <v>201.021</v>
      </c>
      <c r="B62" s="174" t="s">
        <v>37</v>
      </c>
      <c r="C62" s="204"/>
      <c r="D62" s="260"/>
      <c r="E62" s="204"/>
      <c r="F62" s="205">
        <f t="shared" si="4"/>
        <v>0</v>
      </c>
      <c r="G62" s="242">
        <f t="shared" si="25"/>
      </c>
      <c r="H62" s="205">
        <f t="shared" si="22"/>
        <v>0</v>
      </c>
      <c r="I62" s="242">
        <f t="shared" si="26"/>
      </c>
      <c r="J62" s="260"/>
      <c r="K62" s="260"/>
      <c r="L62" s="260" t="e">
        <f>K62-#REF!</f>
        <v>#REF!</v>
      </c>
      <c r="M62" s="242">
        <f t="shared" si="27"/>
      </c>
      <c r="N62" s="203"/>
      <c r="O62" s="205">
        <f t="shared" si="23"/>
        <v>0</v>
      </c>
      <c r="P62" s="205">
        <f t="shared" si="24"/>
        <v>0</v>
      </c>
      <c r="Q62" s="205">
        <f t="shared" si="8"/>
        <v>0</v>
      </c>
      <c r="R62" s="242">
        <f t="shared" si="28"/>
      </c>
    </row>
    <row r="63" spans="1:18" ht="20.25" customHeight="1" hidden="1">
      <c r="A63" s="73">
        <v>201.022</v>
      </c>
      <c r="B63" s="174" t="s">
        <v>38</v>
      </c>
      <c r="C63" s="204"/>
      <c r="D63" s="260"/>
      <c r="E63" s="204"/>
      <c r="F63" s="205">
        <f t="shared" si="4"/>
        <v>0</v>
      </c>
      <c r="G63" s="242">
        <f t="shared" si="25"/>
      </c>
      <c r="H63" s="205">
        <f t="shared" si="22"/>
        <v>0</v>
      </c>
      <c r="I63" s="242">
        <f t="shared" si="26"/>
      </c>
      <c r="J63" s="260"/>
      <c r="K63" s="260"/>
      <c r="L63" s="260" t="e">
        <f>K63-#REF!</f>
        <v>#REF!</v>
      </c>
      <c r="M63" s="242">
        <f t="shared" si="27"/>
      </c>
      <c r="N63" s="203"/>
      <c r="O63" s="205">
        <f t="shared" si="23"/>
        <v>0</v>
      </c>
      <c r="P63" s="205">
        <f t="shared" si="24"/>
        <v>0</v>
      </c>
      <c r="Q63" s="205">
        <f t="shared" si="8"/>
        <v>0</v>
      </c>
      <c r="R63" s="242">
        <f t="shared" si="28"/>
      </c>
    </row>
    <row r="64" spans="1:18" ht="40.5" customHeight="1" hidden="1">
      <c r="A64" s="73">
        <v>201.03</v>
      </c>
      <c r="B64" s="175" t="s">
        <v>40</v>
      </c>
      <c r="C64" s="201"/>
      <c r="D64" s="252"/>
      <c r="E64" s="201"/>
      <c r="F64" s="202">
        <f t="shared" si="4"/>
        <v>0</v>
      </c>
      <c r="G64" s="242">
        <f t="shared" si="25"/>
      </c>
      <c r="H64" s="202">
        <f t="shared" si="22"/>
        <v>0</v>
      </c>
      <c r="I64" s="242">
        <f t="shared" si="26"/>
      </c>
      <c r="J64" s="252"/>
      <c r="K64" s="252"/>
      <c r="L64" s="252" t="e">
        <f>K64-#REF!</f>
        <v>#REF!</v>
      </c>
      <c r="M64" s="242">
        <f t="shared" si="27"/>
      </c>
      <c r="N64" s="203"/>
      <c r="O64" s="202">
        <f t="shared" si="23"/>
        <v>0</v>
      </c>
      <c r="P64" s="202">
        <f t="shared" si="24"/>
        <v>0</v>
      </c>
      <c r="Q64" s="202">
        <f t="shared" si="8"/>
        <v>0</v>
      </c>
      <c r="R64" s="242">
        <f t="shared" si="28"/>
      </c>
    </row>
    <row r="65" spans="1:18" ht="20.25" customHeight="1" hidden="1">
      <c r="A65" s="73">
        <v>201.031</v>
      </c>
      <c r="B65" s="174" t="s">
        <v>37</v>
      </c>
      <c r="C65" s="204"/>
      <c r="D65" s="260"/>
      <c r="E65" s="204"/>
      <c r="F65" s="205">
        <f t="shared" si="4"/>
        <v>0</v>
      </c>
      <c r="G65" s="242">
        <f t="shared" si="25"/>
      </c>
      <c r="H65" s="205">
        <f t="shared" si="22"/>
        <v>0</v>
      </c>
      <c r="I65" s="242">
        <f t="shared" si="26"/>
      </c>
      <c r="J65" s="260"/>
      <c r="K65" s="260"/>
      <c r="L65" s="260" t="e">
        <f>K65-#REF!</f>
        <v>#REF!</v>
      </c>
      <c r="M65" s="242">
        <f t="shared" si="27"/>
      </c>
      <c r="N65" s="203"/>
      <c r="O65" s="205">
        <f t="shared" si="23"/>
        <v>0</v>
      </c>
      <c r="P65" s="205">
        <f t="shared" si="24"/>
        <v>0</v>
      </c>
      <c r="Q65" s="205">
        <f t="shared" si="8"/>
        <v>0</v>
      </c>
      <c r="R65" s="242">
        <f t="shared" si="28"/>
      </c>
    </row>
    <row r="66" spans="1:18" ht="20.25" customHeight="1" hidden="1">
      <c r="A66" s="73">
        <v>201.032</v>
      </c>
      <c r="B66" s="174" t="s">
        <v>38</v>
      </c>
      <c r="C66" s="204"/>
      <c r="D66" s="260"/>
      <c r="E66" s="204"/>
      <c r="F66" s="205">
        <f t="shared" si="4"/>
        <v>0</v>
      </c>
      <c r="G66" s="242">
        <f t="shared" si="25"/>
      </c>
      <c r="H66" s="205">
        <f t="shared" si="22"/>
        <v>0</v>
      </c>
      <c r="I66" s="242">
        <f t="shared" si="26"/>
      </c>
      <c r="J66" s="260"/>
      <c r="K66" s="260"/>
      <c r="L66" s="260" t="e">
        <f>K66-#REF!</f>
        <v>#REF!</v>
      </c>
      <c r="M66" s="242">
        <f t="shared" si="27"/>
      </c>
      <c r="N66" s="203"/>
      <c r="O66" s="205">
        <f t="shared" si="23"/>
        <v>0</v>
      </c>
      <c r="P66" s="205">
        <f aca="true" t="shared" si="29" ref="P66:P90">E66+K66</f>
        <v>0</v>
      </c>
      <c r="Q66" s="205">
        <f aca="true" t="shared" si="30" ref="Q66:Q90">P66-O66</f>
        <v>0</v>
      </c>
      <c r="R66" s="242">
        <f t="shared" si="28"/>
      </c>
    </row>
    <row r="67" spans="1:18" ht="40.5" customHeight="1" hidden="1">
      <c r="A67" s="74">
        <v>202</v>
      </c>
      <c r="B67" s="171" t="s">
        <v>41</v>
      </c>
      <c r="C67" s="201"/>
      <c r="D67" s="252"/>
      <c r="E67" s="201"/>
      <c r="F67" s="202">
        <f t="shared" si="4"/>
        <v>0</v>
      </c>
      <c r="G67" s="242">
        <f t="shared" si="25"/>
      </c>
      <c r="H67" s="202">
        <f t="shared" si="22"/>
        <v>0</v>
      </c>
      <c r="I67" s="242">
        <f t="shared" si="26"/>
      </c>
      <c r="J67" s="252"/>
      <c r="K67" s="252"/>
      <c r="L67" s="252" t="e">
        <f>K67-#REF!</f>
        <v>#REF!</v>
      </c>
      <c r="M67" s="242">
        <f t="shared" si="27"/>
      </c>
      <c r="N67" s="203"/>
      <c r="O67" s="202">
        <f t="shared" si="23"/>
        <v>0</v>
      </c>
      <c r="P67" s="202">
        <f t="shared" si="29"/>
        <v>0</v>
      </c>
      <c r="Q67" s="202">
        <f t="shared" si="30"/>
        <v>0</v>
      </c>
      <c r="R67" s="242">
        <f t="shared" si="28"/>
      </c>
    </row>
    <row r="68" spans="1:18" ht="40.5" customHeight="1" hidden="1">
      <c r="A68" s="73">
        <v>202.01</v>
      </c>
      <c r="B68" s="175" t="s">
        <v>42</v>
      </c>
      <c r="C68" s="201"/>
      <c r="D68" s="252"/>
      <c r="E68" s="201"/>
      <c r="F68" s="202">
        <f t="shared" si="4"/>
        <v>0</v>
      </c>
      <c r="G68" s="242">
        <f t="shared" si="25"/>
      </c>
      <c r="H68" s="202">
        <f t="shared" si="22"/>
        <v>0</v>
      </c>
      <c r="I68" s="242">
        <f t="shared" si="26"/>
      </c>
      <c r="J68" s="252"/>
      <c r="K68" s="252"/>
      <c r="L68" s="252" t="e">
        <f>K68-#REF!</f>
        <v>#REF!</v>
      </c>
      <c r="M68" s="242">
        <f t="shared" si="27"/>
      </c>
      <c r="N68" s="203"/>
      <c r="O68" s="202">
        <f t="shared" si="23"/>
        <v>0</v>
      </c>
      <c r="P68" s="202">
        <f t="shared" si="29"/>
        <v>0</v>
      </c>
      <c r="Q68" s="202">
        <f t="shared" si="30"/>
        <v>0</v>
      </c>
      <c r="R68" s="242">
        <f t="shared" si="28"/>
      </c>
    </row>
    <row r="69" spans="1:18" ht="20.25" customHeight="1" hidden="1">
      <c r="A69" s="73">
        <v>202.011</v>
      </c>
      <c r="B69" s="174" t="s">
        <v>37</v>
      </c>
      <c r="C69" s="204"/>
      <c r="D69" s="260"/>
      <c r="E69" s="204"/>
      <c r="F69" s="205">
        <f t="shared" si="4"/>
        <v>0</v>
      </c>
      <c r="G69" s="242">
        <f t="shared" si="25"/>
      </c>
      <c r="H69" s="205">
        <f t="shared" si="22"/>
        <v>0</v>
      </c>
      <c r="I69" s="242">
        <f t="shared" si="26"/>
      </c>
      <c r="J69" s="260"/>
      <c r="K69" s="260"/>
      <c r="L69" s="260" t="e">
        <f>K69-#REF!</f>
        <v>#REF!</v>
      </c>
      <c r="M69" s="242">
        <f t="shared" si="27"/>
      </c>
      <c r="N69" s="203"/>
      <c r="O69" s="205">
        <f t="shared" si="23"/>
        <v>0</v>
      </c>
      <c r="P69" s="205">
        <f t="shared" si="29"/>
        <v>0</v>
      </c>
      <c r="Q69" s="205">
        <f t="shared" si="30"/>
        <v>0</v>
      </c>
      <c r="R69" s="242">
        <f t="shared" si="28"/>
      </c>
    </row>
    <row r="70" spans="1:18" ht="20.25" hidden="1">
      <c r="A70" s="73">
        <v>202.012</v>
      </c>
      <c r="B70" s="174" t="s">
        <v>38</v>
      </c>
      <c r="C70" s="204"/>
      <c r="D70" s="260"/>
      <c r="E70" s="204"/>
      <c r="F70" s="205">
        <f t="shared" si="4"/>
        <v>0</v>
      </c>
      <c r="G70" s="242">
        <f t="shared" si="25"/>
      </c>
      <c r="H70" s="205">
        <f t="shared" si="22"/>
        <v>0</v>
      </c>
      <c r="I70" s="242">
        <f t="shared" si="26"/>
      </c>
      <c r="J70" s="260"/>
      <c r="K70" s="260"/>
      <c r="L70" s="260" t="e">
        <f>K70-#REF!</f>
        <v>#REF!</v>
      </c>
      <c r="M70" s="242">
        <f t="shared" si="27"/>
      </c>
      <c r="N70" s="203"/>
      <c r="O70" s="205">
        <f t="shared" si="23"/>
        <v>0</v>
      </c>
      <c r="P70" s="205">
        <f t="shared" si="29"/>
        <v>0</v>
      </c>
      <c r="Q70" s="205">
        <f t="shared" si="30"/>
        <v>0</v>
      </c>
      <c r="R70" s="242">
        <f t="shared" si="28"/>
      </c>
    </row>
    <row r="71" spans="1:18" ht="19.5" customHeight="1" hidden="1">
      <c r="A71" s="73">
        <v>202.013</v>
      </c>
      <c r="B71" s="174" t="s">
        <v>43</v>
      </c>
      <c r="C71" s="204"/>
      <c r="D71" s="260"/>
      <c r="E71" s="204"/>
      <c r="F71" s="205">
        <f t="shared" si="4"/>
        <v>0</v>
      </c>
      <c r="G71" s="242">
        <f t="shared" si="25"/>
      </c>
      <c r="H71" s="205">
        <f t="shared" si="22"/>
        <v>0</v>
      </c>
      <c r="I71" s="242">
        <f t="shared" si="26"/>
      </c>
      <c r="J71" s="260"/>
      <c r="K71" s="260"/>
      <c r="L71" s="260" t="e">
        <f>K71-#REF!</f>
        <v>#REF!</v>
      </c>
      <c r="M71" s="242">
        <f t="shared" si="27"/>
      </c>
      <c r="N71" s="203"/>
      <c r="O71" s="205">
        <f t="shared" si="23"/>
        <v>0</v>
      </c>
      <c r="P71" s="205">
        <f t="shared" si="29"/>
        <v>0</v>
      </c>
      <c r="Q71" s="205">
        <f t="shared" si="30"/>
        <v>0</v>
      </c>
      <c r="R71" s="242">
        <f t="shared" si="28"/>
      </c>
    </row>
    <row r="72" spans="1:18" ht="20.25" hidden="1">
      <c r="A72" s="73">
        <v>202.014</v>
      </c>
      <c r="B72" s="174" t="s">
        <v>44</v>
      </c>
      <c r="C72" s="204"/>
      <c r="D72" s="260"/>
      <c r="E72" s="204"/>
      <c r="F72" s="205">
        <f t="shared" si="4"/>
        <v>0</v>
      </c>
      <c r="G72" s="242">
        <f t="shared" si="25"/>
      </c>
      <c r="H72" s="205">
        <f t="shared" si="22"/>
        <v>0</v>
      </c>
      <c r="I72" s="242">
        <f t="shared" si="26"/>
      </c>
      <c r="J72" s="260"/>
      <c r="K72" s="260"/>
      <c r="L72" s="260" t="e">
        <f>K72-#REF!</f>
        <v>#REF!</v>
      </c>
      <c r="M72" s="242">
        <f t="shared" si="27"/>
      </c>
      <c r="N72" s="203"/>
      <c r="O72" s="205">
        <f t="shared" si="23"/>
        <v>0</v>
      </c>
      <c r="P72" s="205">
        <f t="shared" si="29"/>
        <v>0</v>
      </c>
      <c r="Q72" s="205">
        <f t="shared" si="30"/>
        <v>0</v>
      </c>
      <c r="R72" s="242">
        <f t="shared" si="28"/>
      </c>
    </row>
    <row r="73" spans="1:18" ht="40.5" hidden="1">
      <c r="A73" s="74">
        <v>203</v>
      </c>
      <c r="B73" s="171" t="s">
        <v>45</v>
      </c>
      <c r="C73" s="201"/>
      <c r="D73" s="252"/>
      <c r="E73" s="201"/>
      <c r="F73" s="202">
        <f t="shared" si="4"/>
        <v>0</v>
      </c>
      <c r="G73" s="242">
        <f t="shared" si="25"/>
      </c>
      <c r="H73" s="202">
        <f t="shared" si="22"/>
        <v>0</v>
      </c>
      <c r="I73" s="242">
        <f t="shared" si="26"/>
      </c>
      <c r="J73" s="252"/>
      <c r="K73" s="252"/>
      <c r="L73" s="252" t="e">
        <f>K73-#REF!</f>
        <v>#REF!</v>
      </c>
      <c r="M73" s="242">
        <f t="shared" si="27"/>
      </c>
      <c r="N73" s="203"/>
      <c r="O73" s="202">
        <f t="shared" si="23"/>
        <v>0</v>
      </c>
      <c r="P73" s="202">
        <f t="shared" si="29"/>
        <v>0</v>
      </c>
      <c r="Q73" s="202">
        <f t="shared" si="30"/>
        <v>0</v>
      </c>
      <c r="R73" s="242">
        <f t="shared" si="28"/>
      </c>
    </row>
    <row r="74" spans="1:18" ht="15.75" customHeight="1" hidden="1">
      <c r="A74" s="73">
        <v>203.01</v>
      </c>
      <c r="B74" s="175" t="s">
        <v>46</v>
      </c>
      <c r="C74" s="201"/>
      <c r="D74" s="252"/>
      <c r="E74" s="201"/>
      <c r="F74" s="202">
        <f t="shared" si="4"/>
        <v>0</v>
      </c>
      <c r="G74" s="242">
        <f t="shared" si="25"/>
      </c>
      <c r="H74" s="202">
        <f t="shared" si="22"/>
        <v>0</v>
      </c>
      <c r="I74" s="242">
        <f t="shared" si="26"/>
      </c>
      <c r="J74" s="252"/>
      <c r="K74" s="252"/>
      <c r="L74" s="252" t="e">
        <f>K74-#REF!</f>
        <v>#REF!</v>
      </c>
      <c r="M74" s="242">
        <f t="shared" si="27"/>
      </c>
      <c r="N74" s="203"/>
      <c r="O74" s="202">
        <f t="shared" si="23"/>
        <v>0</v>
      </c>
      <c r="P74" s="202">
        <f t="shared" si="29"/>
        <v>0</v>
      </c>
      <c r="Q74" s="202">
        <f t="shared" si="30"/>
        <v>0</v>
      </c>
      <c r="R74" s="242">
        <f t="shared" si="28"/>
      </c>
    </row>
    <row r="75" spans="1:18" ht="20.25" hidden="1">
      <c r="A75" s="73">
        <v>203.011</v>
      </c>
      <c r="B75" s="174" t="s">
        <v>47</v>
      </c>
      <c r="C75" s="204"/>
      <c r="D75" s="260"/>
      <c r="E75" s="204"/>
      <c r="F75" s="205">
        <f t="shared" si="4"/>
        <v>0</v>
      </c>
      <c r="G75" s="242">
        <f t="shared" si="25"/>
      </c>
      <c r="H75" s="205">
        <f t="shared" si="22"/>
        <v>0</v>
      </c>
      <c r="I75" s="242">
        <f t="shared" si="26"/>
      </c>
      <c r="J75" s="260"/>
      <c r="K75" s="260"/>
      <c r="L75" s="260" t="e">
        <f>K75-#REF!</f>
        <v>#REF!</v>
      </c>
      <c r="M75" s="242">
        <f t="shared" si="27"/>
      </c>
      <c r="N75" s="203"/>
      <c r="O75" s="205">
        <f t="shared" si="23"/>
        <v>0</v>
      </c>
      <c r="P75" s="205">
        <f t="shared" si="29"/>
        <v>0</v>
      </c>
      <c r="Q75" s="205">
        <f t="shared" si="30"/>
        <v>0</v>
      </c>
      <c r="R75" s="242">
        <f t="shared" si="28"/>
      </c>
    </row>
    <row r="76" spans="1:18" ht="20.25" hidden="1">
      <c r="A76" s="73">
        <v>203.012</v>
      </c>
      <c r="B76" s="174" t="s">
        <v>48</v>
      </c>
      <c r="C76" s="204"/>
      <c r="D76" s="260"/>
      <c r="E76" s="204"/>
      <c r="F76" s="205">
        <f t="shared" si="4"/>
        <v>0</v>
      </c>
      <c r="G76" s="242">
        <f t="shared" si="25"/>
      </c>
      <c r="H76" s="205">
        <f t="shared" si="22"/>
        <v>0</v>
      </c>
      <c r="I76" s="242">
        <f t="shared" si="26"/>
      </c>
      <c r="J76" s="260"/>
      <c r="K76" s="260"/>
      <c r="L76" s="260" t="e">
        <f>K76-#REF!</f>
        <v>#REF!</v>
      </c>
      <c r="M76" s="242">
        <f t="shared" si="27"/>
      </c>
      <c r="N76" s="203"/>
      <c r="O76" s="205">
        <f t="shared" si="23"/>
        <v>0</v>
      </c>
      <c r="P76" s="205">
        <f t="shared" si="29"/>
        <v>0</v>
      </c>
      <c r="Q76" s="205">
        <f t="shared" si="30"/>
        <v>0</v>
      </c>
      <c r="R76" s="242">
        <f t="shared" si="28"/>
      </c>
    </row>
    <row r="77" spans="1:18" ht="15.75" customHeight="1" hidden="1">
      <c r="A77" s="73">
        <v>203.013</v>
      </c>
      <c r="B77" s="174" t="s">
        <v>43</v>
      </c>
      <c r="C77" s="204"/>
      <c r="D77" s="260"/>
      <c r="E77" s="204"/>
      <c r="F77" s="205">
        <f t="shared" si="4"/>
        <v>0</v>
      </c>
      <c r="G77" s="242">
        <f t="shared" si="25"/>
      </c>
      <c r="H77" s="205">
        <f t="shared" si="22"/>
        <v>0</v>
      </c>
      <c r="I77" s="242">
        <f t="shared" si="26"/>
      </c>
      <c r="J77" s="260"/>
      <c r="K77" s="260"/>
      <c r="L77" s="260" t="e">
        <f>K77-#REF!</f>
        <v>#REF!</v>
      </c>
      <c r="M77" s="242">
        <f t="shared" si="27"/>
      </c>
      <c r="N77" s="203"/>
      <c r="O77" s="205">
        <f t="shared" si="23"/>
        <v>0</v>
      </c>
      <c r="P77" s="205">
        <f t="shared" si="29"/>
        <v>0</v>
      </c>
      <c r="Q77" s="205">
        <f t="shared" si="30"/>
        <v>0</v>
      </c>
      <c r="R77" s="242">
        <f t="shared" si="28"/>
      </c>
    </row>
    <row r="78" spans="1:18" ht="14.25" customHeight="1" hidden="1">
      <c r="A78" s="74">
        <v>204</v>
      </c>
      <c r="B78" s="171" t="s">
        <v>49</v>
      </c>
      <c r="C78" s="204"/>
      <c r="D78" s="260"/>
      <c r="E78" s="204"/>
      <c r="F78" s="205">
        <f t="shared" si="4"/>
        <v>0</v>
      </c>
      <c r="G78" s="242">
        <f t="shared" si="25"/>
      </c>
      <c r="H78" s="205">
        <f t="shared" si="22"/>
        <v>0</v>
      </c>
      <c r="I78" s="242">
        <f t="shared" si="26"/>
      </c>
      <c r="J78" s="260"/>
      <c r="K78" s="260"/>
      <c r="L78" s="260" t="e">
        <f>K78-#REF!</f>
        <v>#REF!</v>
      </c>
      <c r="M78" s="242">
        <f t="shared" si="27"/>
      </c>
      <c r="N78" s="203"/>
      <c r="O78" s="205">
        <f t="shared" si="23"/>
        <v>0</v>
      </c>
      <c r="P78" s="205">
        <f t="shared" si="29"/>
        <v>0</v>
      </c>
      <c r="Q78" s="205">
        <f t="shared" si="30"/>
        <v>0</v>
      </c>
      <c r="R78" s="242">
        <f t="shared" si="28"/>
      </c>
    </row>
    <row r="79" spans="1:18" ht="18.75" customHeight="1" hidden="1">
      <c r="A79" s="74">
        <v>205</v>
      </c>
      <c r="B79" s="171" t="s">
        <v>50</v>
      </c>
      <c r="C79" s="204"/>
      <c r="D79" s="260"/>
      <c r="E79" s="204"/>
      <c r="F79" s="205">
        <f aca="true" t="shared" si="31" ref="F79:F90">E79-D79</f>
        <v>0</v>
      </c>
      <c r="G79" s="242">
        <f t="shared" si="25"/>
      </c>
      <c r="H79" s="205">
        <f t="shared" si="22"/>
        <v>0</v>
      </c>
      <c r="I79" s="242">
        <f t="shared" si="26"/>
      </c>
      <c r="J79" s="260"/>
      <c r="K79" s="260"/>
      <c r="L79" s="260" t="e">
        <f>K79-#REF!</f>
        <v>#REF!</v>
      </c>
      <c r="M79" s="242">
        <f t="shared" si="27"/>
      </c>
      <c r="N79" s="203"/>
      <c r="O79" s="205">
        <f t="shared" si="23"/>
        <v>0</v>
      </c>
      <c r="P79" s="205">
        <f t="shared" si="29"/>
        <v>0</v>
      </c>
      <c r="Q79" s="205">
        <f t="shared" si="30"/>
        <v>0</v>
      </c>
      <c r="R79" s="242">
        <f t="shared" si="28"/>
      </c>
    </row>
    <row r="80" spans="1:18" ht="15" customHeight="1" hidden="1">
      <c r="A80" s="74">
        <v>900.4</v>
      </c>
      <c r="B80" s="176" t="s">
        <v>51</v>
      </c>
      <c r="C80" s="201"/>
      <c r="D80" s="252"/>
      <c r="E80" s="201"/>
      <c r="F80" s="202">
        <f t="shared" si="31"/>
        <v>0</v>
      </c>
      <c r="G80" s="242">
        <f t="shared" si="25"/>
      </c>
      <c r="H80" s="202">
        <f t="shared" si="22"/>
        <v>0</v>
      </c>
      <c r="I80" s="242">
        <f t="shared" si="26"/>
      </c>
      <c r="J80" s="252"/>
      <c r="K80" s="252"/>
      <c r="L80" s="252" t="e">
        <f>K80-#REF!</f>
        <v>#REF!</v>
      </c>
      <c r="M80" s="242">
        <f t="shared" si="27"/>
      </c>
      <c r="N80" s="203"/>
      <c r="O80" s="202">
        <f t="shared" si="23"/>
        <v>0</v>
      </c>
      <c r="P80" s="202">
        <f t="shared" si="29"/>
        <v>0</v>
      </c>
      <c r="Q80" s="202">
        <f t="shared" si="30"/>
        <v>0</v>
      </c>
      <c r="R80" s="242">
        <f t="shared" si="28"/>
      </c>
    </row>
    <row r="81" spans="1:18" s="119" customFormat="1" ht="21" customHeight="1">
      <c r="A81" s="181"/>
      <c r="B81" s="182" t="s">
        <v>0</v>
      </c>
      <c r="C81" s="197">
        <f>SUM(C82:C84)</f>
        <v>5278.4</v>
      </c>
      <c r="D81" s="259">
        <f>SUM(D82:D88)+D89</f>
        <v>5278.4</v>
      </c>
      <c r="E81" s="197">
        <f>SUM(E82:E88)+E89</f>
        <v>5130.45681</v>
      </c>
      <c r="F81" s="197">
        <f t="shared" si="31"/>
        <v>-147.94318999999996</v>
      </c>
      <c r="G81" s="243">
        <f t="shared" si="25"/>
        <v>0.9719719630948772</v>
      </c>
      <c r="H81" s="197">
        <f t="shared" si="22"/>
        <v>-147.94318999999996</v>
      </c>
      <c r="I81" s="282">
        <f t="shared" si="26"/>
        <v>0.9719719630948772</v>
      </c>
      <c r="J81" s="259">
        <f>SUM(J82:J88)+J89</f>
        <v>1680.4360000000001</v>
      </c>
      <c r="K81" s="259">
        <f>SUM(K82:K88)+K89</f>
        <v>-299.68131</v>
      </c>
      <c r="L81" s="190">
        <f>K81-J81</f>
        <v>-1980.11731</v>
      </c>
      <c r="M81" s="282">
        <f t="shared" si="27"/>
        <v>-0.17833544984753955</v>
      </c>
      <c r="N81" s="197"/>
      <c r="O81" s="197">
        <f t="shared" si="23"/>
        <v>6958.835999999999</v>
      </c>
      <c r="P81" s="197">
        <f t="shared" si="29"/>
        <v>4830.7755</v>
      </c>
      <c r="Q81" s="197">
        <f t="shared" si="30"/>
        <v>-2128.0604999999996</v>
      </c>
      <c r="R81" s="282">
        <f t="shared" si="28"/>
        <v>0.6941930374562643</v>
      </c>
    </row>
    <row r="82" spans="1:18" s="119" customFormat="1" ht="44.25" customHeight="1">
      <c r="A82" s="246">
        <v>1140</v>
      </c>
      <c r="B82" s="177" t="s">
        <v>171</v>
      </c>
      <c r="C82" s="206">
        <v>0</v>
      </c>
      <c r="D82" s="261">
        <v>0</v>
      </c>
      <c r="E82" s="207">
        <v>-147.94319000000002</v>
      </c>
      <c r="F82" s="207">
        <f t="shared" si="31"/>
        <v>-147.94319000000002</v>
      </c>
      <c r="G82" s="282">
        <f t="shared" si="25"/>
      </c>
      <c r="H82" s="207">
        <f t="shared" si="22"/>
        <v>-147.94319000000002</v>
      </c>
      <c r="I82" s="282">
        <f t="shared" si="26"/>
      </c>
      <c r="J82" s="208">
        <v>0</v>
      </c>
      <c r="K82" s="208">
        <v>0</v>
      </c>
      <c r="L82" s="208"/>
      <c r="M82" s="282">
        <f t="shared" si="27"/>
      </c>
      <c r="N82" s="207"/>
      <c r="O82" s="207">
        <f t="shared" si="23"/>
        <v>0</v>
      </c>
      <c r="P82" s="207">
        <f t="shared" si="29"/>
        <v>-147.94319000000002</v>
      </c>
      <c r="Q82" s="207">
        <f t="shared" si="30"/>
        <v>-147.94319000000002</v>
      </c>
      <c r="R82" s="282">
        <f t="shared" si="28"/>
      </c>
    </row>
    <row r="83" spans="1:18" s="119" customFormat="1" ht="87" customHeight="1">
      <c r="A83" s="246">
        <v>8820</v>
      </c>
      <c r="B83" s="177" t="s">
        <v>175</v>
      </c>
      <c r="C83" s="207">
        <v>2828.4</v>
      </c>
      <c r="D83" s="208">
        <v>2828.4</v>
      </c>
      <c r="E83" s="208">
        <v>2828.4</v>
      </c>
      <c r="F83" s="207">
        <f t="shared" si="31"/>
        <v>0</v>
      </c>
      <c r="G83" s="282">
        <f t="shared" si="25"/>
        <v>1</v>
      </c>
      <c r="H83" s="207">
        <f t="shared" si="22"/>
        <v>0</v>
      </c>
      <c r="I83" s="282">
        <f t="shared" si="26"/>
        <v>1</v>
      </c>
      <c r="J83" s="208">
        <v>480.168</v>
      </c>
      <c r="K83" s="208">
        <v>-236.41982000000002</v>
      </c>
      <c r="L83" s="192">
        <f aca="true" t="shared" si="32" ref="L83:L89">K83-J83</f>
        <v>-716.58782</v>
      </c>
      <c r="M83" s="282">
        <f t="shared" si="27"/>
        <v>-0.4923689625297813</v>
      </c>
      <c r="N83" s="207"/>
      <c r="O83" s="207">
        <f t="shared" si="23"/>
        <v>3308.568</v>
      </c>
      <c r="P83" s="207">
        <f t="shared" si="29"/>
        <v>2591.98018</v>
      </c>
      <c r="Q83" s="207">
        <f t="shared" si="30"/>
        <v>-716.5878200000002</v>
      </c>
      <c r="R83" s="282">
        <f t="shared" si="28"/>
        <v>0.7834145104468156</v>
      </c>
    </row>
    <row r="84" spans="1:18" s="119" customFormat="1" ht="69.75" customHeight="1">
      <c r="A84" s="246" t="s">
        <v>172</v>
      </c>
      <c r="B84" s="177" t="s">
        <v>173</v>
      </c>
      <c r="C84" s="207">
        <v>2450</v>
      </c>
      <c r="D84" s="208">
        <v>2450</v>
      </c>
      <c r="E84" s="208">
        <v>2450</v>
      </c>
      <c r="F84" s="207">
        <f t="shared" si="31"/>
        <v>0</v>
      </c>
      <c r="G84" s="282">
        <f t="shared" si="25"/>
        <v>1</v>
      </c>
      <c r="H84" s="207">
        <f t="shared" si="22"/>
        <v>0</v>
      </c>
      <c r="I84" s="282">
        <f t="shared" si="26"/>
        <v>1</v>
      </c>
      <c r="J84" s="208">
        <v>0</v>
      </c>
      <c r="K84" s="208">
        <v>-63.261489999999995</v>
      </c>
      <c r="L84" s="192">
        <f t="shared" si="32"/>
        <v>-63.261489999999995</v>
      </c>
      <c r="M84" s="282">
        <f t="shared" si="27"/>
      </c>
      <c r="N84" s="207"/>
      <c r="O84" s="207">
        <f t="shared" si="23"/>
        <v>2450</v>
      </c>
      <c r="P84" s="207">
        <f t="shared" si="29"/>
        <v>2386.73851</v>
      </c>
      <c r="Q84" s="207">
        <f t="shared" si="30"/>
        <v>-63.26148999999987</v>
      </c>
      <c r="R84" s="282">
        <f t="shared" si="28"/>
        <v>0.9741789836734694</v>
      </c>
    </row>
    <row r="85" spans="1:18" s="119" customFormat="1" ht="131.25" customHeight="1">
      <c r="A85" s="246">
        <v>8880</v>
      </c>
      <c r="B85" s="177" t="s">
        <v>174</v>
      </c>
      <c r="C85" s="206">
        <v>0</v>
      </c>
      <c r="D85" s="261">
        <v>0</v>
      </c>
      <c r="E85" s="206">
        <v>0</v>
      </c>
      <c r="F85" s="207"/>
      <c r="G85" s="282">
        <f t="shared" si="25"/>
      </c>
      <c r="H85" s="207"/>
      <c r="I85" s="282">
        <f t="shared" si="26"/>
      </c>
      <c r="J85" s="208">
        <v>1200.268</v>
      </c>
      <c r="K85" s="208">
        <v>0</v>
      </c>
      <c r="L85" s="192">
        <f t="shared" si="32"/>
        <v>-1200.268</v>
      </c>
      <c r="M85" s="282">
        <f t="shared" si="27"/>
        <v>0</v>
      </c>
      <c r="N85" s="207"/>
      <c r="O85" s="207">
        <f>C85+J85</f>
        <v>1200.268</v>
      </c>
      <c r="P85" s="207">
        <f t="shared" si="29"/>
        <v>0</v>
      </c>
      <c r="Q85" s="207">
        <f t="shared" si="30"/>
        <v>-1200.268</v>
      </c>
      <c r="R85" s="282">
        <f t="shared" si="28"/>
        <v>0</v>
      </c>
    </row>
    <row r="86" spans="1:18" s="1" customFormat="1" ht="60.75" hidden="1">
      <c r="A86" s="75">
        <v>8103</v>
      </c>
      <c r="B86" s="178" t="s">
        <v>1</v>
      </c>
      <c r="C86" s="206"/>
      <c r="D86" s="208"/>
      <c r="E86" s="206"/>
      <c r="F86" s="208">
        <f t="shared" si="31"/>
        <v>0</v>
      </c>
      <c r="G86" s="242">
        <f t="shared" si="25"/>
      </c>
      <c r="H86" s="208">
        <f>E86-C86</f>
        <v>0</v>
      </c>
      <c r="I86" s="242">
        <f t="shared" si="26"/>
      </c>
      <c r="J86" s="208"/>
      <c r="K86" s="208"/>
      <c r="L86" s="192">
        <f t="shared" si="32"/>
        <v>0</v>
      </c>
      <c r="M86" s="242">
        <f t="shared" si="27"/>
      </c>
      <c r="N86" s="208"/>
      <c r="O86" s="208">
        <f t="shared" si="23"/>
        <v>0</v>
      </c>
      <c r="P86" s="208">
        <f t="shared" si="29"/>
        <v>0</v>
      </c>
      <c r="Q86" s="208">
        <f t="shared" si="30"/>
        <v>0</v>
      </c>
      <c r="R86" s="242">
        <f t="shared" si="28"/>
      </c>
    </row>
    <row r="87" spans="1:18" s="1" customFormat="1" ht="60.75" hidden="1">
      <c r="A87" s="75">
        <v>8104</v>
      </c>
      <c r="B87" s="178" t="s">
        <v>2</v>
      </c>
      <c r="C87" s="206"/>
      <c r="D87" s="208"/>
      <c r="E87" s="206"/>
      <c r="F87" s="208">
        <f t="shared" si="31"/>
        <v>0</v>
      </c>
      <c r="G87" s="242">
        <f t="shared" si="25"/>
      </c>
      <c r="H87" s="208">
        <f>E87-C87</f>
        <v>0</v>
      </c>
      <c r="I87" s="242">
        <f t="shared" si="26"/>
      </c>
      <c r="J87" s="208"/>
      <c r="K87" s="208"/>
      <c r="L87" s="192">
        <f t="shared" si="32"/>
        <v>0</v>
      </c>
      <c r="M87" s="242">
        <f t="shared" si="27"/>
      </c>
      <c r="N87" s="208"/>
      <c r="O87" s="208">
        <f t="shared" si="23"/>
        <v>0</v>
      </c>
      <c r="P87" s="208">
        <f t="shared" si="29"/>
        <v>0</v>
      </c>
      <c r="Q87" s="208">
        <f t="shared" si="30"/>
        <v>0</v>
      </c>
      <c r="R87" s="242">
        <f t="shared" si="28"/>
      </c>
    </row>
    <row r="88" spans="1:18" s="1" customFormat="1" ht="40.5" hidden="1">
      <c r="A88" s="75">
        <v>8106</v>
      </c>
      <c r="B88" s="178" t="s">
        <v>3</v>
      </c>
      <c r="C88" s="206"/>
      <c r="D88" s="208"/>
      <c r="E88" s="206"/>
      <c r="F88" s="208">
        <f t="shared" si="31"/>
        <v>0</v>
      </c>
      <c r="G88" s="242">
        <f t="shared" si="25"/>
      </c>
      <c r="H88" s="208">
        <f>E88-C88</f>
        <v>0</v>
      </c>
      <c r="I88" s="242">
        <f t="shared" si="26"/>
      </c>
      <c r="J88" s="208"/>
      <c r="K88" s="208"/>
      <c r="L88" s="192">
        <f t="shared" si="32"/>
        <v>0</v>
      </c>
      <c r="M88" s="242">
        <f t="shared" si="27"/>
      </c>
      <c r="N88" s="208"/>
      <c r="O88" s="208">
        <f t="shared" si="23"/>
        <v>0</v>
      </c>
      <c r="P88" s="208">
        <f t="shared" si="29"/>
        <v>0</v>
      </c>
      <c r="Q88" s="208">
        <f t="shared" si="30"/>
        <v>0</v>
      </c>
      <c r="R88" s="242">
        <f t="shared" si="28"/>
      </c>
    </row>
    <row r="89" spans="1:18" s="1" customFormat="1" ht="60.75" hidden="1">
      <c r="A89" s="75">
        <v>8107</v>
      </c>
      <c r="B89" s="178" t="s">
        <v>115</v>
      </c>
      <c r="C89" s="206"/>
      <c r="D89" s="208"/>
      <c r="E89" s="206"/>
      <c r="F89" s="208">
        <f t="shared" si="31"/>
        <v>0</v>
      </c>
      <c r="G89" s="242">
        <f t="shared" si="25"/>
      </c>
      <c r="H89" s="208">
        <f>E89-C89</f>
        <v>0</v>
      </c>
      <c r="I89" s="242">
        <f t="shared" si="26"/>
      </c>
      <c r="J89" s="208"/>
      <c r="K89" s="208"/>
      <c r="L89" s="192">
        <f t="shared" si="32"/>
        <v>0</v>
      </c>
      <c r="M89" s="242">
        <f t="shared" si="27"/>
      </c>
      <c r="N89" s="208"/>
      <c r="O89" s="208">
        <f t="shared" si="23"/>
        <v>0</v>
      </c>
      <c r="P89" s="208">
        <f t="shared" si="29"/>
        <v>0</v>
      </c>
      <c r="Q89" s="208">
        <f t="shared" si="30"/>
        <v>0</v>
      </c>
      <c r="R89" s="242">
        <f t="shared" si="28"/>
      </c>
    </row>
    <row r="90" spans="1:20" ht="25.5" customHeight="1">
      <c r="A90" s="76"/>
      <c r="B90" s="179" t="s">
        <v>4</v>
      </c>
      <c r="C90" s="195">
        <f>C81+C51</f>
        <v>8281943.040630001</v>
      </c>
      <c r="D90" s="195">
        <f>D81+D51</f>
        <v>8281943.040630001</v>
      </c>
      <c r="E90" s="195">
        <f>E81+E51</f>
        <v>7984298.01273</v>
      </c>
      <c r="F90" s="195">
        <f t="shared" si="31"/>
        <v>-297645.02790000103</v>
      </c>
      <c r="G90" s="242">
        <f t="shared" si="25"/>
        <v>0.9640609665582343</v>
      </c>
      <c r="H90" s="195">
        <f>E90-C90</f>
        <v>-297645.02790000103</v>
      </c>
      <c r="I90" s="242">
        <f t="shared" si="26"/>
        <v>0.9640609665582343</v>
      </c>
      <c r="J90" s="195">
        <f>J51+J81</f>
        <v>2361124.3614900005</v>
      </c>
      <c r="K90" s="195">
        <f>K51+K81</f>
        <v>2096686.0425100003</v>
      </c>
      <c r="L90" s="195">
        <f>L51+L81</f>
        <v>-264438.31898000004</v>
      </c>
      <c r="M90" s="242">
        <f t="shared" si="27"/>
        <v>0.8880032228318864</v>
      </c>
      <c r="N90" s="284"/>
      <c r="O90" s="284">
        <f t="shared" si="23"/>
        <v>10643067.402120002</v>
      </c>
      <c r="P90" s="284">
        <f t="shared" si="29"/>
        <v>10080984.05524</v>
      </c>
      <c r="Q90" s="284">
        <f t="shared" si="30"/>
        <v>-562083.346880002</v>
      </c>
      <c r="R90" s="242">
        <f t="shared" si="28"/>
        <v>0.9471878429739118</v>
      </c>
      <c r="S90" s="5"/>
      <c r="T90" s="5"/>
    </row>
    <row r="91" spans="1:18" ht="15.75">
      <c r="A91" s="42"/>
      <c r="B91" s="43"/>
      <c r="C91" s="183"/>
      <c r="D91" s="262"/>
      <c r="E91" s="183"/>
      <c r="F91" s="184"/>
      <c r="G91" s="184"/>
      <c r="H91" s="185"/>
      <c r="I91" s="186"/>
      <c r="J91" s="263"/>
      <c r="K91" s="263"/>
      <c r="L91" s="271"/>
      <c r="M91" s="272"/>
      <c r="N91" s="188"/>
      <c r="O91" s="188"/>
      <c r="P91" s="188"/>
      <c r="Q91" s="188"/>
      <c r="R91" s="188"/>
    </row>
    <row r="92" spans="1:18" ht="15.75">
      <c r="A92" s="39"/>
      <c r="B92" s="55"/>
      <c r="C92" s="187"/>
      <c r="D92" s="263"/>
      <c r="E92" s="187"/>
      <c r="F92" s="185"/>
      <c r="G92" s="185"/>
      <c r="H92" s="185"/>
      <c r="I92" s="186"/>
      <c r="J92" s="263"/>
      <c r="K92" s="263"/>
      <c r="L92" s="271"/>
      <c r="M92" s="272"/>
      <c r="N92" s="188"/>
      <c r="O92" s="188"/>
      <c r="P92" s="188"/>
      <c r="Q92" s="188"/>
      <c r="R92" s="188"/>
    </row>
    <row r="93" spans="1:13" ht="15.75">
      <c r="A93" s="37"/>
      <c r="B93" s="38"/>
      <c r="C93" s="96"/>
      <c r="D93" s="264"/>
      <c r="E93" s="277"/>
      <c r="F93" s="39"/>
      <c r="G93" s="39"/>
      <c r="H93" s="45"/>
      <c r="I93" s="24"/>
      <c r="J93" s="273"/>
      <c r="K93" s="274"/>
      <c r="M93" s="275"/>
    </row>
    <row r="94" spans="1:13" ht="18.75">
      <c r="A94" s="37"/>
      <c r="B94" s="118"/>
      <c r="C94" s="97"/>
      <c r="D94" s="265"/>
      <c r="E94" s="103"/>
      <c r="F94" s="45"/>
      <c r="G94" s="45"/>
      <c r="H94" s="45"/>
      <c r="I94" s="24"/>
      <c r="J94" s="276"/>
      <c r="K94" s="274"/>
      <c r="M94" s="275"/>
    </row>
    <row r="95" spans="1:13" ht="15.75">
      <c r="A95" s="37"/>
      <c r="B95" s="38"/>
      <c r="C95" s="97"/>
      <c r="D95" s="265"/>
      <c r="E95" s="103"/>
      <c r="F95" s="45"/>
      <c r="G95" s="45"/>
      <c r="H95" s="45"/>
      <c r="I95" s="24"/>
      <c r="J95" s="274"/>
      <c r="K95" s="276"/>
      <c r="M95" s="275"/>
    </row>
    <row r="96" spans="1:13" ht="15.75">
      <c r="A96" s="37"/>
      <c r="B96" s="38"/>
      <c r="C96" s="97"/>
      <c r="D96" s="265"/>
      <c r="E96" s="103"/>
      <c r="F96" s="45"/>
      <c r="G96" s="45"/>
      <c r="H96" s="45"/>
      <c r="I96" s="24"/>
      <c r="J96" s="274"/>
      <c r="K96" s="274"/>
      <c r="M96" s="275"/>
    </row>
    <row r="97" spans="1:13" ht="15.75">
      <c r="A97" s="37"/>
      <c r="B97" s="38"/>
      <c r="C97" s="97"/>
      <c r="D97" s="265"/>
      <c r="E97" s="103"/>
      <c r="F97" s="45"/>
      <c r="G97" s="45"/>
      <c r="H97" s="45"/>
      <c r="I97" s="24"/>
      <c r="J97" s="274"/>
      <c r="K97" s="274"/>
      <c r="M97" s="275"/>
    </row>
    <row r="98" spans="1:13" ht="15.75">
      <c r="A98" s="37"/>
      <c r="B98" s="38"/>
      <c r="C98" s="97"/>
      <c r="D98" s="265"/>
      <c r="E98" s="103"/>
      <c r="F98" s="45"/>
      <c r="G98" s="45"/>
      <c r="H98" s="45"/>
      <c r="I98" s="24"/>
      <c r="J98" s="274"/>
      <c r="K98" s="274"/>
      <c r="M98" s="275"/>
    </row>
    <row r="99" spans="1:13" ht="15.75">
      <c r="A99" s="40"/>
      <c r="B99" s="41"/>
      <c r="C99" s="98"/>
      <c r="D99" s="266"/>
      <c r="E99" s="104"/>
      <c r="F99" s="46"/>
      <c r="G99" s="46"/>
      <c r="H99" s="46"/>
      <c r="M99" s="275"/>
    </row>
    <row r="100" spans="1:13" ht="15.75">
      <c r="A100" s="40"/>
      <c r="B100" s="41"/>
      <c r="C100" s="98"/>
      <c r="D100" s="266"/>
      <c r="E100" s="104"/>
      <c r="F100" s="46"/>
      <c r="G100" s="46"/>
      <c r="H100" s="46"/>
      <c r="M100" s="275"/>
    </row>
    <row r="101" spans="1:13" ht="15.75">
      <c r="A101" s="40"/>
      <c r="B101" s="41"/>
      <c r="C101" s="98"/>
      <c r="D101" s="266"/>
      <c r="E101" s="104"/>
      <c r="F101" s="46"/>
      <c r="G101" s="46"/>
      <c r="H101" s="46"/>
      <c r="M101" s="275"/>
    </row>
    <row r="102" ht="15.75">
      <c r="M102" s="275"/>
    </row>
    <row r="103" ht="15.75">
      <c r="M103" s="275"/>
    </row>
    <row r="104" ht="15.75">
      <c r="M104" s="275"/>
    </row>
    <row r="105" ht="15.75">
      <c r="M105" s="275"/>
    </row>
    <row r="106" ht="15.75">
      <c r="M106" s="275"/>
    </row>
    <row r="107" ht="15.75">
      <c r="M107" s="275"/>
    </row>
    <row r="108" ht="15.75">
      <c r="M108" s="275"/>
    </row>
    <row r="109" ht="15.75">
      <c r="M109" s="275"/>
    </row>
    <row r="110" ht="15.75">
      <c r="M110" s="275"/>
    </row>
    <row r="111" ht="15.75">
      <c r="M111" s="275"/>
    </row>
    <row r="112" ht="15.75">
      <c r="M112" s="275"/>
    </row>
    <row r="113" ht="15.75">
      <c r="M113" s="275"/>
    </row>
    <row r="114" ht="15.75">
      <c r="M114" s="275"/>
    </row>
    <row r="115" ht="15.75">
      <c r="M115" s="275"/>
    </row>
    <row r="116" ht="15.75">
      <c r="M116" s="275"/>
    </row>
    <row r="117" ht="15.75">
      <c r="M117" s="275"/>
    </row>
    <row r="118" ht="15.75">
      <c r="M118" s="275"/>
    </row>
    <row r="119" ht="15.75">
      <c r="M119" s="275"/>
    </row>
    <row r="120" ht="15.75">
      <c r="M120" s="275"/>
    </row>
    <row r="121" ht="15.75">
      <c r="M121" s="275"/>
    </row>
    <row r="122" ht="15.75">
      <c r="M122" s="275"/>
    </row>
    <row r="123" ht="15.75">
      <c r="M123" s="275"/>
    </row>
    <row r="124" ht="15.75">
      <c r="M124" s="275"/>
    </row>
    <row r="125" ht="15.75">
      <c r="M125" s="275"/>
    </row>
    <row r="126" ht="15.75">
      <c r="M126" s="275"/>
    </row>
    <row r="127" ht="15.75">
      <c r="M127" s="275"/>
    </row>
    <row r="128" ht="15.75">
      <c r="M128" s="275"/>
    </row>
    <row r="129" ht="15.75">
      <c r="M129" s="275"/>
    </row>
    <row r="130" ht="15.75">
      <c r="M130" s="275"/>
    </row>
    <row r="131" ht="15.75">
      <c r="M131" s="275"/>
    </row>
    <row r="132" ht="15.75">
      <c r="M132" s="275"/>
    </row>
    <row r="133" ht="15.75">
      <c r="M133" s="275"/>
    </row>
    <row r="134" ht="15.75">
      <c r="M134" s="275"/>
    </row>
    <row r="135" ht="15.75">
      <c r="M135" s="275"/>
    </row>
    <row r="136" ht="15.75">
      <c r="M136" s="275"/>
    </row>
    <row r="137" ht="15.75">
      <c r="M137" s="275"/>
    </row>
    <row r="138" ht="15.75">
      <c r="M138" s="275"/>
    </row>
    <row r="139" ht="15.75">
      <c r="M139" s="275"/>
    </row>
    <row r="140" ht="15.75">
      <c r="M140" s="275"/>
    </row>
    <row r="141" ht="15.75">
      <c r="M141" s="275"/>
    </row>
    <row r="142" ht="15.75">
      <c r="M142" s="275"/>
    </row>
    <row r="143" ht="15.75">
      <c r="M143" s="275"/>
    </row>
    <row r="144" ht="15.75">
      <c r="M144" s="275"/>
    </row>
    <row r="145" ht="15.75">
      <c r="M145" s="275"/>
    </row>
    <row r="146" ht="15.75">
      <c r="M146" s="275"/>
    </row>
    <row r="147" ht="15.75">
      <c r="M147" s="275"/>
    </row>
    <row r="148" ht="15.75">
      <c r="M148" s="275"/>
    </row>
    <row r="149" ht="15.75">
      <c r="M149" s="275"/>
    </row>
    <row r="150" ht="15.75">
      <c r="M150" s="275"/>
    </row>
    <row r="151" ht="15.75">
      <c r="M151" s="275"/>
    </row>
    <row r="152" ht="15.75">
      <c r="M152" s="275"/>
    </row>
    <row r="153" ht="15.75">
      <c r="M153" s="275"/>
    </row>
    <row r="154" ht="15.75">
      <c r="M154" s="275"/>
    </row>
    <row r="155" ht="15.75">
      <c r="M155" s="275"/>
    </row>
    <row r="156" ht="15.75">
      <c r="M156" s="275"/>
    </row>
    <row r="157" ht="15.75">
      <c r="M157" s="275"/>
    </row>
    <row r="158" ht="15.75">
      <c r="M158" s="275"/>
    </row>
    <row r="159" ht="15.75">
      <c r="M159" s="275"/>
    </row>
    <row r="160" ht="15.75">
      <c r="M160" s="275"/>
    </row>
    <row r="161" ht="15.75">
      <c r="M161" s="275"/>
    </row>
    <row r="162" ht="15.75">
      <c r="M162" s="275"/>
    </row>
    <row r="163" ht="15.75">
      <c r="M163" s="275"/>
    </row>
    <row r="164" ht="15.75">
      <c r="M164" s="275"/>
    </row>
    <row r="165" ht="15.75">
      <c r="M165" s="275"/>
    </row>
    <row r="166" ht="15.75">
      <c r="M166" s="275"/>
    </row>
    <row r="167" ht="15.75">
      <c r="M167" s="275"/>
    </row>
    <row r="168" ht="15.75">
      <c r="M168" s="275"/>
    </row>
    <row r="169" ht="15.75">
      <c r="M169" s="275"/>
    </row>
    <row r="170" ht="15.75">
      <c r="M170" s="275"/>
    </row>
    <row r="171" ht="15.75">
      <c r="M171" s="275"/>
    </row>
    <row r="172" ht="15.75">
      <c r="M172" s="275"/>
    </row>
    <row r="173" ht="15.75">
      <c r="M173" s="275"/>
    </row>
    <row r="174" ht="15.75">
      <c r="M174" s="275"/>
    </row>
    <row r="175" ht="15.75">
      <c r="M175" s="275"/>
    </row>
    <row r="176" ht="15.75">
      <c r="M176" s="275"/>
    </row>
    <row r="177" ht="15.75">
      <c r="M177" s="275"/>
    </row>
    <row r="178" ht="15.75">
      <c r="M178" s="275"/>
    </row>
    <row r="179" ht="15.75">
      <c r="M179" s="275"/>
    </row>
    <row r="180" ht="15.75">
      <c r="M180" s="275"/>
    </row>
    <row r="181" ht="15.75">
      <c r="M181" s="275"/>
    </row>
    <row r="182" ht="15.75">
      <c r="M182" s="275"/>
    </row>
    <row r="183" ht="15.75">
      <c r="M183" s="275"/>
    </row>
    <row r="184" ht="15.75">
      <c r="M184" s="275"/>
    </row>
    <row r="185" ht="15.75">
      <c r="M185" s="275"/>
    </row>
    <row r="186" ht="15.75">
      <c r="M186" s="275"/>
    </row>
    <row r="187" ht="15.75">
      <c r="M187" s="275"/>
    </row>
    <row r="188" ht="15.75">
      <c r="M188" s="275"/>
    </row>
    <row r="189" ht="15.75">
      <c r="M189" s="275"/>
    </row>
    <row r="190" ht="15.75">
      <c r="M190" s="275"/>
    </row>
    <row r="191" ht="15.75">
      <c r="M191" s="275"/>
    </row>
    <row r="192" ht="15.75">
      <c r="M192" s="275"/>
    </row>
    <row r="193" ht="15.75">
      <c r="M193" s="275"/>
    </row>
    <row r="194" ht="15.75">
      <c r="M194" s="275"/>
    </row>
    <row r="195" ht="15.75">
      <c r="M195" s="275"/>
    </row>
    <row r="196" ht="15.75">
      <c r="M196" s="275"/>
    </row>
    <row r="197" ht="15.75">
      <c r="M197" s="275"/>
    </row>
    <row r="198" ht="15.75">
      <c r="M198" s="275"/>
    </row>
    <row r="199" ht="15.75">
      <c r="M199" s="275"/>
    </row>
    <row r="200" ht="15.75">
      <c r="M200" s="275"/>
    </row>
    <row r="201" ht="15.75">
      <c r="M201" s="275"/>
    </row>
    <row r="202" ht="15.75">
      <c r="M202" s="275"/>
    </row>
    <row r="203" ht="15.75">
      <c r="M203" s="275"/>
    </row>
    <row r="204" ht="15.75">
      <c r="M204" s="275"/>
    </row>
    <row r="205" ht="15.75">
      <c r="M205" s="275"/>
    </row>
    <row r="206" ht="15.75">
      <c r="M206" s="275"/>
    </row>
    <row r="207" ht="15.75">
      <c r="M207" s="275"/>
    </row>
    <row r="208" ht="15.75">
      <c r="M208" s="275"/>
    </row>
    <row r="209" ht="15.75">
      <c r="M209" s="275"/>
    </row>
    <row r="210" ht="15.75">
      <c r="M210" s="275"/>
    </row>
    <row r="211" ht="15.75">
      <c r="M211" s="275"/>
    </row>
    <row r="212" ht="15.75">
      <c r="M212" s="275"/>
    </row>
    <row r="213" ht="15.75">
      <c r="M213" s="275"/>
    </row>
    <row r="214" ht="15.75">
      <c r="M214" s="275"/>
    </row>
    <row r="215" ht="15.75">
      <c r="M215" s="275"/>
    </row>
    <row r="216" ht="15.75">
      <c r="M216" s="275"/>
    </row>
    <row r="217" ht="15.75">
      <c r="M217" s="275"/>
    </row>
    <row r="218" ht="15.75">
      <c r="M218" s="275"/>
    </row>
    <row r="219" ht="15.75">
      <c r="M219" s="275"/>
    </row>
    <row r="220" ht="15.75">
      <c r="M220" s="275"/>
    </row>
    <row r="221" ht="15.75">
      <c r="M221" s="275"/>
    </row>
    <row r="222" ht="15.75">
      <c r="M222" s="275"/>
    </row>
    <row r="223" ht="15.75">
      <c r="M223" s="275"/>
    </row>
    <row r="224" ht="15.75">
      <c r="M224" s="275"/>
    </row>
    <row r="225" ht="15.75">
      <c r="M225" s="275"/>
    </row>
    <row r="226" ht="15.75">
      <c r="M226" s="275"/>
    </row>
    <row r="227" ht="15.75">
      <c r="M227" s="275"/>
    </row>
    <row r="228" ht="15.75">
      <c r="M228" s="275"/>
    </row>
    <row r="229" ht="15.75">
      <c r="M229" s="275"/>
    </row>
    <row r="230" ht="15.75">
      <c r="M230" s="275"/>
    </row>
    <row r="231" ht="15.75">
      <c r="M231" s="275"/>
    </row>
    <row r="232" ht="15.75">
      <c r="M232" s="275"/>
    </row>
    <row r="233" ht="15.75">
      <c r="M233" s="275"/>
    </row>
    <row r="234" ht="15.75">
      <c r="M234" s="275"/>
    </row>
    <row r="235" ht="15.75">
      <c r="M235" s="275"/>
    </row>
    <row r="236" ht="15.75">
      <c r="M236" s="275"/>
    </row>
    <row r="237" ht="15.75">
      <c r="M237" s="275"/>
    </row>
    <row r="238" ht="15.75">
      <c r="M238" s="275"/>
    </row>
    <row r="239" ht="15.75">
      <c r="M239" s="275"/>
    </row>
    <row r="240" ht="15.75">
      <c r="M240" s="275"/>
    </row>
    <row r="241" ht="15.75">
      <c r="M241" s="275"/>
    </row>
    <row r="242" ht="15.75">
      <c r="M242" s="275"/>
    </row>
    <row r="243" ht="15.75">
      <c r="M243" s="275"/>
    </row>
    <row r="244" ht="15.75">
      <c r="M244" s="275"/>
    </row>
    <row r="245" ht="15.75">
      <c r="M245" s="275"/>
    </row>
    <row r="246" ht="15.75">
      <c r="M246" s="275"/>
    </row>
    <row r="247" ht="15.75">
      <c r="M247" s="275"/>
    </row>
    <row r="248" ht="15.75">
      <c r="M248" s="275"/>
    </row>
    <row r="249" ht="15.75">
      <c r="M249" s="275"/>
    </row>
    <row r="250" ht="15.75">
      <c r="M250" s="275"/>
    </row>
    <row r="251" ht="15.75">
      <c r="M251" s="275"/>
    </row>
    <row r="252" ht="15.75">
      <c r="M252" s="275"/>
    </row>
    <row r="253" ht="15.75">
      <c r="M253" s="275"/>
    </row>
    <row r="254" ht="15.75">
      <c r="M254" s="275"/>
    </row>
    <row r="255" ht="15.75">
      <c r="M255" s="275"/>
    </row>
    <row r="256" ht="15.75">
      <c r="M256" s="275"/>
    </row>
    <row r="257" ht="15.75">
      <c r="M257" s="275"/>
    </row>
    <row r="258" ht="15.75">
      <c r="M258" s="275"/>
    </row>
    <row r="259" ht="15.75">
      <c r="M259" s="275"/>
    </row>
    <row r="260" ht="15.75">
      <c r="M260" s="275"/>
    </row>
    <row r="261" ht="15.75">
      <c r="M261" s="275"/>
    </row>
    <row r="262" ht="15.75">
      <c r="M262" s="275"/>
    </row>
    <row r="263" ht="15.75">
      <c r="M263" s="275"/>
    </row>
    <row r="264" ht="15.75">
      <c r="M264" s="275"/>
    </row>
    <row r="265" ht="15.75">
      <c r="M265" s="275"/>
    </row>
    <row r="266" ht="15.75">
      <c r="M266" s="275"/>
    </row>
    <row r="267" ht="15.75">
      <c r="M267" s="275"/>
    </row>
    <row r="268" ht="15.75">
      <c r="M268" s="275"/>
    </row>
    <row r="269" ht="15.75">
      <c r="M269" s="275"/>
    </row>
    <row r="270" ht="15.75">
      <c r="M270" s="275"/>
    </row>
    <row r="271" ht="15.75">
      <c r="M271" s="275"/>
    </row>
    <row r="272" ht="15.75">
      <c r="M272" s="275"/>
    </row>
    <row r="273" ht="15.75">
      <c r="M273" s="275"/>
    </row>
    <row r="274" ht="15.75">
      <c r="M274" s="275"/>
    </row>
    <row r="275" ht="15.75">
      <c r="M275" s="275"/>
    </row>
    <row r="276" ht="15.75">
      <c r="M276" s="275"/>
    </row>
    <row r="277" ht="15.75">
      <c r="M277" s="275"/>
    </row>
    <row r="278" ht="15.75">
      <c r="M278" s="275"/>
    </row>
    <row r="279" ht="15.75">
      <c r="M279" s="275"/>
    </row>
    <row r="280" ht="15.75">
      <c r="M280" s="275"/>
    </row>
    <row r="281" ht="15.75">
      <c r="M281" s="275"/>
    </row>
    <row r="282" ht="15.75">
      <c r="M282" s="275"/>
    </row>
    <row r="283" ht="15.75">
      <c r="M283" s="275"/>
    </row>
    <row r="284" ht="15.75">
      <c r="M284" s="275"/>
    </row>
    <row r="285" ht="15.75">
      <c r="M285" s="275"/>
    </row>
    <row r="286" ht="15.75">
      <c r="M286" s="275"/>
    </row>
    <row r="287" ht="15.75">
      <c r="M287" s="275"/>
    </row>
    <row r="288" ht="15.75">
      <c r="M288" s="275"/>
    </row>
    <row r="289" ht="15.75">
      <c r="M289" s="275"/>
    </row>
    <row r="290" ht="15.75">
      <c r="M290" s="275"/>
    </row>
    <row r="291" ht="15.75">
      <c r="M291" s="275"/>
    </row>
    <row r="292" ht="15.75">
      <c r="M292" s="275"/>
    </row>
    <row r="293" ht="15.75">
      <c r="M293" s="275"/>
    </row>
    <row r="294" ht="15.75">
      <c r="M294" s="275"/>
    </row>
    <row r="295" ht="15.75">
      <c r="M295" s="275"/>
    </row>
    <row r="296" ht="15.75">
      <c r="M296" s="275"/>
    </row>
    <row r="297" ht="15.75">
      <c r="M297" s="275"/>
    </row>
    <row r="298" ht="15.75">
      <c r="M298" s="275"/>
    </row>
    <row r="299" ht="15.75">
      <c r="M299" s="275"/>
    </row>
    <row r="300" ht="15.75">
      <c r="M300" s="275"/>
    </row>
    <row r="301" ht="15.75">
      <c r="M301" s="275"/>
    </row>
    <row r="302" ht="15.75">
      <c r="M302" s="275"/>
    </row>
    <row r="303" ht="15.75">
      <c r="M303" s="275"/>
    </row>
    <row r="304" ht="15.75">
      <c r="M304" s="275"/>
    </row>
    <row r="305" ht="15.75">
      <c r="M305" s="275"/>
    </row>
    <row r="306" ht="15.75">
      <c r="M306" s="275"/>
    </row>
    <row r="307" ht="15.75">
      <c r="M307" s="275"/>
    </row>
    <row r="308" ht="15.75">
      <c r="M308" s="275"/>
    </row>
    <row r="309" ht="15.75">
      <c r="M309" s="275"/>
    </row>
    <row r="310" ht="15.75">
      <c r="M310" s="275"/>
    </row>
    <row r="311" ht="15.75">
      <c r="M311" s="275"/>
    </row>
    <row r="312" ht="15.75">
      <c r="M312" s="275"/>
    </row>
    <row r="313" ht="15.75">
      <c r="M313" s="275"/>
    </row>
    <row r="314" ht="15.75">
      <c r="M314" s="275"/>
    </row>
    <row r="315" ht="15.75">
      <c r="M315" s="275"/>
    </row>
    <row r="316" ht="15.75">
      <c r="M316" s="275"/>
    </row>
    <row r="317" ht="15.75">
      <c r="M317" s="275"/>
    </row>
    <row r="318" ht="15.75">
      <c r="M318" s="275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3"/>
  <headerFooter alignWithMargins="0">
    <oddHeader>&amp;R&amp;P</oddHeader>
  </headerFooter>
  <rowBreaks count="1" manualBreakCount="1">
    <brk id="8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2022-01-19T08:28:51Z</cp:lastPrinted>
  <dcterms:created xsi:type="dcterms:W3CDTF">2001-07-11T13:17:26Z</dcterms:created>
  <dcterms:modified xsi:type="dcterms:W3CDTF">2022-02-09T14:07:36Z</dcterms:modified>
  <cp:category/>
  <cp:version/>
  <cp:contentType/>
  <cp:contentStatus/>
</cp:coreProperties>
</file>