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'Видатки'!$A$1:$R$98</definedName>
    <definedName name="_xlnm.Print_Area" localSheetId="0">'Доходи'!$A$1:$R$97</definedName>
  </definedNames>
  <calcPr fullCalcOnLoad="1"/>
</workbook>
</file>

<file path=xl/sharedStrings.xml><?xml version="1.0" encoding="utf-8"?>
<sst xmlns="http://schemas.openxmlformats.org/spreadsheetml/2006/main" count="311" uniqueCount="273">
  <si>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</si>
  <si>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</si>
  <si>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</si>
  <si>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</si>
  <si>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</si>
  <si>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</si>
  <si>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</si>
  <si>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</si>
  <si>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</si>
  <si>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</si>
  <si>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</si>
  <si>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</si>
  <si>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</si>
  <si>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</si>
  <si>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</si>
  <si>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</si>
  <si>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</si>
  <si>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</si>
  <si>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</si>
  <si>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</si>
  <si>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</si>
  <si>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</si>
  <si>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</si>
  <si>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</si>
  <si>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</si>
  <si>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</si>
  <si>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</si>
  <si>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</si>
  <si>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</si>
  <si>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</si>
  <si>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</si>
  <si>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</si>
  <si>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</si>
  <si>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</si>
  <si>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</si>
  <si>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</si>
  <si>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</si>
  <si>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</si>
  <si>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</si>
  <si>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</si>
  <si>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</si>
  <si>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</si>
  <si>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</si>
  <si>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</si>
  <si>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</si>
  <si>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</si>
  <si>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</si>
  <si>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</si>
  <si>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</si>
  <si>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</si>
  <si>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</si>
  <si>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</si>
  <si>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</si>
  <si>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</si>
  <si>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</si>
  <si>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</si>
  <si>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</si>
  <si>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</si>
  <si>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</si>
  <si>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</si>
  <si>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</si>
  <si>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</si>
  <si>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</si>
  <si>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</si>
  <si>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</si>
  <si>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</si>
  <si>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</si>
  <si>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</si>
  <si>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</si>
  <si>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</si>
  <si>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</si>
  <si>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</si>
  <si>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</si>
  <si>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</si>
  <si>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</si>
  <si>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</si>
  <si>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</si>
  <si>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</si>
  <si>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</si>
  <si>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</si>
  <si>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</si>
  <si>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</si>
  <si>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</si>
  <si>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</si>
  <si>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</si>
  <si>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</si>
  <si>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</si>
  <si>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</si>
  <si>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</si>
  <si>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</si>
  <si>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</si>
  <si>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</si>
  <si>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</si>
  <si>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</si>
  <si>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</si>
  <si>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</si>
  <si>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</si>
  <si>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</si>
  <si>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</si>
  <si>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</si>
  <si>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</si>
  <si>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</si>
  <si>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</si>
  <si>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</si>
  <si>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</si>
  <si>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</si>
  <si>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</si>
  <si>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</si>
  <si>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</si>
  <si>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</si>
  <si>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</si>
  <si>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</si>
  <si>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</si>
  <si>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</si>
  <si>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</si>
  <si>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</si>
  <si>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</si>
  <si>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</si>
  <si>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</si>
  <si>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</si>
  <si>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</si>
  <si>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</si>
  <si>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</si>
  <si>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</si>
  <si>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</si>
  <si>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</si>
  <si>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</si>
  <si>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</si>
  <si>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</si>
  <si>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</si>
  <si>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</si>
  <si>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</si>
  <si>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</si>
  <si>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</si>
  <si>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</si>
  <si>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</si>
  <si>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</si>
  <si>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</si>
  <si>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</si>
  <si>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</si>
  <si>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</si>
  <si>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</si>
  <si>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</si>
  <si>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</si>
  <si>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</si>
  <si>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</si>
  <si>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</si>
  <si>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</si>
  <si>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</si>
  <si>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</si>
  <si>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</si>
  <si>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</si>
  <si>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</si>
  <si>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</si>
  <si>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</si>
  <si>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</si>
  <si>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</si>
  <si>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</si>
  <si>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</si>
  <si>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</si>
  <si>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</si>
  <si>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</si>
  <si>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</si>
  <si>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</si>
  <si>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</si>
  <si>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</si>
  <si>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</si>
  <si>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</si>
  <si>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</si>
  <si>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</si>
  <si>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</si>
  <si>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</si>
  <si>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</si>
  <si>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</si>
  <si>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</si>
  <si>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</si>
  <si>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</si>
  <si>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</si>
  <si>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</si>
  <si>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</si>
  <si>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</si>
  <si>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</si>
  <si>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</si>
  <si>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</si>
  <si>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</si>
  <si>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</si>
  <si>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</si>
  <si>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</si>
  <si>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</si>
  <si>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</si>
  <si>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</si>
  <si>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</si>
  <si>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</si>
  <si>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</si>
  <si>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</si>
  <si>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</si>
  <si>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</si>
  <si>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</si>
  <si>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</si>
  <si>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</si>
  <si>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</si>
  <si>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</si>
  <si>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</si>
  <si>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</si>
  <si>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</si>
  <si>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</si>
  <si>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</si>
  <si>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</si>
  <si>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</si>
  <si>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</si>
  <si>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</si>
  <si>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</si>
  <si>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</si>
  <si>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</si>
  <si>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</si>
  <si>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</si>
  <si>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</si>
  <si>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</si>
  <si>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</si>
  <si>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</si>
  <si>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</si>
  <si>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</si>
  <si>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</si>
  <si>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</si>
  <si>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</si>
  <si>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</si>
  <si>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</si>
  <si>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</si>
  <si>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</si>
  <si>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</si>
  <si>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</si>
  <si>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</si>
  <si>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</si>
  <si>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</si>
  <si>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</si>
  <si>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</si>
  <si>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</si>
  <si>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</si>
  <si>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</si>
  <si>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</si>
  <si>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</si>
  <si>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</si>
  <si>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</si>
  <si>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</si>
  <si>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</si>
  <si>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</si>
  <si>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</si>
  <si>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</si>
  <si>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</si>
  <si>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</si>
  <si>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</si>
  <si>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</si>
  <si>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</si>
  <si>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</si>
  <si>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</si>
  <si>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</si>
  <si>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</si>
  <si>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</si>
  <si>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</si>
  <si>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</si>
  <si>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</si>
  <si>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</si>
  <si>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</si>
  <si>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</si>
  <si>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</si>
  <si>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</si>
  <si>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</si>
  <si>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за січень-липень 2023 року</t>
  </si>
  <si>
    <t>План на січень-липень 2023 року</t>
  </si>
  <si>
    <t>Відхилення на  січень-липень 2023 року (+/-)</t>
  </si>
  <si>
    <t xml:space="preserve">Процент виконання до плану на  січень-липень 2023 року </t>
  </si>
  <si>
    <t>Відхилення до плану на січень-липень 2023 року (+/-)</t>
  </si>
  <si>
    <t xml:space="preserve">Процент виконання до плану на січень-липень 2023 року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</si>
</sst>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8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i/>
      <sz val="10"/>
      <name val="Times New Roman Cyr"/>
      <family val="1"/>
    </font>
    <font>
      <sz val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37" fillId="3" borderId="0" applyNumberFormat="0" applyBorder="0" applyAlignment="0" applyProtection="0"/>
    <xf numFmtId="0" fontId="65" fillId="4" borderId="0" applyNumberFormat="0" applyBorder="0" applyAlignment="0" applyProtection="0"/>
    <xf numFmtId="0" fontId="37" fillId="5" borderId="0" applyNumberFormat="0" applyBorder="0" applyAlignment="0" applyProtection="0"/>
    <xf numFmtId="0" fontId="65" fillId="6" borderId="0" applyNumberFormat="0" applyBorder="0" applyAlignment="0" applyProtection="0"/>
    <xf numFmtId="0" fontId="37" fillId="7" borderId="0" applyNumberFormat="0" applyBorder="0" applyAlignment="0" applyProtection="0"/>
    <xf numFmtId="0" fontId="65" fillId="8" borderId="0" applyNumberFormat="0" applyBorder="0" applyAlignment="0" applyProtection="0"/>
    <xf numFmtId="0" fontId="37" fillId="9" borderId="0" applyNumberFormat="0" applyBorder="0" applyAlignment="0" applyProtection="0"/>
    <xf numFmtId="0" fontId="65" fillId="10" borderId="0" applyNumberFormat="0" applyBorder="0" applyAlignment="0" applyProtection="0"/>
    <xf numFmtId="0" fontId="37" fillId="11" borderId="0" applyNumberFormat="0" applyBorder="0" applyAlignment="0" applyProtection="0"/>
    <xf numFmtId="0" fontId="65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5" fillId="14" borderId="0" applyNumberFormat="0" applyBorder="0" applyAlignment="0" applyProtection="0"/>
    <xf numFmtId="0" fontId="37" fillId="15" borderId="0" applyNumberFormat="0" applyBorder="0" applyAlignment="0" applyProtection="0"/>
    <xf numFmtId="0" fontId="65" fillId="16" borderId="0" applyNumberFormat="0" applyBorder="0" applyAlignment="0" applyProtection="0"/>
    <xf numFmtId="0" fontId="37" fillId="17" borderId="0" applyNumberFormat="0" applyBorder="0" applyAlignment="0" applyProtection="0"/>
    <xf numFmtId="0" fontId="65" fillId="18" borderId="0" applyNumberFormat="0" applyBorder="0" applyAlignment="0" applyProtection="0"/>
    <xf numFmtId="0" fontId="37" fillId="19" borderId="0" applyNumberFormat="0" applyBorder="0" applyAlignment="0" applyProtection="0"/>
    <xf numFmtId="0" fontId="65" fillId="20" borderId="0" applyNumberFormat="0" applyBorder="0" applyAlignment="0" applyProtection="0"/>
    <xf numFmtId="0" fontId="37" fillId="9" borderId="0" applyNumberFormat="0" applyBorder="0" applyAlignment="0" applyProtection="0"/>
    <xf numFmtId="0" fontId="65" fillId="21" borderId="0" applyNumberFormat="0" applyBorder="0" applyAlignment="0" applyProtection="0"/>
    <xf numFmtId="0" fontId="37" fillId="15" borderId="0" applyNumberFormat="0" applyBorder="0" applyAlignment="0" applyProtection="0"/>
    <xf numFmtId="0" fontId="65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6" fillId="24" borderId="0" applyNumberFormat="0" applyBorder="0" applyAlignment="0" applyProtection="0"/>
    <xf numFmtId="0" fontId="38" fillId="25" borderId="0" applyNumberFormat="0" applyBorder="0" applyAlignment="0" applyProtection="0"/>
    <xf numFmtId="0" fontId="66" fillId="26" borderId="0" applyNumberFormat="0" applyBorder="0" applyAlignment="0" applyProtection="0"/>
    <xf numFmtId="0" fontId="38" fillId="17" borderId="0" applyNumberFormat="0" applyBorder="0" applyAlignment="0" applyProtection="0"/>
    <xf numFmtId="0" fontId="66" fillId="27" borderId="0" applyNumberFormat="0" applyBorder="0" applyAlignment="0" applyProtection="0"/>
    <xf numFmtId="0" fontId="38" fillId="19" borderId="0" applyNumberFormat="0" applyBorder="0" applyAlignment="0" applyProtection="0"/>
    <xf numFmtId="0" fontId="66" fillId="28" borderId="0" applyNumberFormat="0" applyBorder="0" applyAlignment="0" applyProtection="0"/>
    <xf numFmtId="0" fontId="38" fillId="29" borderId="0" applyNumberFormat="0" applyBorder="0" applyAlignment="0" applyProtection="0"/>
    <xf numFmtId="0" fontId="66" fillId="30" borderId="0" applyNumberFormat="0" applyBorder="0" applyAlignment="0" applyProtection="0"/>
    <xf numFmtId="0" fontId="38" fillId="31" borderId="0" applyNumberFormat="0" applyBorder="0" applyAlignment="0" applyProtection="0"/>
    <xf numFmtId="0" fontId="66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4" fillId="0" borderId="0">
      <alignment/>
      <protection/>
    </xf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67" fillId="44" borderId="2" applyNumberFormat="0" applyAlignment="0" applyProtection="0"/>
    <xf numFmtId="0" fontId="40" fillId="45" borderId="3" applyNumberFormat="0" applyAlignment="0" applyProtection="0"/>
    <xf numFmtId="0" fontId="41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68" fillId="0" borderId="4" applyNumberFormat="0" applyFill="0" applyAlignment="0" applyProtection="0"/>
    <xf numFmtId="0" fontId="42" fillId="0" borderId="5" applyNumberFormat="0" applyFill="0" applyAlignment="0" applyProtection="0"/>
    <xf numFmtId="0" fontId="69" fillId="0" borderId="6" applyNumberFormat="0" applyFill="0" applyAlignment="0" applyProtection="0"/>
    <xf numFmtId="0" fontId="43" fillId="0" borderId="7" applyNumberFormat="0" applyFill="0" applyAlignment="0" applyProtection="0"/>
    <xf numFmtId="0" fontId="70" fillId="0" borderId="8" applyNumberFormat="0" applyFill="0" applyAlignment="0" applyProtection="0"/>
    <xf numFmtId="0" fontId="44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46" borderId="12" applyNumberFormat="0" applyAlignment="0" applyProtection="0"/>
    <xf numFmtId="0" fontId="71" fillId="47" borderId="13" applyNumberFormat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41" fillId="45" borderId="1" applyNumberFormat="0" applyAlignment="0" applyProtection="0"/>
    <xf numFmtId="0" fontId="6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4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11" applyNumberFormat="0" applyFill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49" borderId="14" applyNumberFormat="0" applyFont="0" applyAlignment="0" applyProtection="0"/>
    <xf numFmtId="0" fontId="37" fillId="49" borderId="14" applyNumberFormat="0" applyFont="0" applyAlignment="0" applyProtection="0"/>
    <xf numFmtId="0" fontId="54" fillId="49" borderId="14" applyNumberFormat="0" applyFont="0" applyAlignment="0" applyProtection="0"/>
    <xf numFmtId="0" fontId="54" fillId="49" borderId="14" applyNumberFormat="0" applyFont="0" applyAlignment="0" applyProtection="0"/>
    <xf numFmtId="9" fontId="0" fillId="0" borderId="0" applyFont="0" applyFill="0" applyBorder="0" applyAlignment="0" applyProtection="0"/>
    <xf numFmtId="0" fontId="40" fillId="45" borderId="3" applyNumberFormat="0" applyAlignment="0" applyProtection="0"/>
    <xf numFmtId="0" fontId="75" fillId="0" borderId="15" applyNumberFormat="0" applyFill="0" applyAlignment="0" applyProtection="0"/>
    <xf numFmtId="0" fontId="48" fillId="50" borderId="0" applyNumberFormat="0" applyBorder="0" applyAlignment="0" applyProtection="0"/>
    <xf numFmtId="0" fontId="55" fillId="0" borderId="0">
      <alignment/>
      <protection/>
    </xf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7" fillId="5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8" fillId="0" borderId="0" xfId="114" applyFont="1" applyFill="1" applyProtection="1">
      <alignment/>
      <protection/>
    </xf>
    <xf numFmtId="0" fontId="5" fillId="0" borderId="0" xfId="114" applyFont="1" applyFill="1" applyAlignment="1" applyProtection="1">
      <alignment horizontal="left" vertical="center"/>
      <protection/>
    </xf>
    <xf numFmtId="0" fontId="10" fillId="0" borderId="0" xfId="114" applyFont="1" applyProtection="1">
      <alignment/>
      <protection/>
    </xf>
    <xf numFmtId="0" fontId="11" fillId="0" borderId="16" xfId="114" applyFont="1" applyBorder="1" applyAlignment="1" applyProtection="1">
      <alignment horizontal="center" vertical="center"/>
      <protection/>
    </xf>
    <xf numFmtId="0" fontId="8" fillId="0" borderId="0" xfId="114" applyFont="1" applyProtection="1">
      <alignment/>
      <protection/>
    </xf>
    <xf numFmtId="0" fontId="6" fillId="0" borderId="16" xfId="114" applyFont="1" applyBorder="1" applyAlignment="1" applyProtection="1">
      <alignment horizontal="center" vertical="center" wrapText="1"/>
      <protection/>
    </xf>
    <xf numFmtId="185" fontId="9" fillId="0" borderId="16" xfId="114" applyNumberFormat="1" applyFont="1" applyBorder="1" applyProtection="1">
      <alignment/>
      <protection locked="0"/>
    </xf>
    <xf numFmtId="0" fontId="6" fillId="52" borderId="16" xfId="114" applyFont="1" applyFill="1" applyBorder="1" applyAlignment="1" applyProtection="1">
      <alignment horizontal="center" vertical="center"/>
      <protection/>
    </xf>
    <xf numFmtId="0" fontId="6" fillId="52" borderId="16" xfId="114" applyFont="1" applyFill="1" applyBorder="1" applyAlignment="1" applyProtection="1">
      <alignment horizontal="center" vertical="center" wrapText="1"/>
      <protection/>
    </xf>
    <xf numFmtId="185" fontId="6" fillId="52" borderId="16" xfId="114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4" applyFont="1" applyProtection="1">
      <alignment/>
      <protection/>
    </xf>
    <xf numFmtId="0" fontId="10" fillId="0" borderId="16" xfId="114" applyFont="1" applyBorder="1" applyAlignment="1" applyProtection="1">
      <alignment horizontal="center" vertical="center"/>
      <protection/>
    </xf>
    <xf numFmtId="185" fontId="12" fillId="0" borderId="16" xfId="114" applyNumberFormat="1" applyFont="1" applyBorder="1" applyProtection="1">
      <alignment/>
      <protection locked="0"/>
    </xf>
    <xf numFmtId="49" fontId="11" fillId="0" borderId="16" xfId="114" applyNumberFormat="1" applyFont="1" applyBorder="1" applyAlignment="1" applyProtection="1">
      <alignment horizontal="center" vertical="top" wrapText="1"/>
      <protection/>
    </xf>
    <xf numFmtId="0" fontId="11" fillId="0" borderId="16" xfId="114" applyFont="1" applyBorder="1" applyAlignment="1" applyProtection="1">
      <alignment horizontal="center" vertical="top" wrapText="1"/>
      <protection/>
    </xf>
    <xf numFmtId="0" fontId="7" fillId="0" borderId="16" xfId="114" applyFont="1" applyBorder="1" applyAlignment="1" applyProtection="1">
      <alignment vertical="center" wrapText="1"/>
      <protection/>
    </xf>
    <xf numFmtId="0" fontId="16" fillId="0" borderId="0" xfId="114" applyFont="1" applyAlignment="1" applyProtection="1">
      <alignment/>
      <protection/>
    </xf>
    <xf numFmtId="0" fontId="17" fillId="0" borderId="0" xfId="114" applyFont="1" applyFill="1" applyAlignment="1" applyProtection="1">
      <alignment/>
      <protection/>
    </xf>
    <xf numFmtId="0" fontId="15" fillId="0" borderId="0" xfId="115" applyFont="1" applyAlignment="1" applyProtection="1">
      <alignment/>
      <protection/>
    </xf>
    <xf numFmtId="0" fontId="14" fillId="0" borderId="0" xfId="114" applyFont="1" applyFill="1" applyAlignment="1" applyProtection="1">
      <alignment/>
      <protection/>
    </xf>
    <xf numFmtId="0" fontId="18" fillId="0" borderId="0" xfId="114" applyFont="1" applyFill="1" applyProtection="1">
      <alignment/>
      <protection/>
    </xf>
    <xf numFmtId="0" fontId="18" fillId="0" borderId="0" xfId="114" applyFont="1" applyProtection="1">
      <alignment/>
      <protection/>
    </xf>
    <xf numFmtId="0" fontId="18" fillId="0" borderId="0" xfId="114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4" applyFont="1" applyProtection="1">
      <alignment/>
      <protection/>
    </xf>
    <xf numFmtId="194" fontId="21" fillId="0" borderId="0" xfId="114" applyNumberFormat="1" applyFont="1" applyProtection="1">
      <alignment/>
      <protection/>
    </xf>
    <xf numFmtId="0" fontId="8" fillId="0" borderId="0" xfId="114" applyFont="1" applyAlignment="1" applyProtection="1">
      <alignment horizontal="center"/>
      <protection/>
    </xf>
    <xf numFmtId="0" fontId="23" fillId="0" borderId="0" xfId="114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4" applyNumberFormat="1" applyFont="1" applyBorder="1" applyProtection="1">
      <alignment/>
      <protection/>
    </xf>
    <xf numFmtId="0" fontId="6" fillId="0" borderId="17" xfId="114" applyFont="1" applyFill="1" applyBorder="1" applyAlignment="1" applyProtection="1">
      <alignment horizontal="center" wrapText="1"/>
      <protection/>
    </xf>
    <xf numFmtId="0" fontId="8" fillId="0" borderId="0" xfId="114" applyFont="1" applyAlignment="1" applyProtection="1">
      <alignment wrapText="1"/>
      <protection/>
    </xf>
    <xf numFmtId="49" fontId="11" fillId="0" borderId="18" xfId="114" applyNumberFormat="1" applyFont="1" applyBorder="1" applyAlignment="1" applyProtection="1">
      <alignment horizontal="center" vertical="top" wrapText="1"/>
      <protection/>
    </xf>
    <xf numFmtId="185" fontId="8" fillId="0" borderId="0" xfId="114" applyNumberFormat="1" applyFont="1" applyBorder="1" applyAlignment="1" applyProtection="1">
      <alignment wrapText="1"/>
      <protection/>
    </xf>
    <xf numFmtId="185" fontId="8" fillId="0" borderId="0" xfId="114" applyNumberFormat="1" applyFont="1" applyBorder="1" applyAlignment="1" applyProtection="1">
      <alignment horizontal="center"/>
      <protection/>
    </xf>
    <xf numFmtId="185" fontId="8" fillId="0" borderId="0" xfId="114" applyNumberFormat="1" applyFont="1" applyBorder="1" applyAlignment="1" applyProtection="1">
      <alignment horizontal="center" vertical="center" wrapText="1"/>
      <protection/>
    </xf>
    <xf numFmtId="185" fontId="8" fillId="0" borderId="0" xfId="114" applyNumberFormat="1" applyFont="1" applyAlignment="1" applyProtection="1">
      <alignment wrapText="1"/>
      <protection/>
    </xf>
    <xf numFmtId="185" fontId="8" fillId="0" borderId="0" xfId="114" applyNumberFormat="1" applyFont="1" applyAlignment="1" applyProtection="1">
      <alignment horizontal="center"/>
      <protection/>
    </xf>
    <xf numFmtId="185" fontId="6" fillId="0" borderId="0" xfId="114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4" applyNumberFormat="1" applyFont="1" applyFill="1" applyBorder="1" applyProtection="1">
      <alignment/>
      <protection locked="0"/>
    </xf>
    <xf numFmtId="185" fontId="24" fillId="0" borderId="0" xfId="114" applyNumberFormat="1" applyFont="1" applyFill="1" applyBorder="1" applyProtection="1">
      <alignment/>
      <protection/>
    </xf>
    <xf numFmtId="185" fontId="25" fillId="0" borderId="0" xfId="114" applyNumberFormat="1" applyFont="1" applyFill="1" applyBorder="1" applyProtection="1">
      <alignment/>
      <protection/>
    </xf>
    <xf numFmtId="0" fontId="21" fillId="0" borderId="0" xfId="114" applyFont="1" applyFill="1" applyProtection="1">
      <alignment/>
      <protection/>
    </xf>
    <xf numFmtId="0" fontId="2" fillId="0" borderId="0" xfId="114" applyFont="1" applyFill="1" applyProtection="1">
      <alignment/>
      <protection/>
    </xf>
    <xf numFmtId="0" fontId="20" fillId="0" borderId="0" xfId="114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4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4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4" applyFont="1" applyFill="1" applyProtection="1">
      <alignment/>
      <protection/>
    </xf>
    <xf numFmtId="49" fontId="4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7" borderId="16" xfId="114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52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8" fillId="0" borderId="16" xfId="114" applyFont="1" applyFill="1" applyBorder="1" applyProtection="1">
      <alignment/>
      <protection locked="0"/>
    </xf>
    <xf numFmtId="194" fontId="22" fillId="52" borderId="16" xfId="114" applyNumberFormat="1" applyFont="1" applyFill="1" applyBorder="1" applyAlignment="1" applyProtection="1">
      <alignment horizontal="right"/>
      <protection/>
    </xf>
    <xf numFmtId="194" fontId="8" fillId="0" borderId="0" xfId="114" applyNumberFormat="1" applyFont="1" applyFill="1" applyProtection="1">
      <alignment/>
      <protection/>
    </xf>
    <xf numFmtId="49" fontId="22" fillId="53" borderId="16" xfId="114" applyNumberFormat="1" applyFont="1" applyFill="1" applyBorder="1" applyAlignment="1" applyProtection="1">
      <alignment horizontal="center" vertical="center" wrapText="1"/>
      <protection/>
    </xf>
    <xf numFmtId="0" fontId="20" fillId="53" borderId="0" xfId="114" applyFont="1" applyFill="1" applyProtection="1">
      <alignment/>
      <protection/>
    </xf>
    <xf numFmtId="0" fontId="21" fillId="53" borderId="0" xfId="114" applyFont="1" applyFill="1" applyProtection="1">
      <alignment/>
      <protection/>
    </xf>
    <xf numFmtId="0" fontId="2" fillId="53" borderId="0" xfId="114" applyFont="1" applyFill="1" applyProtection="1">
      <alignment/>
      <protection/>
    </xf>
    <xf numFmtId="0" fontId="18" fillId="53" borderId="0" xfId="114" applyFont="1" applyFill="1" applyProtection="1">
      <alignment/>
      <protection/>
    </xf>
    <xf numFmtId="185" fontId="24" fillId="53" borderId="0" xfId="114" applyNumberFormat="1" applyFont="1" applyFill="1" applyBorder="1" applyProtection="1">
      <alignment/>
      <protection/>
    </xf>
    <xf numFmtId="0" fontId="8" fillId="53" borderId="0" xfId="114" applyFont="1" applyFill="1" applyProtection="1">
      <alignment/>
      <protection/>
    </xf>
    <xf numFmtId="0" fontId="6" fillId="52" borderId="16" xfId="114" applyNumberFormat="1" applyFont="1" applyFill="1" applyBorder="1" applyAlignment="1" applyProtection="1">
      <alignment horizontal="center"/>
      <protection/>
    </xf>
    <xf numFmtId="185" fontId="25" fillId="53" borderId="0" xfId="114" applyNumberFormat="1" applyFont="1" applyFill="1" applyBorder="1" applyProtection="1">
      <alignment/>
      <protection/>
    </xf>
    <xf numFmtId="0" fontId="6" fillId="0" borderId="0" xfId="114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8" fillId="0" borderId="0" xfId="114" applyNumberFormat="1" applyFont="1" applyProtection="1">
      <alignment/>
      <protection/>
    </xf>
    <xf numFmtId="194" fontId="12" fillId="0" borderId="16" xfId="114" applyNumberFormat="1" applyFont="1" applyBorder="1" applyProtection="1">
      <alignment/>
      <protection/>
    </xf>
    <xf numFmtId="194" fontId="8" fillId="0" borderId="16" xfId="114" applyNumberFormat="1" applyFont="1" applyFill="1" applyBorder="1" applyProtection="1">
      <alignment/>
      <protection/>
    </xf>
    <xf numFmtId="0" fontId="5" fillId="0" borderId="16" xfId="114" applyFont="1" applyFill="1" applyBorder="1" applyAlignment="1" applyProtection="1">
      <alignment horizontal="center" vertical="center" wrapText="1"/>
      <protection/>
    </xf>
    <xf numFmtId="185" fontId="5" fillId="0" borderId="16" xfId="114" applyNumberFormat="1" applyFont="1" applyFill="1" applyBorder="1" applyProtection="1">
      <alignment/>
      <protection/>
    </xf>
    <xf numFmtId="0" fontId="31" fillId="0" borderId="16" xfId="114" applyFont="1" applyFill="1" applyBorder="1" applyAlignment="1" applyProtection="1">
      <alignment vertical="center" wrapText="1"/>
      <protection/>
    </xf>
    <xf numFmtId="185" fontId="31" fillId="0" borderId="16" xfId="114" applyNumberFormat="1" applyFont="1" applyFill="1" applyBorder="1" applyProtection="1">
      <alignment/>
      <protection locked="0"/>
    </xf>
    <xf numFmtId="185" fontId="5" fillId="0" borderId="16" xfId="114" applyNumberFormat="1" applyFont="1" applyFill="1" applyBorder="1" applyProtection="1">
      <alignment/>
      <protection locked="0"/>
    </xf>
    <xf numFmtId="185" fontId="32" fillId="0" borderId="16" xfId="114" applyNumberFormat="1" applyFont="1" applyFill="1" applyBorder="1" applyProtection="1">
      <alignment/>
      <protection locked="0"/>
    </xf>
    <xf numFmtId="0" fontId="5" fillId="53" borderId="16" xfId="114" applyFont="1" applyFill="1" applyBorder="1" applyAlignment="1" applyProtection="1">
      <alignment horizontal="center" vertical="center" wrapText="1"/>
      <protection/>
    </xf>
    <xf numFmtId="185" fontId="5" fillId="53" borderId="16" xfId="114" applyNumberFormat="1" applyFont="1" applyFill="1" applyBorder="1" applyProtection="1">
      <alignment/>
      <protection locked="0"/>
    </xf>
    <xf numFmtId="185" fontId="30" fillId="0" borderId="16" xfId="114" applyNumberFormat="1" applyFont="1" applyFill="1" applyBorder="1" applyProtection="1">
      <alignment/>
      <protection locked="0"/>
    </xf>
    <xf numFmtId="185" fontId="30" fillId="53" borderId="16" xfId="114" applyNumberFormat="1" applyFont="1" applyFill="1" applyBorder="1" applyProtection="1">
      <alignment/>
      <protection locked="0"/>
    </xf>
    <xf numFmtId="0" fontId="5" fillId="52" borderId="16" xfId="114" applyFont="1" applyFill="1" applyBorder="1" applyAlignment="1" applyProtection="1">
      <alignment horizontal="center" vertical="center" wrapText="1"/>
      <protection/>
    </xf>
    <xf numFmtId="185" fontId="5" fillId="52" borderId="16" xfId="114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4" applyFont="1" applyFill="1" applyBorder="1" applyAlignment="1" applyProtection="1">
      <alignment horizontal="center" vertical="center" wrapText="1"/>
      <protection/>
    </xf>
    <xf numFmtId="194" fontId="5" fillId="52" borderId="16" xfId="114" applyNumberFormat="1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wrapText="1"/>
      <protection/>
    </xf>
    <xf numFmtId="0" fontId="35" fillId="0" borderId="16" xfId="114" applyFont="1" applyFill="1" applyBorder="1" applyAlignment="1" applyProtection="1">
      <alignment vertical="center" wrapText="1"/>
      <protection/>
    </xf>
    <xf numFmtId="0" fontId="5" fillId="0" borderId="16" xfId="114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vertical="center" wrapText="1"/>
      <protection/>
    </xf>
    <xf numFmtId="0" fontId="33" fillId="0" borderId="16" xfId="114" applyFont="1" applyFill="1" applyBorder="1" applyAlignment="1" applyProtection="1">
      <alignment horizontal="left" vertical="center" wrapText="1"/>
      <protection/>
    </xf>
    <xf numFmtId="0" fontId="33" fillId="53" borderId="16" xfId="114" applyFont="1" applyFill="1" applyBorder="1" applyAlignment="1" applyProtection="1">
      <alignment horizontal="left" vertical="center" wrapText="1"/>
      <protection/>
    </xf>
    <xf numFmtId="0" fontId="35" fillId="0" borderId="16" xfId="114" applyFont="1" applyFill="1" applyBorder="1" applyAlignment="1" applyProtection="1">
      <alignment horizontal="left" vertical="center" wrapText="1"/>
      <protection/>
    </xf>
    <xf numFmtId="0" fontId="33" fillId="7" borderId="16" xfId="114" applyFont="1" applyFill="1" applyBorder="1" applyAlignment="1" applyProtection="1">
      <alignment horizontal="center" vertical="center" wrapText="1"/>
      <protection/>
    </xf>
    <xf numFmtId="0" fontId="33" fillId="52" borderId="16" xfId="114" applyFont="1" applyFill="1" applyBorder="1" applyAlignment="1" applyProtection="1">
      <alignment horizontal="center" vertical="center" wrapText="1"/>
      <protection/>
    </xf>
    <xf numFmtId="0" fontId="33" fillId="0" borderId="16" xfId="114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4" applyNumberFormat="1" applyFont="1" applyFill="1" applyBorder="1" applyAlignment="1" applyProtection="1">
      <alignment horizontal="left"/>
      <protection/>
    </xf>
    <xf numFmtId="0" fontId="30" fillId="0" borderId="16" xfId="114" applyFont="1" applyFill="1" applyBorder="1" applyAlignment="1" applyProtection="1">
      <alignment vertical="center" wrapText="1"/>
      <protection/>
    </xf>
    <xf numFmtId="4" fontId="8" fillId="0" borderId="0" xfId="114" applyNumberFormat="1" applyFont="1" applyProtection="1">
      <alignment/>
      <protection/>
    </xf>
    <xf numFmtId="194" fontId="5" fillId="53" borderId="16" xfId="114" applyNumberFormat="1" applyFont="1" applyFill="1" applyBorder="1" applyAlignment="1" applyProtection="1">
      <alignment horizontal="center"/>
      <protection/>
    </xf>
    <xf numFmtId="194" fontId="5" fillId="0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/>
    </xf>
    <xf numFmtId="194" fontId="33" fillId="7" borderId="16" xfId="114" applyNumberFormat="1" applyFont="1" applyFill="1" applyBorder="1" applyAlignment="1" applyProtection="1">
      <alignment horizontal="center" vertical="center" wrapText="1"/>
      <protection/>
    </xf>
    <xf numFmtId="194" fontId="33" fillId="52" borderId="16" xfId="114" applyNumberFormat="1" applyFont="1" applyFill="1" applyBorder="1" applyAlignment="1" applyProtection="1">
      <alignment horizontal="center"/>
      <protection/>
    </xf>
    <xf numFmtId="194" fontId="33" fillId="0" borderId="16" xfId="114" applyNumberFormat="1" applyFont="1" applyBorder="1" applyAlignment="1" applyProtection="1">
      <alignment horizontal="center"/>
      <protection/>
    </xf>
    <xf numFmtId="194" fontId="34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/>
    </xf>
    <xf numFmtId="194" fontId="31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 locked="0"/>
    </xf>
    <xf numFmtId="194" fontId="31" fillId="0" borderId="18" xfId="114" applyNumberFormat="1" applyFont="1" applyFill="1" applyBorder="1" applyAlignment="1" applyProtection="1">
      <alignment horizontal="center"/>
      <protection/>
    </xf>
    <xf numFmtId="194" fontId="5" fillId="52" borderId="16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 locked="0"/>
    </xf>
    <xf numFmtId="194" fontId="31" fillId="54" borderId="16" xfId="114" applyNumberFormat="1" applyFont="1" applyFill="1" applyBorder="1" applyAlignment="1" applyProtection="1">
      <alignment horizontal="center"/>
      <protection/>
    </xf>
    <xf numFmtId="0" fontId="36" fillId="53" borderId="21" xfId="0" applyFont="1" applyFill="1" applyBorder="1" applyAlignment="1">
      <alignment horizontal="left" vertical="center" wrapText="1"/>
    </xf>
    <xf numFmtId="194" fontId="5" fillId="0" borderId="16" xfId="114" applyNumberFormat="1" applyFont="1" applyFill="1" applyBorder="1" applyAlignment="1" applyProtection="1">
      <alignment horizontal="center"/>
      <protection locked="0"/>
    </xf>
    <xf numFmtId="204" fontId="5" fillId="0" borderId="16" xfId="125" applyNumberFormat="1" applyFont="1" applyFill="1" applyBorder="1" applyAlignment="1" applyProtection="1">
      <alignment horizontal="center"/>
      <protection/>
    </xf>
    <xf numFmtId="204" fontId="32" fillId="0" borderId="16" xfId="125" applyNumberFormat="1" applyFont="1" applyFill="1" applyBorder="1" applyAlignment="1" applyProtection="1">
      <alignment horizontal="center"/>
      <protection/>
    </xf>
    <xf numFmtId="204" fontId="5" fillId="52" borderId="16" xfId="125" applyNumberFormat="1" applyFont="1" applyFill="1" applyBorder="1" applyAlignment="1" applyProtection="1">
      <alignment horizontal="center"/>
      <protection/>
    </xf>
    <xf numFmtId="204" fontId="33" fillId="7" borderId="16" xfId="125" applyNumberFormat="1" applyFont="1" applyFill="1" applyBorder="1" applyAlignment="1" applyProtection="1">
      <alignment horizontal="center" vertical="center" wrapText="1"/>
      <protection/>
    </xf>
    <xf numFmtId="204" fontId="33" fillId="52" borderId="16" xfId="125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0" fontId="6" fillId="0" borderId="16" xfId="114" applyFont="1" applyFill="1" applyBorder="1" applyAlignment="1" applyProtection="1">
      <alignment horizontal="center" vertical="center"/>
      <protection/>
    </xf>
    <xf numFmtId="0" fontId="8" fillId="0" borderId="16" xfId="114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4" applyFont="1" applyFill="1" applyBorder="1" applyAlignment="1" applyProtection="1">
      <alignment horizontal="center" vertical="center"/>
      <protection/>
    </xf>
    <xf numFmtId="49" fontId="4" fillId="0" borderId="16" xfId="114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4" applyFont="1" applyFill="1" applyBorder="1" applyAlignment="1" applyProtection="1">
      <alignment vertical="center" wrapText="1"/>
      <protection/>
    </xf>
    <xf numFmtId="0" fontId="31" fillId="0" borderId="0" xfId="114" applyFont="1" applyFill="1" applyBorder="1" applyAlignment="1" applyProtection="1">
      <alignment horizontal="left" vertical="center" wrapText="1"/>
      <protection/>
    </xf>
    <xf numFmtId="0" fontId="27" fillId="0" borderId="0" xfId="114" applyFont="1" applyFill="1" applyProtection="1">
      <alignment/>
      <protection/>
    </xf>
    <xf numFmtId="204" fontId="5" fillId="54" borderId="16" xfId="125" applyNumberFormat="1" applyFont="1" applyFill="1" applyBorder="1" applyAlignment="1" applyProtection="1">
      <alignment horizontal="center"/>
      <protection/>
    </xf>
    <xf numFmtId="204" fontId="32" fillId="54" borderId="16" xfId="125" applyNumberFormat="1" applyFont="1" applyFill="1" applyBorder="1" applyAlignment="1" applyProtection="1">
      <alignment horizontal="center"/>
      <protection/>
    </xf>
    <xf numFmtId="0" fontId="35" fillId="54" borderId="16" xfId="114" applyFont="1" applyFill="1" applyBorder="1" applyAlignment="1" applyProtection="1">
      <alignment vertical="center" wrapText="1"/>
      <protection/>
    </xf>
    <xf numFmtId="194" fontId="33" fillId="52" borderId="16" xfId="114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78" fillId="7" borderId="0" xfId="114" applyFont="1" applyFill="1" applyProtection="1">
      <alignment/>
      <protection/>
    </xf>
    <xf numFmtId="0" fontId="28" fillId="0" borderId="0" xfId="114" applyFont="1" applyAlignment="1" applyProtection="1">
      <alignment/>
      <protection/>
    </xf>
    <xf numFmtId="0" fontId="5" fillId="0" borderId="0" xfId="114" applyFont="1" applyFill="1" applyAlignment="1" applyProtection="1">
      <alignment/>
      <protection/>
    </xf>
    <xf numFmtId="0" fontId="4" fillId="0" borderId="0" xfId="115" applyFont="1" applyAlignment="1" applyProtection="1">
      <alignment/>
      <protection/>
    </xf>
    <xf numFmtId="0" fontId="6" fillId="0" borderId="0" xfId="114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4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78" fillId="0" borderId="0" xfId="114" applyNumberFormat="1" applyFont="1" applyFill="1" applyProtection="1">
      <alignment/>
      <protection/>
    </xf>
    <xf numFmtId="0" fontId="78" fillId="0" borderId="0" xfId="114" applyFont="1" applyFill="1" applyProtection="1">
      <alignment/>
      <protection/>
    </xf>
    <xf numFmtId="185" fontId="78" fillId="53" borderId="0" xfId="114" applyNumberFormat="1" applyFont="1" applyFill="1" applyProtection="1">
      <alignment/>
      <protection/>
    </xf>
    <xf numFmtId="194" fontId="78" fillId="53" borderId="0" xfId="114" applyNumberFormat="1" applyFont="1" applyFill="1" applyProtection="1">
      <alignment/>
      <protection/>
    </xf>
    <xf numFmtId="194" fontId="78" fillId="53" borderId="0" xfId="114" applyNumberFormat="1" applyFont="1" applyFill="1" applyBorder="1" applyProtection="1">
      <alignment/>
      <protection/>
    </xf>
    <xf numFmtId="0" fontId="78" fillId="55" borderId="0" xfId="114" applyFont="1" applyFill="1" applyProtection="1">
      <alignment/>
      <protection/>
    </xf>
    <xf numFmtId="185" fontId="78" fillId="0" borderId="0" xfId="114" applyNumberFormat="1" applyFont="1" applyFill="1" applyProtection="1">
      <alignment/>
      <protection/>
    </xf>
    <xf numFmtId="4" fontId="78" fillId="0" borderId="0" xfId="114" applyNumberFormat="1" applyFont="1" applyFill="1" applyBorder="1" applyAlignment="1" applyProtection="1">
      <alignment horizontal="centerContinuous" vertical="center"/>
      <protection/>
    </xf>
    <xf numFmtId="4" fontId="78" fillId="0" borderId="0" xfId="114" applyNumberFormat="1" applyFont="1" applyFill="1" applyBorder="1" applyProtection="1">
      <alignment/>
      <protection/>
    </xf>
    <xf numFmtId="0" fontId="78" fillId="0" borderId="0" xfId="114" applyFont="1" applyFill="1" applyBorder="1" applyProtection="1">
      <alignment/>
      <protection/>
    </xf>
    <xf numFmtId="194" fontId="78" fillId="0" borderId="0" xfId="114" applyNumberFormat="1" applyFont="1" applyFill="1" applyBorder="1" applyProtection="1">
      <alignment/>
      <protection/>
    </xf>
    <xf numFmtId="204" fontId="31" fillId="0" borderId="16" xfId="125" applyNumberFormat="1" applyFont="1" applyFill="1" applyBorder="1" applyAlignment="1" applyProtection="1">
      <alignment horizontal="center"/>
      <protection/>
    </xf>
    <xf numFmtId="204" fontId="35" fillId="54" borderId="16" xfId="125" applyNumberFormat="1" applyFont="1" applyFill="1" applyBorder="1" applyAlignment="1" applyProtection="1">
      <alignment horizontal="center" vertical="center" wrapText="1"/>
      <protection/>
    </xf>
    <xf numFmtId="204" fontId="35" fillId="54" borderId="16" xfId="125" applyNumberFormat="1" applyFont="1" applyFill="1" applyBorder="1" applyAlignment="1" applyProtection="1">
      <alignment horizontal="center" wrapText="1"/>
      <protection/>
    </xf>
    <xf numFmtId="204" fontId="33" fillId="54" borderId="16" xfId="125" applyNumberFormat="1" applyFont="1" applyFill="1" applyBorder="1" applyAlignment="1" applyProtection="1">
      <alignment horizontal="center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5" applyNumberFormat="1" applyFont="1" applyFill="1" applyBorder="1" applyAlignment="1" applyProtection="1">
      <alignment horizontal="center"/>
      <protection/>
    </xf>
    <xf numFmtId="49" fontId="57" fillId="0" borderId="16" xfId="0" applyNumberFormat="1" applyFont="1" applyFill="1" applyBorder="1" applyAlignment="1">
      <alignment horizontal="center" vertical="center"/>
    </xf>
    <xf numFmtId="0" fontId="7" fillId="0" borderId="0" xfId="114" applyFont="1" applyFill="1" applyProtection="1">
      <alignment/>
      <protection/>
    </xf>
    <xf numFmtId="0" fontId="58" fillId="0" borderId="0" xfId="114" applyFont="1" applyFill="1" applyProtection="1">
      <alignment/>
      <protection/>
    </xf>
    <xf numFmtId="0" fontId="59" fillId="0" borderId="0" xfId="114" applyFont="1" applyFill="1" applyProtection="1">
      <alignment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0" fontId="57" fillId="54" borderId="16" xfId="0" applyNumberFormat="1" applyFont="1" applyFill="1" applyBorder="1" applyAlignment="1" applyProtection="1">
      <alignment horizontal="center" vertical="center"/>
      <protection hidden="1"/>
    </xf>
    <xf numFmtId="49" fontId="60" fillId="0" borderId="16" xfId="114" applyNumberFormat="1" applyFont="1" applyFill="1" applyBorder="1" applyAlignment="1" applyProtection="1">
      <alignment horizontal="center" vertical="center" wrapText="1"/>
      <protection/>
    </xf>
    <xf numFmtId="0" fontId="57" fillId="53" borderId="16" xfId="114" applyFont="1" applyFill="1" applyBorder="1" applyAlignment="1" applyProtection="1">
      <alignment horizontal="center" vertical="center"/>
      <protection locked="0"/>
    </xf>
    <xf numFmtId="0" fontId="79" fillId="7" borderId="0" xfId="114" applyFont="1" applyFill="1" applyProtection="1">
      <alignment/>
      <protection/>
    </xf>
    <xf numFmtId="0" fontId="7" fillId="0" borderId="16" xfId="114" applyFont="1" applyFill="1" applyBorder="1" applyAlignment="1" applyProtection="1">
      <alignment horizontal="center" vertical="center"/>
      <protection/>
    </xf>
    <xf numFmtId="204" fontId="31" fillId="54" borderId="16" xfId="125" applyNumberFormat="1" applyFont="1" applyFill="1" applyBorder="1" applyAlignment="1" applyProtection="1">
      <alignment horizontal="center"/>
      <protection/>
    </xf>
    <xf numFmtId="185" fontId="78" fillId="0" borderId="0" xfId="114" applyNumberFormat="1" applyFont="1" applyFill="1" applyBorder="1" applyProtection="1">
      <alignment/>
      <protection/>
    </xf>
    <xf numFmtId="0" fontId="80" fillId="0" borderId="16" xfId="114" applyFont="1" applyBorder="1" applyAlignment="1" applyProtection="1">
      <alignment horizontal="center" vertical="center"/>
      <protection/>
    </xf>
    <xf numFmtId="0" fontId="79" fillId="0" borderId="16" xfId="114" applyFont="1" applyBorder="1" applyAlignment="1" applyProtection="1">
      <alignment vertical="center" wrapText="1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4" applyNumberFormat="1" applyFont="1" applyFill="1" applyBorder="1" applyAlignment="1" applyProtection="1">
      <alignment horizontal="center" vertical="center" wrapText="1"/>
      <protection/>
    </xf>
    <xf numFmtId="194" fontId="35" fillId="0" borderId="16" xfId="125" applyNumberFormat="1" applyFont="1" applyFill="1" applyBorder="1" applyAlignment="1" applyProtection="1">
      <alignment horizontal="center"/>
      <protection/>
    </xf>
    <xf numFmtId="0" fontId="81" fillId="53" borderId="0" xfId="114" applyFont="1" applyFill="1" applyAlignment="1" applyProtection="1">
      <alignment horizontal="center" wrapText="1"/>
      <protection/>
    </xf>
    <xf numFmtId="0" fontId="81" fillId="0" borderId="0" xfId="114" applyFont="1" applyFill="1" applyAlignment="1" applyProtection="1">
      <alignment horizontal="center" wrapText="1"/>
      <protection/>
    </xf>
    <xf numFmtId="185" fontId="78" fillId="0" borderId="0" xfId="114" applyNumberFormat="1" applyFont="1" applyProtection="1">
      <alignment/>
      <protection/>
    </xf>
    <xf numFmtId="194" fontId="81" fillId="53" borderId="0" xfId="114" applyNumberFormat="1" applyFont="1" applyFill="1" applyBorder="1" applyAlignment="1" applyProtection="1">
      <alignment horizontal="center" wrapText="1"/>
      <protection/>
    </xf>
    <xf numFmtId="194" fontId="81" fillId="0" borderId="0" xfId="114" applyNumberFormat="1" applyFont="1" applyFill="1" applyBorder="1" applyAlignment="1" applyProtection="1">
      <alignment horizontal="center" wrapText="1"/>
      <protection/>
    </xf>
    <xf numFmtId="2" fontId="78" fillId="53" borderId="0" xfId="114" applyNumberFormat="1" applyFont="1" applyFill="1" applyProtection="1">
      <alignment/>
      <protection/>
    </xf>
    <xf numFmtId="2" fontId="78" fillId="0" borderId="0" xfId="114" applyNumberFormat="1" applyFont="1" applyFill="1" applyProtection="1">
      <alignment/>
      <protection/>
    </xf>
    <xf numFmtId="194" fontId="81" fillId="0" borderId="0" xfId="116" applyNumberFormat="1" applyFont="1" applyAlignment="1" applyProtection="1">
      <alignment horizontal="center"/>
      <protection/>
    </xf>
    <xf numFmtId="194" fontId="81" fillId="0" borderId="0" xfId="116" applyNumberFormat="1" applyFont="1" applyFill="1" applyAlignment="1" applyProtection="1">
      <alignment horizontal="center"/>
      <protection/>
    </xf>
    <xf numFmtId="4" fontId="78" fillId="0" borderId="0" xfId="114" applyNumberFormat="1" applyFont="1" applyBorder="1" applyAlignment="1" applyProtection="1">
      <alignment horizontal="centerContinuous" vertical="center"/>
      <protection/>
    </xf>
    <xf numFmtId="4" fontId="78" fillId="0" borderId="0" xfId="114" applyNumberFormat="1" applyFont="1" applyFill="1" applyProtection="1">
      <alignment/>
      <protection/>
    </xf>
    <xf numFmtId="4" fontId="79" fillId="0" borderId="0" xfId="114" applyNumberFormat="1" applyFont="1" applyFill="1" applyProtection="1">
      <alignment/>
      <protection/>
    </xf>
    <xf numFmtId="4" fontId="78" fillId="53" borderId="0" xfId="114" applyNumberFormat="1" applyFont="1" applyFill="1" applyBorder="1" applyAlignment="1" applyProtection="1">
      <alignment horizontal="centerContinuous" vertical="center"/>
      <protection/>
    </xf>
    <xf numFmtId="185" fontId="78" fillId="53" borderId="0" xfId="114" applyNumberFormat="1" applyFont="1" applyFill="1" applyBorder="1" applyAlignment="1" applyProtection="1">
      <alignment horizontal="center" vertical="center" wrapText="1"/>
      <protection/>
    </xf>
    <xf numFmtId="185" fontId="78" fillId="0" borderId="0" xfId="114" applyNumberFormat="1" applyFont="1" applyFill="1" applyBorder="1" applyAlignment="1" applyProtection="1">
      <alignment horizontal="center" vertical="center" wrapText="1"/>
      <protection/>
    </xf>
    <xf numFmtId="2" fontId="82" fillId="53" borderId="0" xfId="0" applyNumberFormat="1" applyFont="1" applyFill="1" applyBorder="1" applyAlignment="1">
      <alignment horizontal="right"/>
    </xf>
    <xf numFmtId="185" fontId="78" fillId="0" borderId="0" xfId="114" applyNumberFormat="1" applyFont="1" applyBorder="1" applyAlignment="1" applyProtection="1">
      <alignment horizontal="center" vertical="center" wrapText="1"/>
      <protection/>
    </xf>
    <xf numFmtId="185" fontId="78" fillId="0" borderId="0" xfId="114" applyNumberFormat="1" applyFont="1" applyBorder="1" applyProtection="1">
      <alignment/>
      <protection/>
    </xf>
    <xf numFmtId="0" fontId="78" fillId="0" borderId="0" xfId="114" applyFont="1" applyBorder="1" applyProtection="1">
      <alignment/>
      <protection/>
    </xf>
    <xf numFmtId="0" fontId="79" fillId="0" borderId="0" xfId="114" applyFont="1" applyFill="1" applyProtection="1">
      <alignment/>
      <protection/>
    </xf>
    <xf numFmtId="185" fontId="78" fillId="53" borderId="0" xfId="114" applyNumberFormat="1" applyFont="1" applyFill="1" applyBorder="1" applyAlignment="1" applyProtection="1">
      <alignment horizontal="center"/>
      <protection/>
    </xf>
    <xf numFmtId="185" fontId="78" fillId="0" borderId="0" xfId="114" applyNumberFormat="1" applyFont="1" applyFill="1" applyBorder="1" applyAlignment="1" applyProtection="1">
      <alignment horizontal="center"/>
      <protection/>
    </xf>
    <xf numFmtId="185" fontId="78" fillId="53" borderId="0" xfId="114" applyNumberFormat="1" applyFont="1" applyFill="1" applyBorder="1" applyProtection="1">
      <alignment/>
      <protection/>
    </xf>
    <xf numFmtId="185" fontId="78" fillId="53" borderId="0" xfId="114" applyNumberFormat="1" applyFont="1" applyFill="1" applyAlignment="1" applyProtection="1">
      <alignment horizontal="center"/>
      <protection/>
    </xf>
    <xf numFmtId="185" fontId="78" fillId="0" borderId="0" xfId="114" applyNumberFormat="1" applyFont="1" applyFill="1" applyAlignment="1" applyProtection="1">
      <alignment horizontal="center"/>
      <protection/>
    </xf>
    <xf numFmtId="0" fontId="78" fillId="0" borderId="0" xfId="114" applyFont="1" applyProtection="1">
      <alignment/>
      <protection/>
    </xf>
    <xf numFmtId="0" fontId="78" fillId="53" borderId="0" xfId="114" applyFont="1" applyFill="1" applyAlignment="1" applyProtection="1">
      <alignment horizontal="center"/>
      <protection/>
    </xf>
    <xf numFmtId="0" fontId="78" fillId="0" borderId="0" xfId="114" applyFont="1" applyFill="1" applyAlignment="1" applyProtection="1">
      <alignment horizontal="center"/>
      <protection/>
    </xf>
    <xf numFmtId="0" fontId="78" fillId="53" borderId="0" xfId="114" applyFont="1" applyFill="1" applyProtection="1">
      <alignment/>
      <protection/>
    </xf>
    <xf numFmtId="194" fontId="83" fillId="0" borderId="0" xfId="114" applyNumberFormat="1" applyFont="1" applyFill="1" applyAlignment="1" applyProtection="1">
      <alignment horizontal="left" vertical="center"/>
      <protection/>
    </xf>
    <xf numFmtId="194" fontId="83" fillId="0" borderId="0" xfId="114" applyNumberFormat="1" applyFont="1" applyFill="1" applyAlignment="1" applyProtection="1">
      <alignment horizontal="right" vertical="center"/>
      <protection/>
    </xf>
    <xf numFmtId="194" fontId="78" fillId="0" borderId="0" xfId="114" applyNumberFormat="1" applyFont="1" applyProtection="1">
      <alignment/>
      <protection/>
    </xf>
    <xf numFmtId="194" fontId="78" fillId="0" borderId="0" xfId="114" applyNumberFormat="1" applyFont="1" applyBorder="1" applyProtection="1">
      <alignment/>
      <protection/>
    </xf>
    <xf numFmtId="194" fontId="81" fillId="0" borderId="0" xfId="0" applyNumberFormat="1" applyFont="1" applyFill="1" applyBorder="1" applyAlignment="1" applyProtection="1">
      <alignment vertical="center"/>
      <protection/>
    </xf>
    <xf numFmtId="185" fontId="81" fillId="0" borderId="0" xfId="0" applyNumberFormat="1" applyFont="1" applyFill="1" applyBorder="1" applyAlignment="1" applyProtection="1">
      <alignment vertical="center"/>
      <protection/>
    </xf>
    <xf numFmtId="0" fontId="4" fillId="0" borderId="0" xfId="114" applyFont="1" applyAlignment="1" applyProtection="1">
      <alignment horizontal="center"/>
      <protection/>
    </xf>
    <xf numFmtId="0" fontId="56" fillId="0" borderId="0" xfId="114" applyFont="1" applyFill="1" applyAlignment="1" applyProtection="1">
      <alignment horizontal="center" vertical="center" wrapText="1"/>
      <protection/>
    </xf>
    <xf numFmtId="0" fontId="4" fillId="0" borderId="0" xfId="115" applyFont="1" applyAlignment="1" applyProtection="1">
      <alignment horizontal="center"/>
      <protection/>
    </xf>
    <xf numFmtId="0" fontId="5" fillId="0" borderId="20" xfId="114" applyFont="1" applyFill="1" applyBorder="1" applyAlignment="1" applyProtection="1">
      <alignment horizontal="center" vertical="center"/>
      <protection/>
    </xf>
    <xf numFmtId="0" fontId="5" fillId="0" borderId="22" xfId="114" applyFont="1" applyFill="1" applyBorder="1" applyAlignment="1" applyProtection="1">
      <alignment horizontal="center" vertical="center"/>
      <protection/>
    </xf>
    <xf numFmtId="0" fontId="5" fillId="0" borderId="18" xfId="114" applyFont="1" applyFill="1" applyBorder="1" applyAlignment="1" applyProtection="1">
      <alignment horizontal="center" vertical="center"/>
      <protection/>
    </xf>
    <xf numFmtId="0" fontId="5" fillId="0" borderId="23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vertical="center" wrapText="1"/>
      <protection/>
    </xf>
    <xf numFmtId="0" fontId="18" fillId="0" borderId="0" xfId="114" applyFont="1" applyAlignment="1" applyProtection="1">
      <alignment horizontal="center"/>
      <protection/>
    </xf>
    <xf numFmtId="0" fontId="7" fillId="0" borderId="0" xfId="114" applyFont="1" applyFill="1" applyAlignment="1" applyProtection="1">
      <alignment horizontal="center" vertical="center" wrapText="1"/>
      <protection/>
    </xf>
    <xf numFmtId="0" fontId="9" fillId="0" borderId="16" xfId="114" applyFont="1" applyFill="1" applyBorder="1" applyAlignment="1" applyProtection="1">
      <alignment horizontal="center" vertical="center" wrapText="1"/>
      <protection/>
    </xf>
    <xf numFmtId="0" fontId="4" fillId="0" borderId="16" xfId="114" applyFont="1" applyFill="1" applyBorder="1" applyAlignment="1" applyProtection="1">
      <alignment horizontal="center" vertical="center" wrapText="1"/>
      <protection/>
    </xf>
    <xf numFmtId="0" fontId="8" fillId="0" borderId="17" xfId="114" applyFont="1" applyFill="1" applyBorder="1" applyAlignment="1" applyProtection="1">
      <alignment horizontal="center"/>
      <protection/>
    </xf>
    <xf numFmtId="0" fontId="5" fillId="0" borderId="16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wrapText="1"/>
      <protection/>
    </xf>
    <xf numFmtId="0" fontId="11" fillId="0" borderId="19" xfId="114" applyFont="1" applyFill="1" applyBorder="1" applyAlignment="1" applyProtection="1">
      <alignment horizontal="center" vertical="center" wrapText="1"/>
      <protection/>
    </xf>
    <xf numFmtId="0" fontId="11" fillId="0" borderId="24" xfId="114" applyFont="1" applyFill="1" applyBorder="1" applyAlignment="1" applyProtection="1">
      <alignment horizontal="center" vertical="center" wrapText="1"/>
      <protection/>
    </xf>
    <xf numFmtId="194" fontId="31" fillId="53" borderId="16" xfId="114" applyNumberFormat="1" applyFont="1" applyFill="1" applyBorder="1" applyAlignment="1" applyProtection="1">
      <alignment horizontal="center"/>
      <protection/>
    </xf>
    <xf numFmtId="49" fontId="31" fillId="53" borderId="16" xfId="114" applyNumberFormat="1" applyFont="1" applyFill="1" applyBorder="1" applyAlignment="1" applyProtection="1">
      <alignment horizontal="center"/>
      <protection/>
    </xf>
    <xf numFmtId="194" fontId="30" fillId="53" borderId="16" xfId="114" applyNumberFormat="1" applyFont="1" applyFill="1" applyBorder="1" applyAlignment="1" applyProtection="1">
      <alignment horizontal="center"/>
      <protection locked="0"/>
    </xf>
    <xf numFmtId="194" fontId="31" fillId="53" borderId="16" xfId="114" applyNumberFormat="1" applyFont="1" applyFill="1" applyBorder="1" applyAlignment="1" applyProtection="1">
      <alignment horizontal="center"/>
      <protection locked="0"/>
    </xf>
    <xf numFmtId="0" fontId="5" fillId="53" borderId="16" xfId="114" applyFont="1" applyFill="1" applyBorder="1" applyAlignment="1" applyProtection="1">
      <alignment horizontal="center" vertical="center"/>
      <protection/>
    </xf>
    <xf numFmtId="0" fontId="5" fillId="53" borderId="19" xfId="114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53" borderId="24" xfId="114" applyFont="1" applyFill="1" applyBorder="1" applyAlignment="1" applyProtection="1">
      <alignment horizontal="center" vertical="center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49" fontId="11" fillId="53" borderId="23" xfId="114" applyNumberFormat="1" applyFont="1" applyFill="1" applyBorder="1" applyAlignment="1" applyProtection="1">
      <alignment horizontal="center" vertical="top" wrapText="1"/>
      <protection/>
    </xf>
    <xf numFmtId="49" fontId="11" fillId="53" borderId="16" xfId="114" applyNumberFormat="1" applyFont="1" applyFill="1" applyBorder="1" applyAlignment="1" applyProtection="1">
      <alignment horizontal="center" vertical="top" wrapText="1"/>
      <protection/>
    </xf>
    <xf numFmtId="204" fontId="5" fillId="53" borderId="16" xfId="125" applyNumberFormat="1" applyFont="1" applyFill="1" applyBorder="1" applyAlignment="1" applyProtection="1">
      <alignment horizontal="center"/>
      <protection/>
    </xf>
    <xf numFmtId="194" fontId="31" fillId="53" borderId="25" xfId="114" applyNumberFormat="1" applyFont="1" applyFill="1" applyBorder="1" applyAlignment="1" applyProtection="1">
      <alignment horizontal="center"/>
      <protection locked="0"/>
    </xf>
    <xf numFmtId="204" fontId="30" fillId="54" borderId="16" xfId="125" applyNumberFormat="1" applyFont="1" applyFill="1" applyBorder="1" applyAlignment="1" applyProtection="1">
      <alignment horizontal="center"/>
      <protection/>
    </xf>
    <xf numFmtId="194" fontId="12" fillId="0" borderId="16" xfId="114" applyNumberFormat="1" applyFont="1" applyBorder="1" applyProtection="1">
      <alignment/>
      <protection locked="0"/>
    </xf>
    <xf numFmtId="194" fontId="6" fillId="55" borderId="16" xfId="114" applyNumberFormat="1" applyFont="1" applyFill="1" applyBorder="1" applyProtection="1">
      <alignment/>
      <protection/>
    </xf>
    <xf numFmtId="194" fontId="6" fillId="0" borderId="16" xfId="114" applyNumberFormat="1" applyFont="1" applyFill="1" applyBorder="1" applyProtection="1">
      <alignment/>
      <protection/>
    </xf>
    <xf numFmtId="194" fontId="12" fillId="55" borderId="16" xfId="114" applyNumberFormat="1" applyFont="1" applyFill="1" applyBorder="1" applyProtection="1">
      <alignment/>
      <protection locked="0"/>
    </xf>
    <xf numFmtId="194" fontId="11" fillId="0" borderId="16" xfId="114" applyNumberFormat="1" applyFont="1" applyBorder="1" applyProtection="1">
      <alignment/>
      <protection/>
    </xf>
    <xf numFmtId="194" fontId="11" fillId="55" borderId="16" xfId="114" applyNumberFormat="1" applyFont="1" applyFill="1" applyBorder="1" applyProtection="1">
      <alignment/>
      <protection/>
    </xf>
    <xf numFmtId="194" fontId="63" fillId="0" borderId="16" xfId="0" applyNumberFormat="1" applyFont="1" applyFill="1" applyBorder="1" applyAlignment="1">
      <alignment vertical="center"/>
    </xf>
    <xf numFmtId="194" fontId="63" fillId="55" borderId="16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194" fontId="6" fillId="0" borderId="0" xfId="0" applyNumberFormat="1" applyFont="1" applyFill="1" applyAlignment="1" applyProtection="1">
      <alignment/>
      <protection/>
    </xf>
    <xf numFmtId="194" fontId="8" fillId="0" borderId="0" xfId="114" applyNumberFormat="1" applyFont="1" applyBorder="1" applyProtection="1">
      <alignment/>
      <protection/>
    </xf>
    <xf numFmtId="194" fontId="8" fillId="53" borderId="0" xfId="114" applyNumberFormat="1" applyFont="1" applyFill="1" applyProtection="1">
      <alignment/>
      <protection/>
    </xf>
    <xf numFmtId="0" fontId="11" fillId="53" borderId="16" xfId="114" applyFont="1" applyFill="1" applyBorder="1" applyAlignment="1" applyProtection="1">
      <alignment horizontal="center" vertical="center" wrapText="1"/>
      <protection/>
    </xf>
    <xf numFmtId="0" fontId="11" fillId="0" borderId="16" xfId="114" applyFont="1" applyFill="1" applyBorder="1" applyAlignment="1" applyProtection="1">
      <alignment horizontal="center" vertical="center" wrapText="1"/>
      <protection/>
    </xf>
    <xf numFmtId="49" fontId="11" fillId="0" borderId="16" xfId="114" applyNumberFormat="1" applyFont="1" applyFill="1" applyBorder="1" applyAlignment="1" applyProtection="1">
      <alignment horizontal="center" vertical="top" wrapText="1"/>
      <protection/>
    </xf>
    <xf numFmtId="194" fontId="5" fillId="0" borderId="16" xfId="0" applyNumberFormat="1" applyFont="1" applyFill="1" applyBorder="1" applyAlignment="1" applyProtection="1">
      <alignment horizontal="center"/>
      <protection/>
    </xf>
    <xf numFmtId="194" fontId="33" fillId="53" borderId="16" xfId="114" applyNumberFormat="1" applyFont="1" applyFill="1" applyBorder="1" applyAlignment="1" applyProtection="1">
      <alignment horizontal="center"/>
      <protection/>
    </xf>
    <xf numFmtId="194" fontId="33" fillId="0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/>
    </xf>
    <xf numFmtId="194" fontId="32" fillId="0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 locked="0"/>
    </xf>
    <xf numFmtId="194" fontId="32" fillId="0" borderId="16" xfId="114" applyNumberFormat="1" applyFont="1" applyFill="1" applyBorder="1" applyAlignment="1" applyProtection="1">
      <alignment horizontal="center"/>
      <protection locked="0"/>
    </xf>
    <xf numFmtId="0" fontId="8" fillId="7" borderId="0" xfId="114" applyFont="1" applyFill="1" applyProtection="1">
      <alignment/>
      <protection/>
    </xf>
    <xf numFmtId="0" fontId="7" fillId="7" borderId="0" xfId="114" applyFont="1" applyFill="1" applyProtection="1">
      <alignment/>
      <protection/>
    </xf>
    <xf numFmtId="194" fontId="33" fillId="52" borderId="16" xfId="114" applyNumberFormat="1" applyFont="1" applyFill="1" applyBorder="1" applyAlignment="1" applyProtection="1">
      <alignment horizontal="center"/>
      <protection/>
    </xf>
    <xf numFmtId="4" fontId="6" fillId="53" borderId="0" xfId="114" applyNumberFormat="1" applyFont="1" applyFill="1" applyBorder="1" applyAlignment="1" applyProtection="1">
      <alignment horizontal="centerContinuous" vertical="center"/>
      <protection/>
    </xf>
    <xf numFmtId="4" fontId="6" fillId="0" borderId="0" xfId="114" applyNumberFormat="1" applyFont="1" applyFill="1" applyBorder="1" applyAlignment="1" applyProtection="1">
      <alignment horizontal="centerContinuous" vertical="center"/>
      <protection/>
    </xf>
    <xf numFmtId="4" fontId="6" fillId="0" borderId="0" xfId="114" applyNumberFormat="1" applyFont="1" applyBorder="1" applyAlignment="1" applyProtection="1">
      <alignment horizontal="centerContinuous" vertical="center"/>
      <protection/>
    </xf>
    <xf numFmtId="4" fontId="8" fillId="0" borderId="0" xfId="114" applyNumberFormat="1" applyFont="1" applyBorder="1" applyAlignment="1" applyProtection="1">
      <alignment horizontal="centerContinuous" vertical="center"/>
      <protection/>
    </xf>
    <xf numFmtId="4" fontId="8" fillId="0" borderId="0" xfId="114" applyNumberFormat="1" applyFont="1" applyFill="1" applyBorder="1" applyAlignment="1" applyProtection="1">
      <alignment horizontal="centerContinuous" vertical="center"/>
      <protection/>
    </xf>
    <xf numFmtId="4" fontId="8" fillId="0" borderId="0" xfId="114" applyNumberFormat="1" applyFont="1" applyFill="1" applyProtection="1">
      <alignment/>
      <protection/>
    </xf>
    <xf numFmtId="4" fontId="7" fillId="0" borderId="0" xfId="114" applyNumberFormat="1" applyFont="1" applyFill="1" applyProtection="1">
      <alignment/>
      <protection/>
    </xf>
    <xf numFmtId="204" fontId="64" fillId="54" borderId="16" xfId="125" applyNumberFormat="1" applyFont="1" applyFill="1" applyBorder="1" applyAlignment="1" applyProtection="1">
      <alignment horizontal="center" vertical="center" wrapText="1"/>
      <protection/>
    </xf>
  </cellXfs>
  <cellStyles count="12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_ZV1PIV98" xfId="114"/>
    <cellStyle name="Обычный_Додаток 4" xfId="115"/>
    <cellStyle name="Обычный_Додаток 5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Тысячи [0]_Розподіл (2)" xfId="133"/>
    <cellStyle name="Тысячи_Розподіл (2)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showZeros="0" view="pageBreakPreview" zoomScale="85" zoomScaleNormal="75" zoomScaleSheetLayoutView="85" workbookViewId="0" topLeftCell="A1">
      <pane xSplit="3" ySplit="9" topLeftCell="F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2" sqref="K82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230" customWidth="1"/>
    <col min="5" max="5" width="19.25390625" style="230" customWidth="1"/>
    <col min="6" max="6" width="21.125" style="230" customWidth="1"/>
    <col min="7" max="7" width="18.75390625" style="230" customWidth="1"/>
    <col min="8" max="8" width="15.625" style="230" customWidth="1"/>
    <col min="9" max="9" width="20.875" style="230" customWidth="1"/>
    <col min="10" max="10" width="16.00390625" style="230" customWidth="1"/>
    <col min="11" max="11" width="23.25390625" style="176" customWidth="1"/>
    <col min="12" max="12" width="23.375" style="176" customWidth="1"/>
    <col min="13" max="13" width="20.625" style="230" customWidth="1"/>
    <col min="14" max="14" width="13.25390625" style="230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40" t="s">
        <v>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63"/>
    </row>
    <row r="2" spans="1:19" s="19" customFormat="1" ht="20.25" customHeight="1">
      <c r="A2" s="241" t="s">
        <v>70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164"/>
    </row>
    <row r="3" spans="1:19" s="20" customFormat="1" ht="15.75" customHeight="1">
      <c r="A3" s="242" t="s">
        <v>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165"/>
    </row>
    <row r="4" spans="1:19" s="21" customFormat="1" ht="26.25" customHeight="1">
      <c r="A4" s="247" t="s">
        <v>267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s="21" customFormat="1" ht="23.25" customHeight="1">
      <c r="A5" s="249" t="s">
        <v>249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166"/>
    </row>
    <row r="6" spans="2:33" s="1" customFormat="1" ht="20.25">
      <c r="B6" s="2" t="s">
        <v>140</v>
      </c>
      <c r="C6" s="2"/>
      <c r="D6" s="234"/>
      <c r="E6" s="235"/>
      <c r="F6" s="234"/>
      <c r="G6" s="171"/>
      <c r="H6" s="171"/>
      <c r="I6" s="172"/>
      <c r="J6" s="172"/>
      <c r="K6" s="173"/>
      <c r="L6" s="174"/>
      <c r="M6" s="173"/>
      <c r="N6" s="233"/>
      <c r="O6" s="68"/>
      <c r="Q6" s="252" t="s">
        <v>223</v>
      </c>
      <c r="R6" s="25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50" t="s">
        <v>7</v>
      </c>
      <c r="B7" s="251" t="s">
        <v>8</v>
      </c>
      <c r="C7" s="246" t="s">
        <v>78</v>
      </c>
      <c r="D7" s="244"/>
      <c r="E7" s="244"/>
      <c r="F7" s="244"/>
      <c r="G7" s="244"/>
      <c r="H7" s="244"/>
      <c r="I7" s="244"/>
      <c r="J7" s="245"/>
      <c r="K7" s="261" t="s">
        <v>79</v>
      </c>
      <c r="L7" s="262"/>
      <c r="M7" s="262"/>
      <c r="N7" s="262"/>
      <c r="O7" s="243" t="s">
        <v>80</v>
      </c>
      <c r="P7" s="243"/>
      <c r="Q7" s="244"/>
      <c r="R7" s="245"/>
    </row>
    <row r="8" spans="1:18" s="56" customFormat="1" ht="114" customHeight="1">
      <c r="A8" s="250"/>
      <c r="B8" s="251"/>
      <c r="C8" s="51" t="s">
        <v>82</v>
      </c>
      <c r="D8" s="255" t="s">
        <v>237</v>
      </c>
      <c r="E8" s="256" t="s">
        <v>268</v>
      </c>
      <c r="F8" s="256" t="s">
        <v>9</v>
      </c>
      <c r="G8" s="263" t="s">
        <v>269</v>
      </c>
      <c r="H8" s="255" t="s">
        <v>270</v>
      </c>
      <c r="I8" s="255" t="s">
        <v>116</v>
      </c>
      <c r="J8" s="255" t="s">
        <v>238</v>
      </c>
      <c r="K8" s="264" t="s">
        <v>240</v>
      </c>
      <c r="L8" s="265" t="s">
        <v>9</v>
      </c>
      <c r="M8" s="265" t="s">
        <v>211</v>
      </c>
      <c r="N8" s="265" t="s">
        <v>10</v>
      </c>
      <c r="O8" s="53" t="s">
        <v>239</v>
      </c>
      <c r="P8" s="52" t="s">
        <v>9</v>
      </c>
      <c r="Q8" s="54" t="s">
        <v>193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266" t="s">
        <v>13</v>
      </c>
      <c r="L9" s="267" t="s">
        <v>14</v>
      </c>
      <c r="M9" s="267" t="s">
        <v>15</v>
      </c>
      <c r="N9" s="267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48">
        <v>10000000</v>
      </c>
      <c r="B10" s="83" t="s">
        <v>17</v>
      </c>
      <c r="C10" s="84" t="e">
        <f>C11+#REF!+C15+C21+#REF!</f>
        <v>#REF!</v>
      </c>
      <c r="D10" s="122">
        <f>D11+D15+D21+D26+D31+D25</f>
        <v>5808862.7</v>
      </c>
      <c r="E10" s="122">
        <f>E11+E15+E21+E26+E31+E25</f>
        <v>3491219.2699999996</v>
      </c>
      <c r="F10" s="122">
        <f>F11+F15+F21+F26+F31+F25</f>
        <v>3763802.8199999994</v>
      </c>
      <c r="G10" s="122">
        <f>F10-E10</f>
        <v>272583.5499999998</v>
      </c>
      <c r="H10" s="142">
        <f>_xlfn.IFERROR(F10/E10,"")</f>
        <v>1.0780768920309036</v>
      </c>
      <c r="I10" s="122">
        <f aca="true" t="shared" si="0" ref="I10:I19">F10-D10</f>
        <v>-2045059.8800000008</v>
      </c>
      <c r="J10" s="142">
        <f>_xlfn.IFERROR(F10/D10,"")</f>
        <v>0.6479414326663289</v>
      </c>
      <c r="K10" s="122">
        <f>K11+K15+K21+K26+K31+K14</f>
        <v>4279.751</v>
      </c>
      <c r="L10" s="122">
        <f>L11+L15+L21+L26+L31+L14</f>
        <v>3094.65307</v>
      </c>
      <c r="M10" s="121">
        <f aca="true" t="shared" si="1" ref="M10:M16">L10-K10</f>
        <v>-1185.0979300000004</v>
      </c>
      <c r="N10" s="268">
        <f>_xlfn.IFERROR(L10/K10,"")</f>
        <v>0.7230918504370931</v>
      </c>
      <c r="O10" s="122">
        <f aca="true" t="shared" si="2" ref="O10:O19">D10+K10</f>
        <v>5813142.451</v>
      </c>
      <c r="P10" s="122">
        <f aca="true" t="shared" si="3" ref="P10:P24">L10+F10</f>
        <v>3766897.4730699994</v>
      </c>
      <c r="Q10" s="133">
        <f aca="true" t="shared" si="4" ref="Q10:Q19">P10-O10</f>
        <v>-2046244.977930001</v>
      </c>
      <c r="R10" s="142">
        <f>_xlfn.IFERROR(P10/O10,"")</f>
        <v>0.6479967598973946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48">
        <v>11000000</v>
      </c>
      <c r="B11" s="83" t="s">
        <v>57</v>
      </c>
      <c r="C11" s="84">
        <f>C12+C13</f>
        <v>107497.5</v>
      </c>
      <c r="D11" s="122">
        <f>D12+D13</f>
        <v>4101948.5700000003</v>
      </c>
      <c r="E11" s="122">
        <f>E12+E13</f>
        <v>2494611.48</v>
      </c>
      <c r="F11" s="122">
        <f>(F12+F13)</f>
        <v>2626019.69</v>
      </c>
      <c r="G11" s="122">
        <f aca="true" t="shared" si="5" ref="G11:G82">F11-E11</f>
        <v>131408.20999999996</v>
      </c>
      <c r="H11" s="142">
        <f aca="true" t="shared" si="6" ref="H11:H50">_xlfn.IFERROR(F11/E11,"")</f>
        <v>1.0526768240479676</v>
      </c>
      <c r="I11" s="122">
        <f t="shared" si="0"/>
        <v>-1475928.8800000004</v>
      </c>
      <c r="J11" s="142">
        <f aca="true" t="shared" si="7" ref="J11:J50">_xlfn.IFERROR(F11/D11,"")</f>
        <v>0.6401883507769088</v>
      </c>
      <c r="K11" s="122">
        <f>K12+K13</f>
        <v>0</v>
      </c>
      <c r="L11" s="122">
        <f>L12+L13</f>
        <v>0</v>
      </c>
      <c r="M11" s="121">
        <f>L11-K11</f>
        <v>0</v>
      </c>
      <c r="N11" s="268">
        <f aca="true" t="shared" si="8" ref="N11:N50">_xlfn.IFERROR(L11/K11,"")</f>
      </c>
      <c r="O11" s="122">
        <f t="shared" si="2"/>
        <v>4101948.5700000003</v>
      </c>
      <c r="P11" s="122">
        <f t="shared" si="3"/>
        <v>2626019.69</v>
      </c>
      <c r="Q11" s="133">
        <f t="shared" si="4"/>
        <v>-1475928.8800000004</v>
      </c>
      <c r="R11" s="142">
        <f aca="true" t="shared" si="9" ref="R11:R50">_xlfn.IFERROR(P11/O11,"")</f>
        <v>0.6401883507769088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49">
        <v>11010000</v>
      </c>
      <c r="B12" s="85" t="s">
        <v>201</v>
      </c>
      <c r="C12" s="86">
        <v>106199</v>
      </c>
      <c r="D12" s="135">
        <v>4061388.18</v>
      </c>
      <c r="E12" s="135">
        <v>2469768.68</v>
      </c>
      <c r="F12" s="135">
        <v>2591441.89</v>
      </c>
      <c r="G12" s="135">
        <f t="shared" si="5"/>
        <v>121673.20999999996</v>
      </c>
      <c r="H12" s="143">
        <f t="shared" si="6"/>
        <v>1.0492650226660094</v>
      </c>
      <c r="I12" s="135">
        <f t="shared" si="0"/>
        <v>-1469946.29</v>
      </c>
      <c r="J12" s="143">
        <f t="shared" si="7"/>
        <v>0.6380680139764429</v>
      </c>
      <c r="K12" s="135">
        <v>0</v>
      </c>
      <c r="L12" s="135">
        <v>0</v>
      </c>
      <c r="M12" s="121">
        <f>L12-K12</f>
        <v>0</v>
      </c>
      <c r="N12" s="158">
        <f t="shared" si="8"/>
      </c>
      <c r="O12" s="123">
        <f t="shared" si="2"/>
        <v>4061388.18</v>
      </c>
      <c r="P12" s="135">
        <f t="shared" si="3"/>
        <v>2591441.89</v>
      </c>
      <c r="Q12" s="136">
        <f t="shared" si="4"/>
        <v>-1469946.29</v>
      </c>
      <c r="R12" s="143">
        <f t="shared" si="9"/>
        <v>0.6380680139764429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49">
        <v>11020000</v>
      </c>
      <c r="B13" s="85" t="s">
        <v>71</v>
      </c>
      <c r="C13" s="86">
        <v>1298.5</v>
      </c>
      <c r="D13" s="135">
        <v>40560.39</v>
      </c>
      <c r="E13" s="135">
        <v>24842.8</v>
      </c>
      <c r="F13" s="135">
        <v>34577.8</v>
      </c>
      <c r="G13" s="135">
        <f t="shared" si="5"/>
        <v>9735.000000000004</v>
      </c>
      <c r="H13" s="143">
        <f t="shared" si="6"/>
        <v>1.3918640410903764</v>
      </c>
      <c r="I13" s="135">
        <f t="shared" si="0"/>
        <v>-5982.5899999999965</v>
      </c>
      <c r="J13" s="143">
        <f t="shared" si="7"/>
        <v>0.8525016648015467</v>
      </c>
      <c r="K13" s="135"/>
      <c r="L13" s="135">
        <v>0</v>
      </c>
      <c r="M13" s="121">
        <f>L13-K13</f>
        <v>0</v>
      </c>
      <c r="N13" s="158">
        <f t="shared" si="8"/>
      </c>
      <c r="O13" s="123">
        <f t="shared" si="2"/>
        <v>40560.39</v>
      </c>
      <c r="P13" s="135">
        <f t="shared" si="3"/>
        <v>34577.8</v>
      </c>
      <c r="Q13" s="136">
        <f t="shared" si="4"/>
        <v>-5982.5899999999965</v>
      </c>
      <c r="R13" s="143">
        <f t="shared" si="9"/>
        <v>0.8525016648015467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48" t="s">
        <v>217</v>
      </c>
      <c r="B14" s="83" t="s">
        <v>216</v>
      </c>
      <c r="C14" s="86"/>
      <c r="D14" s="138">
        <v>0</v>
      </c>
      <c r="E14" s="138">
        <v>0</v>
      </c>
      <c r="F14" s="138">
        <v>0</v>
      </c>
      <c r="G14" s="138"/>
      <c r="H14" s="142">
        <f t="shared" si="6"/>
      </c>
      <c r="I14" s="138"/>
      <c r="J14" s="142">
        <f t="shared" si="7"/>
      </c>
      <c r="K14" s="138">
        <v>0</v>
      </c>
      <c r="L14" s="138">
        <v>0</v>
      </c>
      <c r="M14" s="121">
        <f>L14-K14</f>
        <v>0</v>
      </c>
      <c r="N14" s="268">
        <f t="shared" si="8"/>
      </c>
      <c r="O14" s="123">
        <f>D14+K14</f>
        <v>0</v>
      </c>
      <c r="P14" s="135">
        <f>L14+F14</f>
        <v>0</v>
      </c>
      <c r="Q14" s="136">
        <f>P14-O14</f>
        <v>0</v>
      </c>
      <c r="R14" s="142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48">
        <v>13000000</v>
      </c>
      <c r="B15" s="83" t="s">
        <v>176</v>
      </c>
      <c r="C15" s="87" t="e">
        <f>C16+#REF!+#REF!+C19</f>
        <v>#REF!</v>
      </c>
      <c r="D15" s="122">
        <f>SUM(D16:D20)</f>
        <v>33277.09</v>
      </c>
      <c r="E15" s="122">
        <f>SUM(E16:E20)</f>
        <v>15996.03</v>
      </c>
      <c r="F15" s="122">
        <f>SUM(F16:F20)</f>
        <v>18179.88</v>
      </c>
      <c r="G15" s="122">
        <f t="shared" si="5"/>
        <v>2183.8500000000004</v>
      </c>
      <c r="H15" s="142">
        <f t="shared" si="6"/>
        <v>1.1365245001415976</v>
      </c>
      <c r="I15" s="122">
        <f t="shared" si="0"/>
        <v>-15097.209999999995</v>
      </c>
      <c r="J15" s="142">
        <f t="shared" si="7"/>
        <v>0.5463182027034216</v>
      </c>
      <c r="K15" s="122">
        <f>SUM(K16:K20)</f>
        <v>0</v>
      </c>
      <c r="L15" s="122">
        <f>SUM(L16:L20)</f>
        <v>0</v>
      </c>
      <c r="M15" s="121">
        <f t="shared" si="1"/>
        <v>0</v>
      </c>
      <c r="N15" s="268">
        <f t="shared" si="8"/>
      </c>
      <c r="O15" s="122">
        <f t="shared" si="2"/>
        <v>33277.09</v>
      </c>
      <c r="P15" s="122">
        <f t="shared" si="3"/>
        <v>18179.88</v>
      </c>
      <c r="Q15" s="133">
        <f t="shared" si="4"/>
        <v>-15097.209999999995</v>
      </c>
      <c r="R15" s="142">
        <f t="shared" si="9"/>
        <v>0.5463182027034216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49">
        <v>13010000</v>
      </c>
      <c r="B16" s="85" t="s">
        <v>177</v>
      </c>
      <c r="C16" s="86">
        <v>1</v>
      </c>
      <c r="D16" s="135">
        <v>21221.94</v>
      </c>
      <c r="E16" s="135">
        <v>10168.67</v>
      </c>
      <c r="F16" s="135">
        <v>10450.85</v>
      </c>
      <c r="G16" s="135">
        <f t="shared" si="5"/>
        <v>282.1800000000003</v>
      </c>
      <c r="H16" s="143">
        <f t="shared" si="6"/>
        <v>1.027749941732793</v>
      </c>
      <c r="I16" s="135">
        <f t="shared" si="0"/>
        <v>-10771.089999999998</v>
      </c>
      <c r="J16" s="143">
        <f t="shared" si="7"/>
        <v>0.4924549781970923</v>
      </c>
      <c r="K16" s="135">
        <v>0</v>
      </c>
      <c r="L16" s="135">
        <v>0</v>
      </c>
      <c r="M16" s="257">
        <f t="shared" si="1"/>
        <v>0</v>
      </c>
      <c r="N16" s="158">
        <f t="shared" si="8"/>
      </c>
      <c r="O16" s="123">
        <f t="shared" si="2"/>
        <v>21221.94</v>
      </c>
      <c r="P16" s="135">
        <f t="shared" si="3"/>
        <v>10450.85</v>
      </c>
      <c r="Q16" s="136">
        <f t="shared" si="4"/>
        <v>-10771.089999999998</v>
      </c>
      <c r="R16" s="143">
        <f t="shared" si="9"/>
        <v>0.4924549781970923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49">
        <v>13020000</v>
      </c>
      <c r="B17" s="85" t="s">
        <v>178</v>
      </c>
      <c r="C17" s="86"/>
      <c r="D17" s="135">
        <v>5600</v>
      </c>
      <c r="E17" s="135">
        <v>2686.6</v>
      </c>
      <c r="F17" s="135">
        <v>4834.51</v>
      </c>
      <c r="G17" s="135">
        <f t="shared" si="5"/>
        <v>2147.9100000000003</v>
      </c>
      <c r="H17" s="143">
        <f t="shared" si="6"/>
        <v>1.7994900617881338</v>
      </c>
      <c r="I17" s="135">
        <f t="shared" si="0"/>
        <v>-765.4899999999998</v>
      </c>
      <c r="J17" s="143">
        <f t="shared" si="7"/>
        <v>0.8633053571428572</v>
      </c>
      <c r="K17" s="135">
        <v>0</v>
      </c>
      <c r="L17" s="135">
        <v>0</v>
      </c>
      <c r="M17" s="257"/>
      <c r="N17" s="158">
        <f t="shared" si="8"/>
      </c>
      <c r="O17" s="123">
        <f t="shared" si="2"/>
        <v>5600</v>
      </c>
      <c r="P17" s="135">
        <f t="shared" si="3"/>
        <v>4834.51</v>
      </c>
      <c r="Q17" s="136">
        <f t="shared" si="4"/>
        <v>-765.4899999999998</v>
      </c>
      <c r="R17" s="143">
        <f t="shared" si="9"/>
        <v>0.8633053571428572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49">
        <v>13030000</v>
      </c>
      <c r="B18" s="85" t="s">
        <v>179</v>
      </c>
      <c r="C18" s="86"/>
      <c r="D18" s="135">
        <v>3977.86</v>
      </c>
      <c r="E18" s="135">
        <v>2017.41</v>
      </c>
      <c r="F18" s="135">
        <v>1623.77</v>
      </c>
      <c r="G18" s="135">
        <f t="shared" si="5"/>
        <v>-393.6400000000001</v>
      </c>
      <c r="H18" s="143">
        <f t="shared" si="6"/>
        <v>0.8048785323756698</v>
      </c>
      <c r="I18" s="135">
        <f t="shared" si="0"/>
        <v>-2354.09</v>
      </c>
      <c r="J18" s="143">
        <f t="shared" si="7"/>
        <v>0.4082018975026773</v>
      </c>
      <c r="K18" s="135">
        <v>0</v>
      </c>
      <c r="L18" s="135">
        <v>0</v>
      </c>
      <c r="M18" s="257"/>
      <c r="N18" s="158">
        <f t="shared" si="8"/>
      </c>
      <c r="O18" s="123">
        <f t="shared" si="2"/>
        <v>3977.86</v>
      </c>
      <c r="P18" s="135">
        <f t="shared" si="3"/>
        <v>1623.77</v>
      </c>
      <c r="Q18" s="136">
        <f t="shared" si="4"/>
        <v>-2354.09</v>
      </c>
      <c r="R18" s="143">
        <f t="shared" si="9"/>
        <v>0.4082018975026773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49">
        <v>13040000</v>
      </c>
      <c r="B19" s="85" t="s">
        <v>221</v>
      </c>
      <c r="C19" s="86"/>
      <c r="D19" s="135">
        <v>2477.29</v>
      </c>
      <c r="E19" s="135">
        <v>1123.35</v>
      </c>
      <c r="F19" s="135">
        <v>1270.75</v>
      </c>
      <c r="G19" s="122">
        <f t="shared" si="5"/>
        <v>147.4000000000001</v>
      </c>
      <c r="H19" s="143">
        <f t="shared" si="6"/>
        <v>1.1312146704054837</v>
      </c>
      <c r="I19" s="135">
        <f t="shared" si="0"/>
        <v>-1206.54</v>
      </c>
      <c r="J19" s="143">
        <f t="shared" si="7"/>
        <v>0.5129597261523681</v>
      </c>
      <c r="K19" s="135">
        <v>0</v>
      </c>
      <c r="L19" s="135">
        <v>0</v>
      </c>
      <c r="M19" s="257">
        <f>L19-K19</f>
        <v>0</v>
      </c>
      <c r="N19" s="158">
        <f t="shared" si="8"/>
      </c>
      <c r="O19" s="123">
        <f t="shared" si="2"/>
        <v>2477.29</v>
      </c>
      <c r="P19" s="135">
        <f t="shared" si="3"/>
        <v>1270.75</v>
      </c>
      <c r="Q19" s="136">
        <f t="shared" si="4"/>
        <v>-1206.54</v>
      </c>
      <c r="R19" s="143">
        <f t="shared" si="9"/>
        <v>0.5129597261523681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49">
        <v>13070000</v>
      </c>
      <c r="B20" s="85" t="s">
        <v>93</v>
      </c>
      <c r="C20" s="86"/>
      <c r="D20" s="135">
        <v>0</v>
      </c>
      <c r="E20" s="135">
        <v>0</v>
      </c>
      <c r="F20" s="135">
        <v>0</v>
      </c>
      <c r="G20" s="122">
        <f t="shared" si="5"/>
        <v>0</v>
      </c>
      <c r="H20" s="143">
        <f t="shared" si="6"/>
      </c>
      <c r="I20" s="135"/>
      <c r="J20" s="143">
        <f t="shared" si="7"/>
      </c>
      <c r="K20" s="135">
        <v>0</v>
      </c>
      <c r="L20" s="135">
        <v>0</v>
      </c>
      <c r="M20" s="257"/>
      <c r="N20" s="158">
        <f t="shared" si="8"/>
      </c>
      <c r="O20" s="123"/>
      <c r="P20" s="135">
        <f t="shared" si="3"/>
        <v>0</v>
      </c>
      <c r="Q20" s="136"/>
      <c r="R20" s="143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48">
        <v>14000000</v>
      </c>
      <c r="B21" s="83" t="s">
        <v>58</v>
      </c>
      <c r="C21" s="87" t="e">
        <f>C24+#REF!</f>
        <v>#REF!</v>
      </c>
      <c r="D21" s="122">
        <f>D24+D23+D22</f>
        <v>405982.22000000003</v>
      </c>
      <c r="E21" s="122">
        <f>E24+E23+E22</f>
        <v>246529.82</v>
      </c>
      <c r="F21" s="122">
        <f>F22+F23+F24</f>
        <v>281311.92</v>
      </c>
      <c r="G21" s="122">
        <f t="shared" si="5"/>
        <v>34782.09999999998</v>
      </c>
      <c r="H21" s="142">
        <f t="shared" si="6"/>
        <v>1.1410867861745893</v>
      </c>
      <c r="I21" s="122">
        <f aca="true" t="shared" si="10" ref="I21:I34">F21-D21</f>
        <v>-124670.30000000005</v>
      </c>
      <c r="J21" s="142">
        <f t="shared" si="7"/>
        <v>0.6929168474422351</v>
      </c>
      <c r="K21" s="122">
        <f>((K24+K23+K22)/1000)/1000</f>
        <v>0</v>
      </c>
      <c r="L21" s="122">
        <f>((L24+L23+L22)/1000)/1000</f>
        <v>0</v>
      </c>
      <c r="M21" s="121">
        <f>M24+M23+M22</f>
        <v>0</v>
      </c>
      <c r="N21" s="268">
        <f t="shared" si="8"/>
      </c>
      <c r="O21" s="122">
        <f>O24+O23+O22</f>
        <v>405982.22000000003</v>
      </c>
      <c r="P21" s="122">
        <f>P24+P23+P22</f>
        <v>281311.92</v>
      </c>
      <c r="Q21" s="133">
        <f aca="true" t="shared" si="11" ref="Q21:Q29">P21-O21</f>
        <v>-124670.30000000005</v>
      </c>
      <c r="R21" s="142">
        <f t="shared" si="9"/>
        <v>0.6929168474422351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50">
        <v>14020000</v>
      </c>
      <c r="B22" s="85" t="s">
        <v>139</v>
      </c>
      <c r="C22" s="88"/>
      <c r="D22" s="135">
        <v>16398.77</v>
      </c>
      <c r="E22" s="135">
        <v>13360.7</v>
      </c>
      <c r="F22" s="135">
        <v>21716.18</v>
      </c>
      <c r="G22" s="135">
        <f t="shared" si="5"/>
        <v>8355.48</v>
      </c>
      <c r="H22" s="143">
        <f t="shared" si="6"/>
        <v>1.6253774128601046</v>
      </c>
      <c r="I22" s="135">
        <f t="shared" si="10"/>
        <v>5317.41</v>
      </c>
      <c r="J22" s="143">
        <f t="shared" si="7"/>
        <v>1.3242566363208947</v>
      </c>
      <c r="K22" s="135">
        <v>0</v>
      </c>
      <c r="L22" s="135">
        <v>0</v>
      </c>
      <c r="M22" s="260"/>
      <c r="N22" s="158">
        <f t="shared" si="8"/>
      </c>
      <c r="O22" s="135">
        <f>D22+K22</f>
        <v>16398.77</v>
      </c>
      <c r="P22" s="135">
        <f>L22+F22</f>
        <v>21716.18</v>
      </c>
      <c r="Q22" s="135">
        <f t="shared" si="11"/>
        <v>5317.41</v>
      </c>
      <c r="R22" s="143">
        <f t="shared" si="9"/>
        <v>1.3242566363208947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50">
        <v>14030000</v>
      </c>
      <c r="B23" s="85" t="s">
        <v>180</v>
      </c>
      <c r="C23" s="88"/>
      <c r="D23" s="135">
        <v>106475.75</v>
      </c>
      <c r="E23" s="135">
        <v>67352.93</v>
      </c>
      <c r="F23" s="135">
        <v>92522.81</v>
      </c>
      <c r="G23" s="135">
        <f t="shared" si="5"/>
        <v>25169.880000000005</v>
      </c>
      <c r="H23" s="143">
        <f t="shared" si="6"/>
        <v>1.373701337120746</v>
      </c>
      <c r="I23" s="135">
        <f t="shared" si="10"/>
        <v>-13952.940000000002</v>
      </c>
      <c r="J23" s="143">
        <f t="shared" si="7"/>
        <v>0.8689566403617724</v>
      </c>
      <c r="K23" s="135">
        <v>0</v>
      </c>
      <c r="L23" s="135">
        <v>0</v>
      </c>
      <c r="M23" s="260"/>
      <c r="N23" s="158">
        <f t="shared" si="8"/>
      </c>
      <c r="O23" s="135">
        <f>D23+K23</f>
        <v>106475.75</v>
      </c>
      <c r="P23" s="135">
        <f>L23+F23</f>
        <v>92522.81</v>
      </c>
      <c r="Q23" s="135">
        <f t="shared" si="11"/>
        <v>-13952.940000000002</v>
      </c>
      <c r="R23" s="143">
        <f t="shared" si="9"/>
        <v>0.8689566403617724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50">
        <v>14040000</v>
      </c>
      <c r="B24" s="85" t="s">
        <v>181</v>
      </c>
      <c r="C24" s="88" t="e">
        <f>#REF!+#REF!+#REF!+#REF!+#REF!</f>
        <v>#REF!</v>
      </c>
      <c r="D24" s="135">
        <v>283107.7</v>
      </c>
      <c r="E24" s="135">
        <v>165816.19</v>
      </c>
      <c r="F24" s="135">
        <v>167072.93</v>
      </c>
      <c r="G24" s="135">
        <f t="shared" si="5"/>
        <v>1256.7399999999907</v>
      </c>
      <c r="H24" s="143">
        <f t="shared" si="6"/>
        <v>1.0075791151636038</v>
      </c>
      <c r="I24" s="135">
        <f t="shared" si="10"/>
        <v>-116034.77000000002</v>
      </c>
      <c r="J24" s="143">
        <f t="shared" si="7"/>
        <v>0.5901391237327702</v>
      </c>
      <c r="K24" s="135">
        <v>0</v>
      </c>
      <c r="L24" s="135">
        <v>0</v>
      </c>
      <c r="M24" s="260">
        <f>L24-K24</f>
        <v>0</v>
      </c>
      <c r="N24" s="158">
        <f t="shared" si="8"/>
      </c>
      <c r="O24" s="135">
        <f>D24+K24</f>
        <v>283107.7</v>
      </c>
      <c r="P24" s="135">
        <f t="shared" si="3"/>
        <v>167072.93</v>
      </c>
      <c r="Q24" s="135">
        <f t="shared" si="11"/>
        <v>-116034.77000000002</v>
      </c>
      <c r="R24" s="143">
        <f t="shared" si="9"/>
        <v>0.5901391237327702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53">
        <v>16000000</v>
      </c>
      <c r="B25" s="154" t="s">
        <v>219</v>
      </c>
      <c r="C25" s="88"/>
      <c r="D25" s="138">
        <v>0</v>
      </c>
      <c r="E25" s="138">
        <v>0</v>
      </c>
      <c r="F25" s="138">
        <v>0</v>
      </c>
      <c r="G25" s="138">
        <f t="shared" si="5"/>
        <v>0</v>
      </c>
      <c r="H25" s="143">
        <f t="shared" si="6"/>
      </c>
      <c r="I25" s="138">
        <f t="shared" si="10"/>
        <v>0</v>
      </c>
      <c r="J25" s="142">
        <f t="shared" si="7"/>
      </c>
      <c r="K25" s="138"/>
      <c r="L25" s="138"/>
      <c r="M25" s="260"/>
      <c r="N25" s="268">
        <f t="shared" si="8"/>
      </c>
      <c r="O25" s="135">
        <f>D25+K25</f>
        <v>0</v>
      </c>
      <c r="P25" s="141">
        <f>L25+F25</f>
        <v>0</v>
      </c>
      <c r="Q25" s="141">
        <f>P25-O25</f>
        <v>0</v>
      </c>
      <c r="R25" s="142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48">
        <v>18000000</v>
      </c>
      <c r="B26" s="83" t="s">
        <v>18</v>
      </c>
      <c r="C26" s="83"/>
      <c r="D26" s="122">
        <f>SUM(D27:D30)</f>
        <v>1267640.12</v>
      </c>
      <c r="E26" s="122">
        <f>SUM(E27:E30)</f>
        <v>734067.24</v>
      </c>
      <c r="F26" s="122">
        <f>SUM(F27:F30)</f>
        <v>838276.28</v>
      </c>
      <c r="G26" s="122">
        <f t="shared" si="5"/>
        <v>104209.04000000004</v>
      </c>
      <c r="H26" s="142">
        <f t="shared" si="6"/>
        <v>1.1419611642116054</v>
      </c>
      <c r="I26" s="122">
        <f t="shared" si="10"/>
        <v>-429363.8400000001</v>
      </c>
      <c r="J26" s="142">
        <f t="shared" si="7"/>
        <v>0.6612888522335503</v>
      </c>
      <c r="K26" s="122">
        <f>(K27+K28+K29+K30)/1000</f>
        <v>0</v>
      </c>
      <c r="L26" s="122">
        <f>(L27+L28+L29+L30)/1000</f>
        <v>0</v>
      </c>
      <c r="M26" s="121">
        <f aca="true" t="shared" si="12" ref="M26:M34">L26-K26</f>
        <v>0</v>
      </c>
      <c r="N26" s="268">
        <f t="shared" si="8"/>
      </c>
      <c r="O26" s="122">
        <f aca="true" t="shared" si="13" ref="O26:O59">D26+K26</f>
        <v>1267640.12</v>
      </c>
      <c r="P26" s="122">
        <f aca="true" t="shared" si="14" ref="P26:P32">L26+F26</f>
        <v>838276.28</v>
      </c>
      <c r="Q26" s="133">
        <f t="shared" si="11"/>
        <v>-429363.8400000001</v>
      </c>
      <c r="R26" s="142">
        <f t="shared" si="9"/>
        <v>0.6612888522335503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49">
        <v>18010000</v>
      </c>
      <c r="B27" s="85" t="s">
        <v>182</v>
      </c>
      <c r="C27" s="83"/>
      <c r="D27" s="135">
        <v>578447.51</v>
      </c>
      <c r="E27" s="135">
        <v>332953.12</v>
      </c>
      <c r="F27" s="135">
        <v>392303.42</v>
      </c>
      <c r="G27" s="135">
        <f t="shared" si="5"/>
        <v>59350.29999999999</v>
      </c>
      <c r="H27" s="143">
        <f t="shared" si="6"/>
        <v>1.178254223897947</v>
      </c>
      <c r="I27" s="135">
        <f t="shared" si="10"/>
        <v>-186144.09000000003</v>
      </c>
      <c r="J27" s="143">
        <f t="shared" si="7"/>
        <v>0.6782005509886281</v>
      </c>
      <c r="K27" s="135">
        <v>0</v>
      </c>
      <c r="L27" s="135">
        <v>0</v>
      </c>
      <c r="M27" s="269">
        <f>L27-K27</f>
        <v>0</v>
      </c>
      <c r="N27" s="158">
        <f t="shared" si="8"/>
      </c>
      <c r="O27" s="123">
        <f t="shared" si="13"/>
        <v>578447.51</v>
      </c>
      <c r="P27" s="123">
        <f t="shared" si="14"/>
        <v>392303.42</v>
      </c>
      <c r="Q27" s="123">
        <f t="shared" si="11"/>
        <v>-186144.09000000003</v>
      </c>
      <c r="R27" s="143">
        <f t="shared" si="9"/>
        <v>0.6782005509886281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49">
        <v>18020000</v>
      </c>
      <c r="B28" s="85" t="s">
        <v>86</v>
      </c>
      <c r="C28" s="86"/>
      <c r="D28" s="135">
        <v>3556.4</v>
      </c>
      <c r="E28" s="135">
        <v>1922.4</v>
      </c>
      <c r="F28" s="135">
        <v>2041.28</v>
      </c>
      <c r="G28" s="135">
        <f t="shared" si="5"/>
        <v>118.87999999999988</v>
      </c>
      <c r="H28" s="143">
        <f t="shared" si="6"/>
        <v>1.061839367457345</v>
      </c>
      <c r="I28" s="135">
        <f t="shared" si="10"/>
        <v>-1515.1200000000001</v>
      </c>
      <c r="J28" s="143">
        <f t="shared" si="7"/>
        <v>0.5739736812507029</v>
      </c>
      <c r="K28" s="135">
        <v>0</v>
      </c>
      <c r="L28" s="135">
        <v>0</v>
      </c>
      <c r="M28" s="257">
        <f t="shared" si="12"/>
        <v>0</v>
      </c>
      <c r="N28" s="158">
        <f t="shared" si="8"/>
      </c>
      <c r="O28" s="123">
        <f t="shared" si="13"/>
        <v>3556.4</v>
      </c>
      <c r="P28" s="135">
        <f t="shared" si="14"/>
        <v>2041.28</v>
      </c>
      <c r="Q28" s="136">
        <f t="shared" si="11"/>
        <v>-1515.1200000000001</v>
      </c>
      <c r="R28" s="143">
        <f t="shared" si="9"/>
        <v>0.5739736812507029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49">
        <v>18030000</v>
      </c>
      <c r="B29" s="85" t="s">
        <v>87</v>
      </c>
      <c r="C29" s="86"/>
      <c r="D29" s="135">
        <v>3610.61</v>
      </c>
      <c r="E29" s="135">
        <v>1558.52</v>
      </c>
      <c r="F29" s="135">
        <v>1670.97</v>
      </c>
      <c r="G29" s="135">
        <f t="shared" si="5"/>
        <v>112.45000000000005</v>
      </c>
      <c r="H29" s="143">
        <f t="shared" si="6"/>
        <v>1.0721517850268203</v>
      </c>
      <c r="I29" s="135">
        <f t="shared" si="10"/>
        <v>-1939.64</v>
      </c>
      <c r="J29" s="143">
        <f t="shared" si="7"/>
        <v>0.4627943754656415</v>
      </c>
      <c r="K29" s="135">
        <v>0</v>
      </c>
      <c r="L29" s="135">
        <v>0</v>
      </c>
      <c r="M29" s="257">
        <f t="shared" si="12"/>
        <v>0</v>
      </c>
      <c r="N29" s="158">
        <f t="shared" si="8"/>
      </c>
      <c r="O29" s="123">
        <f t="shared" si="13"/>
        <v>3610.61</v>
      </c>
      <c r="P29" s="135">
        <f t="shared" si="14"/>
        <v>1670.97</v>
      </c>
      <c r="Q29" s="136">
        <f t="shared" si="11"/>
        <v>-1939.64</v>
      </c>
      <c r="R29" s="143">
        <f t="shared" si="9"/>
        <v>0.4627943754656415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49">
        <v>18050000</v>
      </c>
      <c r="B30" s="85" t="s">
        <v>88</v>
      </c>
      <c r="C30" s="86"/>
      <c r="D30" s="135">
        <v>682025.6</v>
      </c>
      <c r="E30" s="135">
        <v>397633.2</v>
      </c>
      <c r="F30" s="135">
        <v>442260.61</v>
      </c>
      <c r="G30" s="135">
        <f>F30-E30</f>
        <v>44627.409999999974</v>
      </c>
      <c r="H30" s="143">
        <f t="shared" si="6"/>
        <v>1.112232605325712</v>
      </c>
      <c r="I30" s="135">
        <f>F30-D30</f>
        <v>-239764.99</v>
      </c>
      <c r="J30" s="143">
        <f t="shared" si="7"/>
        <v>0.6484516270357007</v>
      </c>
      <c r="K30" s="135">
        <v>0</v>
      </c>
      <c r="L30" s="135">
        <v>0</v>
      </c>
      <c r="M30" s="257">
        <f t="shared" si="12"/>
        <v>0</v>
      </c>
      <c r="N30" s="158">
        <f t="shared" si="8"/>
      </c>
      <c r="O30" s="123">
        <f>D30+K30</f>
        <v>682025.6</v>
      </c>
      <c r="P30" s="135">
        <f>L30+F30</f>
        <v>442260.61</v>
      </c>
      <c r="Q30" s="136">
        <f>P30-O30</f>
        <v>-239764.99</v>
      </c>
      <c r="R30" s="143">
        <f t="shared" si="9"/>
        <v>0.6484516270357007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48">
        <v>19000000</v>
      </c>
      <c r="B31" s="83" t="s">
        <v>89</v>
      </c>
      <c r="C31" s="86"/>
      <c r="D31" s="122">
        <f>D32+D34</f>
        <v>14.7</v>
      </c>
      <c r="E31" s="122">
        <f>E32+E34</f>
        <v>14.7</v>
      </c>
      <c r="F31" s="122">
        <f>F32+F34</f>
        <v>15.05</v>
      </c>
      <c r="G31" s="141">
        <f t="shared" si="5"/>
        <v>0.3500000000000014</v>
      </c>
      <c r="H31" s="142">
        <f t="shared" si="6"/>
        <v>1.023809523809524</v>
      </c>
      <c r="I31" s="141">
        <f t="shared" si="10"/>
        <v>0.3500000000000014</v>
      </c>
      <c r="J31" s="142">
        <f t="shared" si="7"/>
        <v>1.023809523809524</v>
      </c>
      <c r="K31" s="122">
        <f>K32+K34+K33</f>
        <v>4279.751</v>
      </c>
      <c r="L31" s="122">
        <f>L32+L34+L33</f>
        <v>3094.65307</v>
      </c>
      <c r="M31" s="121">
        <f t="shared" si="12"/>
        <v>-1185.0979300000004</v>
      </c>
      <c r="N31" s="268">
        <f t="shared" si="8"/>
        <v>0.7230918504370931</v>
      </c>
      <c r="O31" s="122">
        <f t="shared" si="13"/>
        <v>4294.451</v>
      </c>
      <c r="P31" s="122">
        <f t="shared" si="14"/>
        <v>3109.70307</v>
      </c>
      <c r="Q31" s="122">
        <f aca="true" t="shared" si="15" ref="Q31:Q55">P31-O31</f>
        <v>-1184.74793</v>
      </c>
      <c r="R31" s="142">
        <f t="shared" si="9"/>
        <v>0.7241212136312651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49">
        <v>19010000</v>
      </c>
      <c r="B32" s="85" t="s">
        <v>90</v>
      </c>
      <c r="C32" s="86"/>
      <c r="D32" s="135">
        <v>0</v>
      </c>
      <c r="E32" s="135">
        <v>0</v>
      </c>
      <c r="F32" s="135">
        <v>0</v>
      </c>
      <c r="G32" s="135">
        <f t="shared" si="5"/>
        <v>0</v>
      </c>
      <c r="H32" s="143">
        <f t="shared" si="6"/>
      </c>
      <c r="I32" s="135">
        <f t="shared" si="10"/>
        <v>0</v>
      </c>
      <c r="J32" s="143">
        <f t="shared" si="7"/>
      </c>
      <c r="K32" s="257">
        <v>4279.751</v>
      </c>
      <c r="L32" s="257">
        <v>3094.65307</v>
      </c>
      <c r="M32" s="257">
        <f t="shared" si="12"/>
        <v>-1185.0979300000004</v>
      </c>
      <c r="N32" s="158">
        <f t="shared" si="8"/>
        <v>0.7230918504370931</v>
      </c>
      <c r="O32" s="123">
        <f t="shared" si="13"/>
        <v>4279.751</v>
      </c>
      <c r="P32" s="135">
        <f t="shared" si="14"/>
        <v>3094.65307</v>
      </c>
      <c r="Q32" s="123">
        <f t="shared" si="15"/>
        <v>-1185.0979300000004</v>
      </c>
      <c r="R32" s="143">
        <f t="shared" si="9"/>
        <v>0.7230918504370931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49">
        <v>19050000</v>
      </c>
      <c r="B33" s="85" t="s">
        <v>243</v>
      </c>
      <c r="C33" s="85"/>
      <c r="D33" s="135"/>
      <c r="E33" s="135"/>
      <c r="F33" s="135"/>
      <c r="G33" s="135"/>
      <c r="H33" s="143"/>
      <c r="I33" s="135"/>
      <c r="J33" s="143"/>
      <c r="K33" s="135">
        <v>0</v>
      </c>
      <c r="L33" s="135">
        <v>0</v>
      </c>
      <c r="M33" s="257">
        <f t="shared" si="12"/>
        <v>0</v>
      </c>
      <c r="N33" s="158">
        <f t="shared" si="8"/>
      </c>
      <c r="O33" s="123">
        <f>D33+K33</f>
        <v>0</v>
      </c>
      <c r="P33" s="135">
        <f>L33+F33</f>
        <v>0</v>
      </c>
      <c r="Q33" s="123">
        <f>P33-O33</f>
        <v>0</v>
      </c>
      <c r="R33" s="143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0.75">
      <c r="A34" s="149">
        <v>19090000</v>
      </c>
      <c r="B34" s="85" t="s">
        <v>222</v>
      </c>
      <c r="C34" s="86"/>
      <c r="D34" s="135">
        <v>14.7</v>
      </c>
      <c r="E34" s="135">
        <v>14.7</v>
      </c>
      <c r="F34" s="135">
        <v>15.05</v>
      </c>
      <c r="G34" s="135">
        <f t="shared" si="5"/>
        <v>0.3500000000000014</v>
      </c>
      <c r="H34" s="143">
        <f t="shared" si="6"/>
        <v>1.023809523809524</v>
      </c>
      <c r="I34" s="135">
        <f t="shared" si="10"/>
        <v>0.3500000000000014</v>
      </c>
      <c r="J34" s="143">
        <f t="shared" si="7"/>
        <v>1.023809523809524</v>
      </c>
      <c r="K34" s="135">
        <v>0</v>
      </c>
      <c r="L34" s="135">
        <v>0</v>
      </c>
      <c r="M34" s="257">
        <f t="shared" si="12"/>
        <v>0</v>
      </c>
      <c r="N34" s="158">
        <f t="shared" si="8"/>
      </c>
      <c r="O34" s="123">
        <f>D34+K34</f>
        <v>14.7</v>
      </c>
      <c r="P34" s="135">
        <f>L34+F34</f>
        <v>15.05</v>
      </c>
      <c r="Q34" s="123">
        <f>P34-O34</f>
        <v>0.3500000000000014</v>
      </c>
      <c r="R34" s="143">
        <f>_xlfn.IFERROR(P34/O34,"")</f>
        <v>1.023809523809524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5" customFormat="1" ht="23.25" customHeight="1">
      <c r="A35" s="151">
        <v>20000000</v>
      </c>
      <c r="B35" s="89" t="s">
        <v>19</v>
      </c>
      <c r="C35" s="90">
        <v>5750.4</v>
      </c>
      <c r="D35" s="121">
        <f>(D36+D37+D42+D46)</f>
        <v>191397.81000000003</v>
      </c>
      <c r="E35" s="121">
        <f>(E36+E37+E42+E46)</f>
        <v>119495.18999999999</v>
      </c>
      <c r="F35" s="121">
        <f>(F36+F37+F42+F46)</f>
        <v>139079.88999999998</v>
      </c>
      <c r="G35" s="121">
        <f t="shared" si="5"/>
        <v>19584.699999999997</v>
      </c>
      <c r="H35" s="142">
        <f t="shared" si="6"/>
        <v>1.1638952998861294</v>
      </c>
      <c r="I35" s="121">
        <f aca="true" t="shared" si="16" ref="I35:I43">F35-D35</f>
        <v>-52317.92000000004</v>
      </c>
      <c r="J35" s="142">
        <f t="shared" si="7"/>
        <v>0.7266535076864252</v>
      </c>
      <c r="K35" s="121">
        <f>K36+K37+K42+K46</f>
        <v>631295.3731699999</v>
      </c>
      <c r="L35" s="121">
        <f>L36+L37+L42+L46</f>
        <v>505029.14473999996</v>
      </c>
      <c r="M35" s="121">
        <f aca="true" t="shared" si="17" ref="M35:M47">L35-K35</f>
        <v>-126266.22842999996</v>
      </c>
      <c r="N35" s="268">
        <f t="shared" si="8"/>
        <v>0.7999886680683813</v>
      </c>
      <c r="O35" s="121">
        <f t="shared" si="13"/>
        <v>822693.18317</v>
      </c>
      <c r="P35" s="121">
        <f aca="true" t="shared" si="18" ref="P35:P59">L35+F35</f>
        <v>644109.0347399999</v>
      </c>
      <c r="Q35" s="121">
        <f t="shared" si="15"/>
        <v>-178584.14843000006</v>
      </c>
      <c r="R35" s="142">
        <f t="shared" si="9"/>
        <v>0.7829273998091488</v>
      </c>
      <c r="S35" s="74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s="1" customFormat="1" ht="45.75" customHeight="1">
      <c r="A36" s="148">
        <v>21000000</v>
      </c>
      <c r="B36" s="83" t="s">
        <v>72</v>
      </c>
      <c r="C36" s="87">
        <v>1</v>
      </c>
      <c r="D36" s="121">
        <v>29529.45</v>
      </c>
      <c r="E36" s="121">
        <v>21950.87</v>
      </c>
      <c r="F36" s="121">
        <v>26695.37</v>
      </c>
      <c r="G36" s="121">
        <f t="shared" si="5"/>
        <v>4744.5</v>
      </c>
      <c r="H36" s="142">
        <f t="shared" si="6"/>
        <v>1.216141774790703</v>
      </c>
      <c r="I36" s="122">
        <f t="shared" si="16"/>
        <v>-2834.0800000000017</v>
      </c>
      <c r="J36" s="142">
        <f t="shared" si="7"/>
        <v>0.9040253035528938</v>
      </c>
      <c r="K36" s="121">
        <v>515.2</v>
      </c>
      <c r="L36" s="121">
        <v>2537.90752</v>
      </c>
      <c r="M36" s="121">
        <f t="shared" si="17"/>
        <v>2022.7075200000002</v>
      </c>
      <c r="N36" s="268">
        <f t="shared" si="8"/>
        <v>4.926062732919255</v>
      </c>
      <c r="O36" s="122">
        <f t="shared" si="13"/>
        <v>30044.65</v>
      </c>
      <c r="P36" s="122">
        <f t="shared" si="18"/>
        <v>29233.27752</v>
      </c>
      <c r="Q36" s="122">
        <f t="shared" si="15"/>
        <v>-811.3724800000018</v>
      </c>
      <c r="R36" s="142">
        <f t="shared" si="9"/>
        <v>0.9729944439359419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48">
        <v>22000000</v>
      </c>
      <c r="B37" s="83" t="s">
        <v>183</v>
      </c>
      <c r="C37" s="87">
        <v>4948.8</v>
      </c>
      <c r="D37" s="122">
        <f>SUM(D38:D41)</f>
        <v>152332.66</v>
      </c>
      <c r="E37" s="122">
        <f>SUM(E38:E41)</f>
        <v>88156.79</v>
      </c>
      <c r="F37" s="122">
        <f>SUM(F38:F41)</f>
        <v>95328.42</v>
      </c>
      <c r="G37" s="122">
        <f t="shared" si="5"/>
        <v>7171.630000000005</v>
      </c>
      <c r="H37" s="142">
        <f t="shared" si="6"/>
        <v>1.0813508522712771</v>
      </c>
      <c r="I37" s="122">
        <f t="shared" si="16"/>
        <v>-57004.240000000005</v>
      </c>
      <c r="J37" s="142">
        <f t="shared" si="7"/>
        <v>0.6257910811772078</v>
      </c>
      <c r="K37" s="122">
        <f>SUM(K38:K41)</f>
        <v>0</v>
      </c>
      <c r="L37" s="122">
        <f>SUM(L38:L41)</f>
        <v>0</v>
      </c>
      <c r="M37" s="121">
        <f t="shared" si="17"/>
        <v>0</v>
      </c>
      <c r="N37" s="268">
        <f t="shared" si="8"/>
      </c>
      <c r="O37" s="122">
        <f t="shared" si="13"/>
        <v>152332.66</v>
      </c>
      <c r="P37" s="122">
        <f t="shared" si="18"/>
        <v>95328.42</v>
      </c>
      <c r="Q37" s="122">
        <f t="shared" si="15"/>
        <v>-57004.240000000005</v>
      </c>
      <c r="R37" s="142">
        <f t="shared" si="9"/>
        <v>0.6257910811772078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89" customFormat="1" ht="22.5" customHeight="1">
      <c r="A38" s="197">
        <v>22010000</v>
      </c>
      <c r="B38" s="85" t="s">
        <v>117</v>
      </c>
      <c r="C38" s="91"/>
      <c r="D38" s="135">
        <v>90657.21</v>
      </c>
      <c r="E38" s="135">
        <v>52292.61</v>
      </c>
      <c r="F38" s="135">
        <v>56514.13</v>
      </c>
      <c r="G38" s="135">
        <f t="shared" si="5"/>
        <v>4221.519999999997</v>
      </c>
      <c r="H38" s="182">
        <f t="shared" si="6"/>
        <v>1.0807288066134009</v>
      </c>
      <c r="I38" s="135">
        <f t="shared" si="16"/>
        <v>-34143.08000000001</v>
      </c>
      <c r="J38" s="182">
        <f t="shared" si="7"/>
        <v>0.6233826300191677</v>
      </c>
      <c r="K38" s="135"/>
      <c r="L38" s="135">
        <v>0</v>
      </c>
      <c r="M38" s="257">
        <f t="shared" si="17"/>
        <v>0</v>
      </c>
      <c r="N38" s="198">
        <f t="shared" si="8"/>
      </c>
      <c r="O38" s="123">
        <f t="shared" si="13"/>
        <v>90657.21</v>
      </c>
      <c r="P38" s="135">
        <f t="shared" si="18"/>
        <v>56514.13</v>
      </c>
      <c r="Q38" s="123">
        <f t="shared" si="15"/>
        <v>-34143.08000000001</v>
      </c>
      <c r="R38" s="182">
        <f t="shared" si="9"/>
        <v>0.6233826300191677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s="189" customFormat="1" ht="61.5" customHeight="1">
      <c r="A39" s="197">
        <v>22080000</v>
      </c>
      <c r="B39" s="85" t="s">
        <v>184</v>
      </c>
      <c r="C39" s="86">
        <v>259.6</v>
      </c>
      <c r="D39" s="135">
        <v>60741.13</v>
      </c>
      <c r="E39" s="135">
        <v>35354.32</v>
      </c>
      <c r="F39" s="135">
        <v>38183.5</v>
      </c>
      <c r="G39" s="135">
        <f t="shared" si="5"/>
        <v>2829.1800000000003</v>
      </c>
      <c r="H39" s="182">
        <f t="shared" si="6"/>
        <v>1.080023601076191</v>
      </c>
      <c r="I39" s="135">
        <f t="shared" si="16"/>
        <v>-22557.629999999997</v>
      </c>
      <c r="J39" s="182">
        <f t="shared" si="7"/>
        <v>0.6286267641053106</v>
      </c>
      <c r="K39" s="135"/>
      <c r="L39" s="135">
        <v>0</v>
      </c>
      <c r="M39" s="257">
        <f t="shared" si="17"/>
        <v>0</v>
      </c>
      <c r="N39" s="198">
        <f t="shared" si="8"/>
      </c>
      <c r="O39" s="123">
        <f t="shared" si="13"/>
        <v>60741.13</v>
      </c>
      <c r="P39" s="135">
        <f t="shared" si="18"/>
        <v>38183.5</v>
      </c>
      <c r="Q39" s="123">
        <f t="shared" si="15"/>
        <v>-22557.629999999997</v>
      </c>
      <c r="R39" s="182">
        <f t="shared" si="9"/>
        <v>0.6286267641053106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s="189" customFormat="1" ht="23.25" customHeight="1">
      <c r="A40" s="197">
        <v>22090000</v>
      </c>
      <c r="B40" s="85" t="s">
        <v>52</v>
      </c>
      <c r="C40" s="86">
        <v>4672.3</v>
      </c>
      <c r="D40" s="135">
        <v>780.29</v>
      </c>
      <c r="E40" s="135">
        <v>380.98</v>
      </c>
      <c r="F40" s="135">
        <v>432.87</v>
      </c>
      <c r="G40" s="135">
        <f t="shared" si="5"/>
        <v>51.889999999999986</v>
      </c>
      <c r="H40" s="182">
        <f t="shared" si="6"/>
        <v>1.1362013754002835</v>
      </c>
      <c r="I40" s="135">
        <f t="shared" si="16"/>
        <v>-347.41999999999996</v>
      </c>
      <c r="J40" s="182">
        <f t="shared" si="7"/>
        <v>0.5547552832921093</v>
      </c>
      <c r="K40" s="135"/>
      <c r="L40" s="135">
        <v>0</v>
      </c>
      <c r="M40" s="257">
        <f t="shared" si="17"/>
        <v>0</v>
      </c>
      <c r="N40" s="198">
        <f t="shared" si="8"/>
      </c>
      <c r="O40" s="123">
        <f t="shared" si="13"/>
        <v>780.29</v>
      </c>
      <c r="P40" s="135">
        <f t="shared" si="18"/>
        <v>432.87</v>
      </c>
      <c r="Q40" s="123">
        <f t="shared" si="15"/>
        <v>-347.41999999999996</v>
      </c>
      <c r="R40" s="182">
        <f t="shared" si="9"/>
        <v>0.5547552832921093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s="189" customFormat="1" ht="120" customHeight="1">
      <c r="A41" s="197">
        <v>22130000</v>
      </c>
      <c r="B41" s="85" t="s">
        <v>202</v>
      </c>
      <c r="C41" s="86"/>
      <c r="D41" s="135">
        <v>154.03</v>
      </c>
      <c r="E41" s="135">
        <v>128.88</v>
      </c>
      <c r="F41" s="135">
        <v>197.92</v>
      </c>
      <c r="G41" s="135">
        <f t="shared" si="5"/>
        <v>69.03999999999999</v>
      </c>
      <c r="H41" s="182">
        <f t="shared" si="6"/>
        <v>1.5356921166977033</v>
      </c>
      <c r="I41" s="135">
        <f t="shared" si="16"/>
        <v>43.889999999999986</v>
      </c>
      <c r="J41" s="182">
        <f t="shared" si="7"/>
        <v>1.2849444913328572</v>
      </c>
      <c r="K41" s="135"/>
      <c r="L41" s="135">
        <v>0</v>
      </c>
      <c r="M41" s="257">
        <f t="shared" si="17"/>
        <v>0</v>
      </c>
      <c r="N41" s="198">
        <f t="shared" si="8"/>
      </c>
      <c r="O41" s="123">
        <f t="shared" si="13"/>
        <v>154.03</v>
      </c>
      <c r="P41" s="135">
        <f t="shared" si="18"/>
        <v>197.92</v>
      </c>
      <c r="Q41" s="123">
        <f t="shared" si="15"/>
        <v>43.889999999999986</v>
      </c>
      <c r="R41" s="182">
        <f t="shared" si="9"/>
        <v>1.2849444913328572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  <row r="42" spans="1:33" s="1" customFormat="1" ht="20.25" customHeight="1">
      <c r="A42" s="148">
        <v>24000000</v>
      </c>
      <c r="B42" s="83" t="s">
        <v>59</v>
      </c>
      <c r="C42" s="87">
        <f>C43+C46</f>
        <v>300.2</v>
      </c>
      <c r="D42" s="122">
        <f>SUM(D43:D44)</f>
        <v>9535.7</v>
      </c>
      <c r="E42" s="122">
        <f>SUM(E43:E44)</f>
        <v>9387.53</v>
      </c>
      <c r="F42" s="122">
        <f>SUM(F43:F44)</f>
        <v>17056.1</v>
      </c>
      <c r="G42" s="122">
        <f t="shared" si="5"/>
        <v>7668.569999999998</v>
      </c>
      <c r="H42" s="142">
        <f t="shared" si="6"/>
        <v>1.8168890006210363</v>
      </c>
      <c r="I42" s="122">
        <f t="shared" si="16"/>
        <v>7520.399999999998</v>
      </c>
      <c r="J42" s="142">
        <f t="shared" si="7"/>
        <v>1.788657361284436</v>
      </c>
      <c r="K42" s="122">
        <f>K43+K44+K45</f>
        <v>22196.368</v>
      </c>
      <c r="L42" s="122">
        <f>L43+L44+L45</f>
        <v>27221.10263</v>
      </c>
      <c r="M42" s="121">
        <f t="shared" si="17"/>
        <v>5024.734630000003</v>
      </c>
      <c r="N42" s="268">
        <f t="shared" si="8"/>
        <v>1.22637643374808</v>
      </c>
      <c r="O42" s="122">
        <f t="shared" si="13"/>
        <v>31732.068</v>
      </c>
      <c r="P42" s="122">
        <f t="shared" si="18"/>
        <v>44277.20263</v>
      </c>
      <c r="Q42" s="122">
        <f t="shared" si="15"/>
        <v>12545.13463</v>
      </c>
      <c r="R42" s="142">
        <f t="shared" si="9"/>
        <v>1.3953456367861055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89" customFormat="1" ht="24" customHeight="1">
      <c r="A43" s="197">
        <v>24060000</v>
      </c>
      <c r="B43" s="85" t="s">
        <v>20</v>
      </c>
      <c r="C43" s="86">
        <v>300.2</v>
      </c>
      <c r="D43" s="135">
        <v>9535.7</v>
      </c>
      <c r="E43" s="135">
        <v>9387.53</v>
      </c>
      <c r="F43" s="135">
        <v>17056.1</v>
      </c>
      <c r="G43" s="135">
        <f t="shared" si="5"/>
        <v>7668.569999999998</v>
      </c>
      <c r="H43" s="182">
        <f t="shared" si="6"/>
        <v>1.8168890006210363</v>
      </c>
      <c r="I43" s="135">
        <f t="shared" si="16"/>
        <v>7520.399999999998</v>
      </c>
      <c r="J43" s="182">
        <f t="shared" si="7"/>
        <v>1.788657361284436</v>
      </c>
      <c r="K43" s="257">
        <v>646.255</v>
      </c>
      <c r="L43" s="257">
        <v>1277.40119</v>
      </c>
      <c r="M43" s="257">
        <f t="shared" si="17"/>
        <v>631.14619</v>
      </c>
      <c r="N43" s="198">
        <f t="shared" si="8"/>
        <v>1.976620977787406</v>
      </c>
      <c r="O43" s="123">
        <f t="shared" si="13"/>
        <v>10181.955</v>
      </c>
      <c r="P43" s="135">
        <f>L43+F43</f>
        <v>18333.50119</v>
      </c>
      <c r="Q43" s="123">
        <f t="shared" si="15"/>
        <v>8151.546189999999</v>
      </c>
      <c r="R43" s="182">
        <f t="shared" si="9"/>
        <v>1.8005875286229411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89" customFormat="1" ht="55.5" customHeight="1">
      <c r="A44" s="197">
        <v>24110000</v>
      </c>
      <c r="B44" s="85" t="s">
        <v>83</v>
      </c>
      <c r="C44" s="86"/>
      <c r="D44" s="135">
        <v>0</v>
      </c>
      <c r="E44" s="135">
        <v>0</v>
      </c>
      <c r="F44" s="135">
        <v>0</v>
      </c>
      <c r="G44" s="135">
        <f t="shared" si="5"/>
        <v>0</v>
      </c>
      <c r="H44" s="182">
        <f t="shared" si="6"/>
      </c>
      <c r="I44" s="135"/>
      <c r="J44" s="182">
        <f t="shared" si="7"/>
      </c>
      <c r="K44" s="257">
        <v>17.313</v>
      </c>
      <c r="L44" s="257">
        <v>30.38539</v>
      </c>
      <c r="M44" s="257">
        <f t="shared" si="17"/>
        <v>13.072390000000002</v>
      </c>
      <c r="N44" s="198">
        <f t="shared" si="8"/>
        <v>1.7550620920695432</v>
      </c>
      <c r="O44" s="123">
        <f t="shared" si="13"/>
        <v>17.313</v>
      </c>
      <c r="P44" s="135">
        <f>L44+F44</f>
        <v>30.38539</v>
      </c>
      <c r="Q44" s="123">
        <f t="shared" si="15"/>
        <v>13.072390000000002</v>
      </c>
      <c r="R44" s="182">
        <f t="shared" si="9"/>
        <v>1.7550620920695432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s="189" customFormat="1" ht="53.25" customHeight="1">
      <c r="A45" s="197" t="s">
        <v>91</v>
      </c>
      <c r="B45" s="85" t="s">
        <v>92</v>
      </c>
      <c r="C45" s="86"/>
      <c r="D45" s="135">
        <v>0</v>
      </c>
      <c r="E45" s="135">
        <v>0</v>
      </c>
      <c r="F45" s="135">
        <v>0</v>
      </c>
      <c r="G45" s="135">
        <f t="shared" si="5"/>
        <v>0</v>
      </c>
      <c r="H45" s="182">
        <f t="shared" si="6"/>
      </c>
      <c r="I45" s="135"/>
      <c r="J45" s="182">
        <f t="shared" si="7"/>
      </c>
      <c r="K45" s="257">
        <v>21532.8</v>
      </c>
      <c r="L45" s="257">
        <v>25913.31605</v>
      </c>
      <c r="M45" s="257">
        <f t="shared" si="17"/>
        <v>4380.516050000002</v>
      </c>
      <c r="N45" s="198">
        <f t="shared" si="8"/>
        <v>1.2034345765529797</v>
      </c>
      <c r="O45" s="123">
        <f t="shared" si="13"/>
        <v>21532.8</v>
      </c>
      <c r="P45" s="135">
        <f>L45+F45</f>
        <v>25913.31605</v>
      </c>
      <c r="Q45" s="123">
        <f t="shared" si="15"/>
        <v>4380.516050000002</v>
      </c>
      <c r="R45" s="182">
        <f t="shared" si="9"/>
        <v>1.2034345765529797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</row>
    <row r="46" spans="1:33" s="1" customFormat="1" ht="22.5" customHeight="1">
      <c r="A46" s="148">
        <v>25000000</v>
      </c>
      <c r="B46" s="83" t="s">
        <v>53</v>
      </c>
      <c r="C46" s="87"/>
      <c r="D46" s="122">
        <v>0</v>
      </c>
      <c r="E46" s="122">
        <v>0</v>
      </c>
      <c r="F46" s="122">
        <v>0</v>
      </c>
      <c r="G46" s="135">
        <f t="shared" si="5"/>
        <v>0</v>
      </c>
      <c r="H46" s="142">
        <f t="shared" si="6"/>
      </c>
      <c r="I46" s="122">
        <f>F46-D46</f>
        <v>0</v>
      </c>
      <c r="J46" s="142">
        <f t="shared" si="7"/>
      </c>
      <c r="K46" s="121">
        <v>608583.80517</v>
      </c>
      <c r="L46" s="121">
        <v>475270.13459</v>
      </c>
      <c r="M46" s="121">
        <f t="shared" si="17"/>
        <v>-133313.67057999998</v>
      </c>
      <c r="N46" s="268">
        <f t="shared" si="8"/>
        <v>0.7809444328825665</v>
      </c>
      <c r="O46" s="122">
        <f t="shared" si="13"/>
        <v>608583.80517</v>
      </c>
      <c r="P46" s="141">
        <f>L46+F46</f>
        <v>475270.13459</v>
      </c>
      <c r="Q46" s="122">
        <f t="shared" si="15"/>
        <v>-133313.67057999998</v>
      </c>
      <c r="R46" s="142">
        <f t="shared" si="9"/>
        <v>0.7809444328825665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48">
        <v>30000000</v>
      </c>
      <c r="B47" s="83" t="s">
        <v>69</v>
      </c>
      <c r="C47" s="91"/>
      <c r="D47" s="121">
        <v>25</v>
      </c>
      <c r="E47" s="121">
        <v>10</v>
      </c>
      <c r="F47" s="121">
        <v>57.9</v>
      </c>
      <c r="G47" s="141">
        <f t="shared" si="5"/>
        <v>47.9</v>
      </c>
      <c r="H47" s="142">
        <f t="shared" si="6"/>
        <v>5.79</v>
      </c>
      <c r="I47" s="122">
        <f>F47-D47</f>
        <v>32.9</v>
      </c>
      <c r="J47" s="142">
        <f t="shared" si="7"/>
        <v>2.316</v>
      </c>
      <c r="K47" s="121">
        <v>166306.87863999998</v>
      </c>
      <c r="L47" s="121">
        <v>158704.4684</v>
      </c>
      <c r="M47" s="121">
        <f t="shared" si="17"/>
        <v>-7602.410239999968</v>
      </c>
      <c r="N47" s="268">
        <f t="shared" si="8"/>
        <v>0.9542868563094332</v>
      </c>
      <c r="O47" s="122">
        <f t="shared" si="13"/>
        <v>166331.87863999998</v>
      </c>
      <c r="P47" s="122">
        <f t="shared" si="18"/>
        <v>158762.3684</v>
      </c>
      <c r="Q47" s="122">
        <f t="shared" si="15"/>
        <v>-7569.510239999974</v>
      </c>
      <c r="R47" s="142">
        <f t="shared" si="9"/>
        <v>0.9544915244035509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5" customFormat="1" ht="60.75">
      <c r="A48" s="151" t="s">
        <v>190</v>
      </c>
      <c r="B48" s="89" t="s">
        <v>191</v>
      </c>
      <c r="C48" s="92"/>
      <c r="D48" s="121">
        <v>0</v>
      </c>
      <c r="E48" s="121">
        <v>0</v>
      </c>
      <c r="F48" s="121">
        <v>0</v>
      </c>
      <c r="G48" s="122">
        <f>F48-E48</f>
        <v>0</v>
      </c>
      <c r="H48" s="142">
        <f t="shared" si="6"/>
      </c>
      <c r="I48" s="122">
        <f>F48-D48</f>
        <v>0</v>
      </c>
      <c r="J48" s="142">
        <f t="shared" si="7"/>
      </c>
      <c r="K48" s="121">
        <v>262708</v>
      </c>
      <c r="L48" s="121">
        <v>7163.9537</v>
      </c>
      <c r="M48" s="121">
        <f aca="true" t="shared" si="19" ref="M48:M56">L48-K48</f>
        <v>-255544.0463</v>
      </c>
      <c r="N48" s="268">
        <f t="shared" si="8"/>
        <v>0.0272696442437992</v>
      </c>
      <c r="O48" s="121">
        <f>D48+K48</f>
        <v>262708</v>
      </c>
      <c r="P48" s="121">
        <f>L48+F48</f>
        <v>7163.9537</v>
      </c>
      <c r="Q48" s="121">
        <f>P48-O48</f>
        <v>-255544.0463</v>
      </c>
      <c r="R48" s="142">
        <f t="shared" si="9"/>
        <v>0.0272696442437992</v>
      </c>
      <c r="S48" s="74"/>
      <c r="T48" s="74"/>
      <c r="U48" s="74"/>
      <c r="V48" s="74"/>
      <c r="W48" s="77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1" customFormat="1" ht="30" customHeight="1">
      <c r="A49" s="148">
        <v>50000000</v>
      </c>
      <c r="B49" s="83" t="s">
        <v>21</v>
      </c>
      <c r="C49" s="87" t="e">
        <f>#REF!+C50</f>
        <v>#REF!</v>
      </c>
      <c r="D49" s="122">
        <f>D50</f>
        <v>0</v>
      </c>
      <c r="E49" s="122">
        <f>E50</f>
        <v>0</v>
      </c>
      <c r="F49" s="122">
        <f>F50</f>
        <v>0</v>
      </c>
      <c r="G49" s="122">
        <f>F49-E49</f>
        <v>0</v>
      </c>
      <c r="H49" s="142">
        <f t="shared" si="6"/>
      </c>
      <c r="I49" s="122">
        <f>F49-D49</f>
        <v>0</v>
      </c>
      <c r="J49" s="142">
        <f t="shared" si="7"/>
      </c>
      <c r="K49" s="122">
        <f>K50</f>
        <v>14435.3</v>
      </c>
      <c r="L49" s="122">
        <f>L50</f>
        <v>11436.59334</v>
      </c>
      <c r="M49" s="121">
        <f t="shared" si="19"/>
        <v>-2998.70666</v>
      </c>
      <c r="N49" s="268">
        <f t="shared" si="8"/>
        <v>0.792265719451622</v>
      </c>
      <c r="O49" s="122">
        <f t="shared" si="13"/>
        <v>14435.3</v>
      </c>
      <c r="P49" s="122">
        <f t="shared" si="18"/>
        <v>11436.59334</v>
      </c>
      <c r="Q49" s="122">
        <f t="shared" si="15"/>
        <v>-2998.70666</v>
      </c>
      <c r="R49" s="142">
        <f t="shared" si="9"/>
        <v>0.792265719451622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89" customFormat="1" ht="81" customHeight="1">
      <c r="A50" s="197">
        <v>50110000</v>
      </c>
      <c r="B50" s="85" t="s">
        <v>185</v>
      </c>
      <c r="C50" s="86"/>
      <c r="D50" s="135">
        <v>0</v>
      </c>
      <c r="E50" s="135">
        <v>0</v>
      </c>
      <c r="F50" s="135">
        <v>0</v>
      </c>
      <c r="G50" s="135">
        <f t="shared" si="5"/>
        <v>0</v>
      </c>
      <c r="H50" s="182">
        <f t="shared" si="6"/>
      </c>
      <c r="I50" s="135"/>
      <c r="J50" s="182">
        <f t="shared" si="7"/>
      </c>
      <c r="K50" s="257">
        <v>14435.3</v>
      </c>
      <c r="L50" s="257">
        <v>11436.59334</v>
      </c>
      <c r="M50" s="257">
        <f t="shared" si="19"/>
        <v>-2998.70666</v>
      </c>
      <c r="N50" s="198">
        <f t="shared" si="8"/>
        <v>0.792265719451622</v>
      </c>
      <c r="O50" s="123">
        <f t="shared" si="13"/>
        <v>14435.3</v>
      </c>
      <c r="P50" s="135">
        <f t="shared" si="18"/>
        <v>11436.59334</v>
      </c>
      <c r="Q50" s="123">
        <f t="shared" si="15"/>
        <v>-2998.70666</v>
      </c>
      <c r="R50" s="182">
        <f t="shared" si="9"/>
        <v>0.792265719451622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</row>
    <row r="51" spans="1:33" ht="20.25" customHeight="1">
      <c r="A51" s="8">
        <v>900101</v>
      </c>
      <c r="B51" s="93" t="s">
        <v>22</v>
      </c>
      <c r="C51" s="94" t="e">
        <f>C10+C35+C49+#REF!</f>
        <v>#REF!</v>
      </c>
      <c r="D51" s="137">
        <f>D10+D35+D49+D47</f>
        <v>6000285.51</v>
      </c>
      <c r="E51" s="137">
        <f>E10+E35+E49+E47</f>
        <v>3610724.4599999995</v>
      </c>
      <c r="F51" s="137">
        <f>F10+F35+F49+F47</f>
        <v>3902940.6099999994</v>
      </c>
      <c r="G51" s="137">
        <f t="shared" si="5"/>
        <v>292216.1499999999</v>
      </c>
      <c r="H51" s="144">
        <f aca="true" t="shared" si="20" ref="H51:H62">_xlfn.IFERROR(F51/E51,"")</f>
        <v>1.080930060777886</v>
      </c>
      <c r="I51" s="137">
        <f aca="true" t="shared" si="21" ref="I51:I62">F51-D51</f>
        <v>-2097344.9000000004</v>
      </c>
      <c r="J51" s="144">
        <f aca="true" t="shared" si="22" ref="J51:J62">_xlfn.IFERROR(F51/D51,"")</f>
        <v>0.6504591495680344</v>
      </c>
      <c r="K51" s="137">
        <f>K10+K35+K47+K49+K48</f>
        <v>1079025.30281</v>
      </c>
      <c r="L51" s="137">
        <f>L10+L35+L47+L49+L48</f>
        <v>685428.81325</v>
      </c>
      <c r="M51" s="137">
        <f t="shared" si="19"/>
        <v>-393596.48956</v>
      </c>
      <c r="N51" s="144">
        <f aca="true" t="shared" si="23" ref="N51:N61">_xlfn.IFERROR(L51/K51,"")</f>
        <v>0.6352296016275103</v>
      </c>
      <c r="O51" s="137">
        <f t="shared" si="13"/>
        <v>7079310.81281</v>
      </c>
      <c r="P51" s="137">
        <f t="shared" si="18"/>
        <v>4588369.423249999</v>
      </c>
      <c r="Q51" s="137">
        <f t="shared" si="15"/>
        <v>-2490941.389560001</v>
      </c>
      <c r="R51" s="144">
        <f aca="true" t="shared" si="24" ref="R51:R62">_xlfn.IFERROR(P51/O51,"")</f>
        <v>0.6481378688653354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48">
        <v>40000000</v>
      </c>
      <c r="B52" s="83" t="s">
        <v>54</v>
      </c>
      <c r="C52" s="95">
        <f>C53+C88</f>
        <v>226954.7</v>
      </c>
      <c r="D52" s="121">
        <f>D53</f>
        <v>4388907.74</v>
      </c>
      <c r="E52" s="121">
        <f>E53</f>
        <v>2755912.16</v>
      </c>
      <c r="F52" s="122">
        <f>F53</f>
        <v>2756533.96</v>
      </c>
      <c r="G52" s="122">
        <f t="shared" si="5"/>
        <v>621.7999999998137</v>
      </c>
      <c r="H52" s="157">
        <f t="shared" si="20"/>
        <v>1.000225624027146</v>
      </c>
      <c r="I52" s="122">
        <f t="shared" si="21"/>
        <v>-1632373.7800000003</v>
      </c>
      <c r="J52" s="157">
        <f t="shared" si="22"/>
        <v>0.6280683311880235</v>
      </c>
      <c r="K52" s="121">
        <f>K53</f>
        <v>247808.7</v>
      </c>
      <c r="L52" s="121">
        <f>L53</f>
        <v>125080.4</v>
      </c>
      <c r="M52" s="122">
        <f t="shared" si="19"/>
        <v>-122728.30000000002</v>
      </c>
      <c r="N52" s="157">
        <f t="shared" si="23"/>
        <v>0.5047457978674679</v>
      </c>
      <c r="O52" s="122">
        <f t="shared" si="13"/>
        <v>4636716.44</v>
      </c>
      <c r="P52" s="122">
        <f t="shared" si="18"/>
        <v>2881614.36</v>
      </c>
      <c r="Q52" s="122">
        <f t="shared" si="15"/>
        <v>-1755102.0800000005</v>
      </c>
      <c r="R52" s="157">
        <f t="shared" si="24"/>
        <v>0.6214773746224601</v>
      </c>
    </row>
    <row r="53" spans="1:18" s="1" customFormat="1" ht="23.25" customHeight="1">
      <c r="A53" s="148">
        <v>41000000</v>
      </c>
      <c r="B53" s="83" t="s">
        <v>55</v>
      </c>
      <c r="C53" s="95">
        <f>C54+C59</f>
        <v>226954.7</v>
      </c>
      <c r="D53" s="122">
        <f>D54+D59</f>
        <v>4388907.74</v>
      </c>
      <c r="E53" s="122">
        <f>E54+E59</f>
        <v>2755912.16</v>
      </c>
      <c r="F53" s="122">
        <f>F54+F59</f>
        <v>2756533.96</v>
      </c>
      <c r="G53" s="122">
        <f t="shared" si="5"/>
        <v>621.7999999998137</v>
      </c>
      <c r="H53" s="157">
        <f t="shared" si="20"/>
        <v>1.000225624027146</v>
      </c>
      <c r="I53" s="122">
        <f t="shared" si="21"/>
        <v>-1632373.7800000003</v>
      </c>
      <c r="J53" s="157">
        <f t="shared" si="22"/>
        <v>0.6280683311880235</v>
      </c>
      <c r="K53" s="121">
        <f>K54+K59</f>
        <v>247808.7</v>
      </c>
      <c r="L53" s="121">
        <f>L54+L59</f>
        <v>125080.4</v>
      </c>
      <c r="M53" s="122">
        <f t="shared" si="19"/>
        <v>-122728.30000000002</v>
      </c>
      <c r="N53" s="157">
        <f t="shared" si="23"/>
        <v>0.5047457978674679</v>
      </c>
      <c r="O53" s="122">
        <f t="shared" si="13"/>
        <v>4636716.44</v>
      </c>
      <c r="P53" s="122">
        <f t="shared" si="18"/>
        <v>2881614.36</v>
      </c>
      <c r="Q53" s="122">
        <f t="shared" si="15"/>
        <v>-1755102.0800000005</v>
      </c>
      <c r="R53" s="157">
        <f t="shared" si="24"/>
        <v>0.6214773746224601</v>
      </c>
    </row>
    <row r="54" spans="1:18" s="78" customFormat="1" ht="23.25" customHeight="1">
      <c r="A54" s="148">
        <v>41020000</v>
      </c>
      <c r="B54" s="119" t="s">
        <v>67</v>
      </c>
      <c r="C54" s="96">
        <f>SUM(C55:C55)</f>
        <v>226954.7</v>
      </c>
      <c r="D54" s="138">
        <f>D55+D56+D58+D57</f>
        <v>1668141.5899999999</v>
      </c>
      <c r="E54" s="138">
        <f>E55+E56+E58+E57</f>
        <v>978296.4899999999</v>
      </c>
      <c r="F54" s="138">
        <f>F55+F56+F58+F57</f>
        <v>978918.2899999999</v>
      </c>
      <c r="G54" s="122">
        <f t="shared" si="5"/>
        <v>621.8000000000466</v>
      </c>
      <c r="H54" s="157">
        <f t="shared" si="20"/>
        <v>1.000635594634506</v>
      </c>
      <c r="I54" s="138">
        <f t="shared" si="21"/>
        <v>-689223.2999999999</v>
      </c>
      <c r="J54" s="157">
        <f t="shared" si="22"/>
        <v>0.5868316549795992</v>
      </c>
      <c r="K54" s="259">
        <f>K55+K56</f>
        <v>0</v>
      </c>
      <c r="L54" s="259">
        <f>L55+L56</f>
        <v>0</v>
      </c>
      <c r="M54" s="122">
        <f t="shared" si="19"/>
        <v>0</v>
      </c>
      <c r="N54" s="157">
        <f t="shared" si="23"/>
      </c>
      <c r="O54" s="134">
        <f t="shared" si="13"/>
        <v>1668141.5899999999</v>
      </c>
      <c r="P54" s="138">
        <f t="shared" si="18"/>
        <v>978918.2899999999</v>
      </c>
      <c r="Q54" s="134">
        <f t="shared" si="15"/>
        <v>-689223.2999999999</v>
      </c>
      <c r="R54" s="157">
        <f t="shared" si="24"/>
        <v>0.5868316549795992</v>
      </c>
    </row>
    <row r="55" spans="1:18" s="189" customFormat="1" ht="29.25" customHeight="1">
      <c r="A55" s="197">
        <v>41020100</v>
      </c>
      <c r="B55" s="85" t="s">
        <v>105</v>
      </c>
      <c r="C55" s="97">
        <v>226954.7</v>
      </c>
      <c r="D55" s="135">
        <v>1511734.4</v>
      </c>
      <c r="E55" s="135">
        <v>881844.6</v>
      </c>
      <c r="F55" s="135">
        <v>881844.6</v>
      </c>
      <c r="G55" s="122">
        <f t="shared" si="5"/>
        <v>0</v>
      </c>
      <c r="H55" s="198">
        <f t="shared" si="20"/>
        <v>1</v>
      </c>
      <c r="I55" s="135">
        <f t="shared" si="21"/>
        <v>-629889.7999999999</v>
      </c>
      <c r="J55" s="198">
        <f t="shared" si="22"/>
        <v>0.583333024637132</v>
      </c>
      <c r="K55" s="260">
        <v>0</v>
      </c>
      <c r="L55" s="260">
        <v>0</v>
      </c>
      <c r="M55" s="134">
        <f t="shared" si="19"/>
        <v>0</v>
      </c>
      <c r="N55" s="198">
        <f t="shared" si="23"/>
      </c>
      <c r="O55" s="123">
        <f t="shared" si="13"/>
        <v>1511734.4</v>
      </c>
      <c r="P55" s="135">
        <f t="shared" si="18"/>
        <v>881844.6</v>
      </c>
      <c r="Q55" s="123">
        <f t="shared" si="15"/>
        <v>-629889.7999999999</v>
      </c>
      <c r="R55" s="198">
        <f t="shared" si="24"/>
        <v>0.583333024637132</v>
      </c>
    </row>
    <row r="56" spans="1:18" s="189" customFormat="1" ht="84" customHeight="1">
      <c r="A56" s="197">
        <v>41020200</v>
      </c>
      <c r="B56" s="85" t="s">
        <v>158</v>
      </c>
      <c r="C56" s="97"/>
      <c r="D56" s="135">
        <v>114236.4</v>
      </c>
      <c r="E56" s="135">
        <v>66636.5</v>
      </c>
      <c r="F56" s="135">
        <v>66636.5</v>
      </c>
      <c r="G56" s="122">
        <f t="shared" si="5"/>
        <v>0</v>
      </c>
      <c r="H56" s="198">
        <f t="shared" si="20"/>
        <v>1</v>
      </c>
      <c r="I56" s="135">
        <f t="shared" si="21"/>
        <v>-47599.899999999994</v>
      </c>
      <c r="J56" s="198">
        <f t="shared" si="22"/>
        <v>0.5833210780451765</v>
      </c>
      <c r="K56" s="260">
        <v>0</v>
      </c>
      <c r="L56" s="260">
        <v>0</v>
      </c>
      <c r="M56" s="134">
        <f t="shared" si="19"/>
        <v>0</v>
      </c>
      <c r="N56" s="198">
        <f t="shared" si="23"/>
      </c>
      <c r="O56" s="123">
        <f t="shared" si="13"/>
        <v>114236.4</v>
      </c>
      <c r="P56" s="135">
        <f>L56+F56</f>
        <v>66636.5</v>
      </c>
      <c r="Q56" s="123">
        <f aca="true" t="shared" si="25" ref="Q56:Q62">P56-O56</f>
        <v>-47599.899999999994</v>
      </c>
      <c r="R56" s="198">
        <f t="shared" si="24"/>
        <v>0.5833210780451765</v>
      </c>
    </row>
    <row r="57" spans="1:18" s="189" customFormat="1" ht="129" customHeight="1">
      <c r="A57" s="197" t="s">
        <v>264</v>
      </c>
      <c r="B57" s="85" t="s">
        <v>265</v>
      </c>
      <c r="C57" s="97"/>
      <c r="D57" s="135">
        <v>7761.19</v>
      </c>
      <c r="E57" s="135">
        <v>7761.19</v>
      </c>
      <c r="F57" s="135">
        <v>7761.19</v>
      </c>
      <c r="G57" s="122">
        <f>F57-E57</f>
        <v>0</v>
      </c>
      <c r="H57" s="198">
        <f>_xlfn.IFERROR(F57/E57,"")</f>
        <v>1</v>
      </c>
      <c r="I57" s="135">
        <f>F57-D57</f>
        <v>0</v>
      </c>
      <c r="J57" s="198">
        <f>_xlfn.IFERROR(F57/D57,"")</f>
        <v>1</v>
      </c>
      <c r="K57" s="260"/>
      <c r="L57" s="260"/>
      <c r="M57" s="134"/>
      <c r="N57" s="198"/>
      <c r="O57" s="123">
        <f>D57+K57</f>
        <v>7761.19</v>
      </c>
      <c r="P57" s="135">
        <f>L57+F57</f>
        <v>7761.19</v>
      </c>
      <c r="Q57" s="123">
        <f>P57-O57</f>
        <v>0</v>
      </c>
      <c r="R57" s="198">
        <f>_xlfn.IFERROR(P57/O57,"")</f>
        <v>1</v>
      </c>
    </row>
    <row r="58" spans="1:18" s="189" customFormat="1" ht="121.5">
      <c r="A58" s="197" t="s">
        <v>246</v>
      </c>
      <c r="B58" s="85" t="s">
        <v>247</v>
      </c>
      <c r="C58" s="97"/>
      <c r="D58" s="135">
        <v>34409.6</v>
      </c>
      <c r="E58" s="135">
        <v>22054.2</v>
      </c>
      <c r="F58" s="135">
        <v>22676</v>
      </c>
      <c r="G58" s="135">
        <f t="shared" si="5"/>
        <v>621.7999999999993</v>
      </c>
      <c r="H58" s="198">
        <f>_xlfn.IFERROR(F58/E58,"")</f>
        <v>1.028194176165991</v>
      </c>
      <c r="I58" s="135">
        <f>F58-D58</f>
        <v>-11733.599999999999</v>
      </c>
      <c r="J58" s="198">
        <f>_xlfn.IFERROR(F58/D58,"")</f>
        <v>0.6590021389379708</v>
      </c>
      <c r="K58" s="260">
        <v>0</v>
      </c>
      <c r="L58" s="260">
        <v>0</v>
      </c>
      <c r="M58" s="134">
        <f>L58-K58</f>
        <v>0</v>
      </c>
      <c r="N58" s="198">
        <f>_xlfn.IFERROR(L58/K58,"")</f>
      </c>
      <c r="O58" s="123">
        <f>D58+K58</f>
        <v>34409.6</v>
      </c>
      <c r="P58" s="135">
        <f>L58+F58</f>
        <v>22676</v>
      </c>
      <c r="Q58" s="123">
        <f t="shared" si="25"/>
        <v>-11733.599999999999</v>
      </c>
      <c r="R58" s="198">
        <f>_xlfn.IFERROR(P58/O58,"")</f>
        <v>0.6590021389379708</v>
      </c>
    </row>
    <row r="59" spans="1:18" s="1" customFormat="1" ht="28.5" customHeight="1">
      <c r="A59" s="148">
        <v>41030000</v>
      </c>
      <c r="B59" s="98" t="s">
        <v>68</v>
      </c>
      <c r="C59" s="87">
        <f>C80</f>
        <v>0</v>
      </c>
      <c r="D59" s="122">
        <f>SUM(D60:D81)</f>
        <v>2720766.15</v>
      </c>
      <c r="E59" s="122">
        <f>SUM(E60:E81)</f>
        <v>1777615.6700000002</v>
      </c>
      <c r="F59" s="122">
        <f>SUM(F60:F81)</f>
        <v>1777615.6700000002</v>
      </c>
      <c r="G59" s="122">
        <f t="shared" si="5"/>
        <v>0</v>
      </c>
      <c r="H59" s="157">
        <f t="shared" si="20"/>
        <v>1</v>
      </c>
      <c r="I59" s="122">
        <f t="shared" si="21"/>
        <v>-943150.4799999997</v>
      </c>
      <c r="J59" s="157">
        <f t="shared" si="22"/>
        <v>0.6533511415525367</v>
      </c>
      <c r="K59" s="121">
        <f>SUM(K60:K81)</f>
        <v>247808.7</v>
      </c>
      <c r="L59" s="121">
        <f>SUM(L60:L81)</f>
        <v>125080.4</v>
      </c>
      <c r="M59" s="121">
        <f>SUM(M60:M80)</f>
        <v>-122728.30000000002</v>
      </c>
      <c r="N59" s="157">
        <f t="shared" si="23"/>
        <v>0.5047457978674679</v>
      </c>
      <c r="O59" s="122">
        <f t="shared" si="13"/>
        <v>2968574.85</v>
      </c>
      <c r="P59" s="122">
        <f t="shared" si="18"/>
        <v>1902696.07</v>
      </c>
      <c r="Q59" s="122">
        <f t="shared" si="25"/>
        <v>-1065878.78</v>
      </c>
      <c r="R59" s="157">
        <f t="shared" si="24"/>
        <v>0.640945964357274</v>
      </c>
    </row>
    <row r="60" spans="1:18" s="1" customFormat="1" ht="101.25" customHeight="1" hidden="1">
      <c r="A60" s="149">
        <v>41030400</v>
      </c>
      <c r="B60" s="155" t="s">
        <v>220</v>
      </c>
      <c r="C60" s="87"/>
      <c r="D60" s="123"/>
      <c r="E60" s="123"/>
      <c r="F60" s="123"/>
      <c r="G60" s="122">
        <f t="shared" si="5"/>
        <v>0</v>
      </c>
      <c r="H60" s="157">
        <f t="shared" si="20"/>
      </c>
      <c r="I60" s="123">
        <f t="shared" si="21"/>
        <v>0</v>
      </c>
      <c r="J60" s="157">
        <f t="shared" si="22"/>
      </c>
      <c r="K60" s="257"/>
      <c r="L60" s="257"/>
      <c r="M60" s="123">
        <f>L60-K60</f>
        <v>0</v>
      </c>
      <c r="N60" s="157">
        <f t="shared" si="23"/>
      </c>
      <c r="O60" s="123">
        <f aca="true" t="shared" si="26" ref="O60:O65">D60+K60</f>
        <v>0</v>
      </c>
      <c r="P60" s="123">
        <f aca="true" t="shared" si="27" ref="P60:P65">L60+F60</f>
        <v>0</v>
      </c>
      <c r="Q60" s="123">
        <f t="shared" si="25"/>
        <v>0</v>
      </c>
      <c r="R60" s="157">
        <f t="shared" si="24"/>
      </c>
    </row>
    <row r="61" spans="1:18" s="1" customFormat="1" ht="150" customHeight="1">
      <c r="A61" s="149">
        <v>41030500</v>
      </c>
      <c r="B61" s="140" t="s">
        <v>262</v>
      </c>
      <c r="C61" s="87"/>
      <c r="D61" s="135">
        <v>11998.68</v>
      </c>
      <c r="E61" s="135">
        <v>0</v>
      </c>
      <c r="F61" s="135">
        <v>0</v>
      </c>
      <c r="G61" s="122">
        <f t="shared" si="5"/>
        <v>0</v>
      </c>
      <c r="H61" s="158">
        <f t="shared" si="20"/>
      </c>
      <c r="I61" s="123">
        <f t="shared" si="21"/>
        <v>-11998.68</v>
      </c>
      <c r="J61" s="158">
        <f t="shared" si="22"/>
        <v>0</v>
      </c>
      <c r="K61" s="257"/>
      <c r="L61" s="257"/>
      <c r="M61" s="123">
        <f>L61-K61</f>
        <v>0</v>
      </c>
      <c r="N61" s="157">
        <f t="shared" si="23"/>
      </c>
      <c r="O61" s="123">
        <f t="shared" si="26"/>
        <v>11998.68</v>
      </c>
      <c r="P61" s="123">
        <f t="shared" si="27"/>
        <v>0</v>
      </c>
      <c r="Q61" s="123">
        <f t="shared" si="25"/>
        <v>-11998.68</v>
      </c>
      <c r="R61" s="158">
        <f t="shared" si="24"/>
        <v>0</v>
      </c>
    </row>
    <row r="62" spans="1:18" s="189" customFormat="1" ht="82.5" customHeight="1">
      <c r="A62" s="197">
        <v>41030600</v>
      </c>
      <c r="B62" s="140" t="s">
        <v>236</v>
      </c>
      <c r="C62" s="91"/>
      <c r="D62" s="135">
        <v>3854.7</v>
      </c>
      <c r="E62" s="135">
        <v>2249.1</v>
      </c>
      <c r="F62" s="135">
        <v>2249.1</v>
      </c>
      <c r="G62" s="122">
        <f>F62-E62</f>
        <v>0</v>
      </c>
      <c r="H62" s="198">
        <f t="shared" si="20"/>
        <v>1</v>
      </c>
      <c r="I62" s="123">
        <f t="shared" si="21"/>
        <v>-1605.6</v>
      </c>
      <c r="J62" s="198">
        <f t="shared" si="22"/>
        <v>0.5834695307027784</v>
      </c>
      <c r="K62" s="257"/>
      <c r="L62" s="257"/>
      <c r="M62" s="123"/>
      <c r="N62" s="270"/>
      <c r="O62" s="123">
        <f t="shared" si="26"/>
        <v>3854.7</v>
      </c>
      <c r="P62" s="123">
        <f t="shared" si="27"/>
        <v>2249.1</v>
      </c>
      <c r="Q62" s="123">
        <f t="shared" si="25"/>
        <v>-1605.6</v>
      </c>
      <c r="R62" s="198">
        <f t="shared" si="24"/>
        <v>0.5834695307027784</v>
      </c>
    </row>
    <row r="63" spans="1:18" s="189" customFormat="1" ht="51.75" customHeight="1">
      <c r="A63" s="197" t="s">
        <v>258</v>
      </c>
      <c r="B63" s="140" t="s">
        <v>259</v>
      </c>
      <c r="C63" s="91"/>
      <c r="D63" s="135">
        <v>41079</v>
      </c>
      <c r="E63" s="135">
        <v>32863.2</v>
      </c>
      <c r="F63" s="135">
        <v>32863.2</v>
      </c>
      <c r="G63" s="135">
        <f>F63-E63</f>
        <v>0</v>
      </c>
      <c r="H63" s="198">
        <f>_xlfn.IFERROR(F63/E63,"")</f>
        <v>1</v>
      </c>
      <c r="I63" s="135">
        <f>F63-D63</f>
        <v>-8215.800000000003</v>
      </c>
      <c r="J63" s="198">
        <f>_xlfn.IFERROR(F63/D63,"")</f>
        <v>0.7999999999999999</v>
      </c>
      <c r="K63" s="257"/>
      <c r="L63" s="257"/>
      <c r="M63" s="123"/>
      <c r="N63" s="270"/>
      <c r="O63" s="123">
        <f t="shared" si="26"/>
        <v>41079</v>
      </c>
      <c r="P63" s="123">
        <f t="shared" si="27"/>
        <v>32863.2</v>
      </c>
      <c r="Q63" s="123">
        <f>P63-O63</f>
        <v>-8215.800000000003</v>
      </c>
      <c r="R63" s="198">
        <f>_xlfn.IFERROR(P63/O63,"")</f>
        <v>0.7999999999999999</v>
      </c>
    </row>
    <row r="64" spans="1:18" s="189" customFormat="1" ht="82.5" customHeight="1">
      <c r="A64" s="197" t="s">
        <v>260</v>
      </c>
      <c r="B64" s="140" t="s">
        <v>261</v>
      </c>
      <c r="C64" s="91"/>
      <c r="D64" s="135">
        <v>25037</v>
      </c>
      <c r="E64" s="135">
        <v>20029.6</v>
      </c>
      <c r="F64" s="135">
        <v>20029.6</v>
      </c>
      <c r="G64" s="135">
        <f>F64-E64</f>
        <v>0</v>
      </c>
      <c r="H64" s="198">
        <f>_xlfn.IFERROR(F64/E64,"")</f>
        <v>1</v>
      </c>
      <c r="I64" s="135">
        <f>F64-D64</f>
        <v>-5007.4000000000015</v>
      </c>
      <c r="J64" s="198">
        <f>_xlfn.IFERROR(F64/D64,"")</f>
        <v>0.7999999999999999</v>
      </c>
      <c r="K64" s="257"/>
      <c r="L64" s="257"/>
      <c r="M64" s="123"/>
      <c r="N64" s="270"/>
      <c r="O64" s="123">
        <f t="shared" si="26"/>
        <v>25037</v>
      </c>
      <c r="P64" s="123">
        <f t="shared" si="27"/>
        <v>20029.6</v>
      </c>
      <c r="Q64" s="123">
        <f>P64-O64</f>
        <v>-5007.4000000000015</v>
      </c>
      <c r="R64" s="198">
        <f>_xlfn.IFERROR(P64/O64,"")</f>
        <v>0.7999999999999999</v>
      </c>
    </row>
    <row r="65" spans="1:18" s="189" customFormat="1" ht="82.5" customHeight="1">
      <c r="A65" s="197" t="s">
        <v>250</v>
      </c>
      <c r="B65" s="140" t="s">
        <v>251</v>
      </c>
      <c r="C65" s="91"/>
      <c r="D65" s="135">
        <v>784.7</v>
      </c>
      <c r="E65" s="135">
        <v>392.2</v>
      </c>
      <c r="F65" s="135">
        <v>392.2</v>
      </c>
      <c r="G65" s="122">
        <f>F65-E65</f>
        <v>0</v>
      </c>
      <c r="H65" s="198">
        <f>_xlfn.IFERROR(F65/E65,"")</f>
        <v>1</v>
      </c>
      <c r="I65" s="123">
        <f>F65-D65</f>
        <v>-392.50000000000006</v>
      </c>
      <c r="J65" s="198">
        <f>_xlfn.IFERROR(F65/D65,"")</f>
        <v>0.4998088441442589</v>
      </c>
      <c r="K65" s="257"/>
      <c r="L65" s="257"/>
      <c r="M65" s="123"/>
      <c r="N65" s="270"/>
      <c r="O65" s="123">
        <f t="shared" si="26"/>
        <v>784.7</v>
      </c>
      <c r="P65" s="123">
        <f t="shared" si="27"/>
        <v>392.2</v>
      </c>
      <c r="Q65" s="123">
        <f>P65-O65</f>
        <v>-392.50000000000006</v>
      </c>
      <c r="R65" s="198">
        <f>_xlfn.IFERROR(P65/O65,"")</f>
        <v>0.4998088441442589</v>
      </c>
    </row>
    <row r="66" spans="1:18" s="189" customFormat="1" ht="61.5" customHeight="1">
      <c r="A66" s="197">
        <v>41033000</v>
      </c>
      <c r="B66" s="140" t="s">
        <v>218</v>
      </c>
      <c r="C66" s="91"/>
      <c r="D66" s="135">
        <v>63015.2</v>
      </c>
      <c r="E66" s="135">
        <v>35339.7</v>
      </c>
      <c r="F66" s="135">
        <v>35339.7</v>
      </c>
      <c r="G66" s="122">
        <f t="shared" si="5"/>
        <v>0</v>
      </c>
      <c r="H66" s="198">
        <f aca="true" t="shared" si="28" ref="H66:H80">_xlfn.IFERROR(F66/E66,"")</f>
        <v>1</v>
      </c>
      <c r="I66" s="123">
        <f aca="true" t="shared" si="29" ref="I66:I80">F66-D66</f>
        <v>-27675.5</v>
      </c>
      <c r="J66" s="198">
        <f aca="true" t="shared" si="30" ref="J66:J80">_xlfn.IFERROR(F66/D66,"")</f>
        <v>0.5608123119501326</v>
      </c>
      <c r="K66" s="257"/>
      <c r="L66" s="257"/>
      <c r="M66" s="123">
        <f aca="true" t="shared" si="31" ref="M66:M80">L66-K66</f>
        <v>0</v>
      </c>
      <c r="N66" s="198">
        <f aca="true" t="shared" si="32" ref="N66:N80">_xlfn.IFERROR(L66/K66,"")</f>
      </c>
      <c r="O66" s="123">
        <f aca="true" t="shared" si="33" ref="O66:O80">D66+K66</f>
        <v>63015.2</v>
      </c>
      <c r="P66" s="123">
        <f aca="true" t="shared" si="34" ref="P66:P80">L66+F66</f>
        <v>35339.7</v>
      </c>
      <c r="Q66" s="123">
        <f aca="true" t="shared" si="35" ref="Q66:Q80">P66-O66</f>
        <v>-27675.5</v>
      </c>
      <c r="R66" s="198">
        <f aca="true" t="shared" si="36" ref="R66:R80">_xlfn.IFERROR(P66/O66,"")</f>
        <v>0.5608123119501326</v>
      </c>
    </row>
    <row r="67" spans="1:18" s="189" customFormat="1" ht="44.25" customHeight="1">
      <c r="A67" s="197" t="s">
        <v>203</v>
      </c>
      <c r="B67" s="140" t="s">
        <v>207</v>
      </c>
      <c r="C67" s="91"/>
      <c r="D67" s="135">
        <v>2525313.2</v>
      </c>
      <c r="E67" s="135">
        <v>1644877.7</v>
      </c>
      <c r="F67" s="135">
        <v>1644877.7</v>
      </c>
      <c r="G67" s="122">
        <f t="shared" si="5"/>
        <v>0</v>
      </c>
      <c r="H67" s="198">
        <f t="shared" si="28"/>
        <v>1</v>
      </c>
      <c r="I67" s="123">
        <f t="shared" si="29"/>
        <v>-880435.5000000002</v>
      </c>
      <c r="J67" s="198">
        <f t="shared" si="30"/>
        <v>0.6513559189410644</v>
      </c>
      <c r="K67" s="257"/>
      <c r="L67" s="257"/>
      <c r="M67" s="123">
        <f t="shared" si="31"/>
        <v>0</v>
      </c>
      <c r="N67" s="270">
        <f t="shared" si="32"/>
      </c>
      <c r="O67" s="123">
        <f t="shared" si="33"/>
        <v>2525313.2</v>
      </c>
      <c r="P67" s="123">
        <f t="shared" si="34"/>
        <v>1644877.7</v>
      </c>
      <c r="Q67" s="123">
        <f t="shared" si="35"/>
        <v>-880435.5000000002</v>
      </c>
      <c r="R67" s="198">
        <f t="shared" si="36"/>
        <v>0.6513559189410644</v>
      </c>
    </row>
    <row r="68" spans="1:18" s="189" customFormat="1" ht="146.25" customHeight="1" hidden="1">
      <c r="A68" s="197" t="s">
        <v>204</v>
      </c>
      <c r="B68" s="140" t="s">
        <v>209</v>
      </c>
      <c r="C68" s="91"/>
      <c r="D68" s="135">
        <v>0</v>
      </c>
      <c r="E68" s="135">
        <v>0</v>
      </c>
      <c r="F68" s="135">
        <v>0</v>
      </c>
      <c r="G68" s="122">
        <f t="shared" si="5"/>
        <v>0</v>
      </c>
      <c r="H68" s="198">
        <f t="shared" si="28"/>
      </c>
      <c r="I68" s="123">
        <f t="shared" si="29"/>
        <v>0</v>
      </c>
      <c r="J68" s="198">
        <f t="shared" si="30"/>
      </c>
      <c r="K68" s="257"/>
      <c r="L68" s="257"/>
      <c r="M68" s="123">
        <f t="shared" si="31"/>
        <v>0</v>
      </c>
      <c r="N68" s="270">
        <f t="shared" si="32"/>
      </c>
      <c r="O68" s="123">
        <f t="shared" si="33"/>
        <v>0</v>
      </c>
      <c r="P68" s="123">
        <f t="shared" si="34"/>
        <v>0</v>
      </c>
      <c r="Q68" s="123">
        <f t="shared" si="35"/>
        <v>0</v>
      </c>
      <c r="R68" s="198">
        <f t="shared" si="36"/>
      </c>
    </row>
    <row r="69" spans="1:18" s="189" customFormat="1" ht="77.25" customHeight="1" hidden="1">
      <c r="A69" s="197">
        <v>41034500</v>
      </c>
      <c r="B69" s="140" t="s">
        <v>224</v>
      </c>
      <c r="C69" s="91"/>
      <c r="D69" s="135">
        <v>0</v>
      </c>
      <c r="E69" s="135">
        <v>0</v>
      </c>
      <c r="F69" s="135">
        <v>0</v>
      </c>
      <c r="G69" s="122">
        <f t="shared" si="5"/>
        <v>0</v>
      </c>
      <c r="H69" s="198">
        <f t="shared" si="28"/>
      </c>
      <c r="I69" s="123">
        <f t="shared" si="29"/>
        <v>0</v>
      </c>
      <c r="J69" s="198">
        <f t="shared" si="30"/>
      </c>
      <c r="K69" s="257"/>
      <c r="L69" s="257"/>
      <c r="M69" s="123">
        <f t="shared" si="31"/>
        <v>0</v>
      </c>
      <c r="N69" s="198">
        <f t="shared" si="32"/>
      </c>
      <c r="O69" s="123">
        <f t="shared" si="33"/>
        <v>0</v>
      </c>
      <c r="P69" s="123">
        <f t="shared" si="34"/>
        <v>0</v>
      </c>
      <c r="Q69" s="123">
        <f t="shared" si="35"/>
        <v>0</v>
      </c>
      <c r="R69" s="198">
        <f t="shared" si="36"/>
      </c>
    </row>
    <row r="70" spans="1:18" s="189" customFormat="1" ht="77.25" customHeight="1" hidden="1">
      <c r="A70" s="197">
        <v>41035200</v>
      </c>
      <c r="B70" s="140" t="s">
        <v>226</v>
      </c>
      <c r="C70" s="91"/>
      <c r="D70" s="135">
        <v>0</v>
      </c>
      <c r="E70" s="135">
        <v>0</v>
      </c>
      <c r="F70" s="135">
        <v>0</v>
      </c>
      <c r="G70" s="122">
        <f t="shared" si="5"/>
        <v>0</v>
      </c>
      <c r="H70" s="198">
        <f t="shared" si="28"/>
      </c>
      <c r="I70" s="123">
        <f t="shared" si="29"/>
        <v>0</v>
      </c>
      <c r="J70" s="198">
        <f t="shared" si="30"/>
      </c>
      <c r="K70" s="257"/>
      <c r="L70" s="257"/>
      <c r="M70" s="123">
        <f t="shared" si="31"/>
        <v>0</v>
      </c>
      <c r="N70" s="270">
        <f t="shared" si="32"/>
      </c>
      <c r="O70" s="123">
        <f t="shared" si="33"/>
        <v>0</v>
      </c>
      <c r="P70" s="123">
        <f t="shared" si="34"/>
        <v>0</v>
      </c>
      <c r="Q70" s="123">
        <f t="shared" si="35"/>
        <v>0</v>
      </c>
      <c r="R70" s="198">
        <f t="shared" si="36"/>
      </c>
    </row>
    <row r="71" spans="1:18" s="189" customFormat="1" ht="81" hidden="1">
      <c r="A71" s="197">
        <v>41035300</v>
      </c>
      <c r="B71" s="140" t="s">
        <v>233</v>
      </c>
      <c r="C71" s="91"/>
      <c r="D71" s="135">
        <v>0</v>
      </c>
      <c r="E71" s="135">
        <v>0</v>
      </c>
      <c r="F71" s="135">
        <v>0</v>
      </c>
      <c r="G71" s="122">
        <f t="shared" si="5"/>
        <v>0</v>
      </c>
      <c r="H71" s="198">
        <f t="shared" si="28"/>
      </c>
      <c r="I71" s="123">
        <f t="shared" si="29"/>
        <v>0</v>
      </c>
      <c r="J71" s="198">
        <f t="shared" si="30"/>
      </c>
      <c r="K71" s="257"/>
      <c r="L71" s="257"/>
      <c r="M71" s="123">
        <f t="shared" si="31"/>
        <v>0</v>
      </c>
      <c r="N71" s="270">
        <f t="shared" si="32"/>
      </c>
      <c r="O71" s="123">
        <f t="shared" si="33"/>
        <v>0</v>
      </c>
      <c r="P71" s="123">
        <f t="shared" si="34"/>
        <v>0</v>
      </c>
      <c r="Q71" s="123">
        <f t="shared" si="35"/>
        <v>0</v>
      </c>
      <c r="R71" s="198">
        <f t="shared" si="36"/>
      </c>
    </row>
    <row r="72" spans="1:18" s="189" customFormat="1" ht="72" customHeight="1">
      <c r="A72" s="197" t="s">
        <v>205</v>
      </c>
      <c r="B72" s="140" t="s">
        <v>210</v>
      </c>
      <c r="C72" s="91"/>
      <c r="D72" s="135">
        <v>10099.7</v>
      </c>
      <c r="E72" s="135">
        <v>5891.2</v>
      </c>
      <c r="F72" s="135">
        <v>5891.2</v>
      </c>
      <c r="G72" s="122">
        <f t="shared" si="5"/>
        <v>0</v>
      </c>
      <c r="H72" s="198">
        <f t="shared" si="28"/>
        <v>1</v>
      </c>
      <c r="I72" s="123">
        <f t="shared" si="29"/>
        <v>-4208.500000000001</v>
      </c>
      <c r="J72" s="198">
        <f t="shared" si="30"/>
        <v>0.5833044545877599</v>
      </c>
      <c r="K72" s="257"/>
      <c r="L72" s="257"/>
      <c r="M72" s="123">
        <f t="shared" si="31"/>
        <v>0</v>
      </c>
      <c r="N72" s="270">
        <f t="shared" si="32"/>
      </c>
      <c r="O72" s="123">
        <f t="shared" si="33"/>
        <v>10099.7</v>
      </c>
      <c r="P72" s="123">
        <f t="shared" si="34"/>
        <v>5891.2</v>
      </c>
      <c r="Q72" s="123">
        <f t="shared" si="35"/>
        <v>-4208.500000000001</v>
      </c>
      <c r="R72" s="198">
        <f t="shared" si="36"/>
        <v>0.5833044545877599</v>
      </c>
    </row>
    <row r="73" spans="1:18" s="189" customFormat="1" ht="81" customHeight="1" hidden="1">
      <c r="A73" s="197">
        <v>41035500</v>
      </c>
      <c r="B73" s="140" t="s">
        <v>227</v>
      </c>
      <c r="C73" s="91"/>
      <c r="D73" s="135">
        <v>0</v>
      </c>
      <c r="E73" s="135">
        <v>0</v>
      </c>
      <c r="F73" s="135" t="s">
        <v>242</v>
      </c>
      <c r="G73" s="122" t="e">
        <f t="shared" si="5"/>
        <v>#VALUE!</v>
      </c>
      <c r="H73" s="198">
        <f t="shared" si="28"/>
      </c>
      <c r="I73" s="123" t="e">
        <f t="shared" si="29"/>
        <v>#VALUE!</v>
      </c>
      <c r="J73" s="198">
        <f t="shared" si="30"/>
      </c>
      <c r="K73" s="257"/>
      <c r="L73" s="257"/>
      <c r="M73" s="123">
        <f t="shared" si="31"/>
        <v>0</v>
      </c>
      <c r="N73" s="270">
        <f t="shared" si="32"/>
      </c>
      <c r="O73" s="123">
        <f t="shared" si="33"/>
        <v>0</v>
      </c>
      <c r="P73" s="123" t="e">
        <f t="shared" si="34"/>
        <v>#VALUE!</v>
      </c>
      <c r="Q73" s="123" t="e">
        <f t="shared" si="35"/>
        <v>#VALUE!</v>
      </c>
      <c r="R73" s="198">
        <f t="shared" si="36"/>
      </c>
    </row>
    <row r="74" spans="1:18" s="189" customFormat="1" ht="105.75" customHeight="1">
      <c r="A74" s="197">
        <v>41035600</v>
      </c>
      <c r="B74" s="140" t="s">
        <v>228</v>
      </c>
      <c r="C74" s="91"/>
      <c r="D74" s="135">
        <v>7221.8</v>
      </c>
      <c r="E74" s="135">
        <v>3610.8</v>
      </c>
      <c r="F74" s="135">
        <v>3610.8</v>
      </c>
      <c r="G74" s="123">
        <f t="shared" si="5"/>
        <v>0</v>
      </c>
      <c r="H74" s="198">
        <f t="shared" si="28"/>
        <v>1</v>
      </c>
      <c r="I74" s="123">
        <f t="shared" si="29"/>
        <v>-3611</v>
      </c>
      <c r="J74" s="198">
        <f t="shared" si="30"/>
        <v>0.49998615303663907</v>
      </c>
      <c r="K74" s="257"/>
      <c r="L74" s="257"/>
      <c r="M74" s="123">
        <f t="shared" si="31"/>
        <v>0</v>
      </c>
      <c r="N74" s="270">
        <f t="shared" si="32"/>
      </c>
      <c r="O74" s="123">
        <f t="shared" si="33"/>
        <v>7221.8</v>
      </c>
      <c r="P74" s="123">
        <f t="shared" si="34"/>
        <v>3610.8</v>
      </c>
      <c r="Q74" s="123">
        <f t="shared" si="35"/>
        <v>-3611</v>
      </c>
      <c r="R74" s="198">
        <f t="shared" si="36"/>
        <v>0.49998615303663907</v>
      </c>
    </row>
    <row r="75" spans="1:18" s="189" customFormat="1" ht="129.75" customHeight="1" hidden="1">
      <c r="A75" s="197">
        <v>41035900</v>
      </c>
      <c r="B75" s="140" t="s">
        <v>225</v>
      </c>
      <c r="C75" s="91"/>
      <c r="D75" s="135">
        <v>0</v>
      </c>
      <c r="E75" s="135">
        <v>0</v>
      </c>
      <c r="F75" s="135">
        <v>0</v>
      </c>
      <c r="G75" s="122">
        <f t="shared" si="5"/>
        <v>0</v>
      </c>
      <c r="H75" s="198">
        <f t="shared" si="28"/>
      </c>
      <c r="I75" s="123">
        <f t="shared" si="29"/>
        <v>0</v>
      </c>
      <c r="J75" s="198">
        <f t="shared" si="30"/>
      </c>
      <c r="K75" s="257"/>
      <c r="L75" s="257"/>
      <c r="M75" s="123">
        <f t="shared" si="31"/>
        <v>0</v>
      </c>
      <c r="N75" s="270">
        <f t="shared" si="32"/>
      </c>
      <c r="O75" s="123">
        <f t="shared" si="33"/>
        <v>0</v>
      </c>
      <c r="P75" s="123">
        <f t="shared" si="34"/>
        <v>0</v>
      </c>
      <c r="Q75" s="123">
        <f t="shared" si="35"/>
        <v>0</v>
      </c>
      <c r="R75" s="198">
        <f t="shared" si="36"/>
      </c>
    </row>
    <row r="76" spans="1:18" s="189" customFormat="1" ht="210.75" customHeight="1">
      <c r="A76" s="197">
        <v>41036100</v>
      </c>
      <c r="B76" s="140" t="s">
        <v>263</v>
      </c>
      <c r="C76" s="91"/>
      <c r="D76" s="135">
        <v>22304.8</v>
      </c>
      <c r="E76" s="135">
        <v>22304.8</v>
      </c>
      <c r="F76" s="135">
        <v>22304.8</v>
      </c>
      <c r="G76" s="122">
        <f t="shared" si="5"/>
        <v>0</v>
      </c>
      <c r="H76" s="198">
        <f t="shared" si="28"/>
        <v>1</v>
      </c>
      <c r="I76" s="123">
        <f t="shared" si="29"/>
        <v>0</v>
      </c>
      <c r="J76" s="198">
        <f t="shared" si="30"/>
        <v>1</v>
      </c>
      <c r="K76" s="257"/>
      <c r="L76" s="257"/>
      <c r="M76" s="123">
        <f t="shared" si="31"/>
        <v>0</v>
      </c>
      <c r="N76" s="270">
        <f t="shared" si="32"/>
      </c>
      <c r="O76" s="123">
        <f t="shared" si="33"/>
        <v>22304.8</v>
      </c>
      <c r="P76" s="123">
        <f t="shared" si="34"/>
        <v>22304.8</v>
      </c>
      <c r="Q76" s="123">
        <f t="shared" si="35"/>
        <v>0</v>
      </c>
      <c r="R76" s="198">
        <f t="shared" si="36"/>
        <v>1</v>
      </c>
    </row>
    <row r="77" spans="1:18" s="189" customFormat="1" ht="303.75">
      <c r="A77" s="197">
        <v>41036400</v>
      </c>
      <c r="B77" s="140" t="s">
        <v>229</v>
      </c>
      <c r="C77" s="91"/>
      <c r="D77" s="135">
        <v>10057.37</v>
      </c>
      <c r="E77" s="135">
        <v>10057.37</v>
      </c>
      <c r="F77" s="135">
        <v>10057.37</v>
      </c>
      <c r="G77" s="122">
        <f t="shared" si="5"/>
        <v>0</v>
      </c>
      <c r="H77" s="198">
        <f t="shared" si="28"/>
        <v>1</v>
      </c>
      <c r="I77" s="123">
        <f t="shared" si="29"/>
        <v>0</v>
      </c>
      <c r="J77" s="198">
        <f t="shared" si="30"/>
        <v>1</v>
      </c>
      <c r="K77" s="257"/>
      <c r="L77" s="257"/>
      <c r="M77" s="123">
        <f t="shared" si="31"/>
        <v>0</v>
      </c>
      <c r="N77" s="270">
        <f t="shared" si="32"/>
      </c>
      <c r="O77" s="123">
        <f t="shared" si="33"/>
        <v>10057.37</v>
      </c>
      <c r="P77" s="123">
        <f t="shared" si="34"/>
        <v>10057.37</v>
      </c>
      <c r="Q77" s="123">
        <f t="shared" si="35"/>
        <v>0</v>
      </c>
      <c r="R77" s="198">
        <f t="shared" si="36"/>
        <v>1</v>
      </c>
    </row>
    <row r="78" spans="1:18" s="189" customFormat="1" ht="60.75" hidden="1">
      <c r="A78" s="197">
        <v>41037000</v>
      </c>
      <c r="B78" s="140" t="s">
        <v>234</v>
      </c>
      <c r="C78" s="91"/>
      <c r="D78" s="135">
        <v>0</v>
      </c>
      <c r="E78" s="135">
        <v>0</v>
      </c>
      <c r="F78" s="135">
        <v>0</v>
      </c>
      <c r="G78" s="122">
        <f t="shared" si="5"/>
        <v>0</v>
      </c>
      <c r="H78" s="198">
        <f t="shared" si="28"/>
      </c>
      <c r="I78" s="123">
        <f t="shared" si="29"/>
        <v>0</v>
      </c>
      <c r="J78" s="198">
        <f t="shared" si="30"/>
      </c>
      <c r="K78" s="257"/>
      <c r="L78" s="257"/>
      <c r="M78" s="123">
        <f t="shared" si="31"/>
        <v>0</v>
      </c>
      <c r="N78" s="270">
        <f t="shared" si="32"/>
      </c>
      <c r="O78" s="123">
        <f t="shared" si="33"/>
        <v>0</v>
      </c>
      <c r="P78" s="123">
        <f t="shared" si="34"/>
        <v>0</v>
      </c>
      <c r="Q78" s="123">
        <f t="shared" si="35"/>
        <v>0</v>
      </c>
      <c r="R78" s="198">
        <f t="shared" si="36"/>
      </c>
    </row>
    <row r="79" spans="1:18" s="189" customFormat="1" ht="81" hidden="1">
      <c r="A79" s="197">
        <v>41037200</v>
      </c>
      <c r="B79" s="140" t="s">
        <v>230</v>
      </c>
      <c r="C79" s="91"/>
      <c r="D79" s="135">
        <v>0</v>
      </c>
      <c r="E79" s="135">
        <v>0</v>
      </c>
      <c r="F79" s="135">
        <v>0</v>
      </c>
      <c r="G79" s="122">
        <f t="shared" si="5"/>
        <v>0</v>
      </c>
      <c r="H79" s="198">
        <f t="shared" si="28"/>
      </c>
      <c r="I79" s="123">
        <f t="shared" si="29"/>
        <v>0</v>
      </c>
      <c r="J79" s="198">
        <f t="shared" si="30"/>
      </c>
      <c r="K79" s="257"/>
      <c r="L79" s="257"/>
      <c r="M79" s="123">
        <f t="shared" si="31"/>
        <v>0</v>
      </c>
      <c r="N79" s="270">
        <f t="shared" si="32"/>
      </c>
      <c r="O79" s="123">
        <f t="shared" si="33"/>
        <v>0</v>
      </c>
      <c r="P79" s="123">
        <f t="shared" si="34"/>
        <v>0</v>
      </c>
      <c r="Q79" s="123">
        <f t="shared" si="35"/>
        <v>0</v>
      </c>
      <c r="R79" s="198">
        <f t="shared" si="36"/>
      </c>
    </row>
    <row r="80" spans="1:18" s="189" customFormat="1" ht="133.5" customHeight="1">
      <c r="A80" s="197" t="s">
        <v>206</v>
      </c>
      <c r="B80" s="140" t="s">
        <v>208</v>
      </c>
      <c r="C80" s="86"/>
      <c r="D80" s="135">
        <v>0</v>
      </c>
      <c r="E80" s="135">
        <v>0</v>
      </c>
      <c r="F80" s="135">
        <v>0</v>
      </c>
      <c r="G80" s="122">
        <f t="shared" si="5"/>
        <v>0</v>
      </c>
      <c r="H80" s="198">
        <f t="shared" si="28"/>
      </c>
      <c r="I80" s="123">
        <f t="shared" si="29"/>
        <v>0</v>
      </c>
      <c r="J80" s="198">
        <f t="shared" si="30"/>
      </c>
      <c r="K80" s="258">
        <v>247808.7</v>
      </c>
      <c r="L80" s="258">
        <v>125080.4</v>
      </c>
      <c r="M80" s="123">
        <f t="shared" si="31"/>
        <v>-122728.30000000002</v>
      </c>
      <c r="N80" s="198">
        <f t="shared" si="32"/>
        <v>0.5047457978674679</v>
      </c>
      <c r="O80" s="123">
        <f t="shared" si="33"/>
        <v>247808.7</v>
      </c>
      <c r="P80" s="123">
        <f t="shared" si="34"/>
        <v>125080.4</v>
      </c>
      <c r="Q80" s="123">
        <f t="shared" si="35"/>
        <v>-122728.30000000002</v>
      </c>
      <c r="R80" s="198">
        <f t="shared" si="36"/>
        <v>0.5047457978674679</v>
      </c>
    </row>
    <row r="81" spans="1:18" s="1" customFormat="1" ht="101.25" customHeight="1" hidden="1">
      <c r="A81" s="149">
        <v>41039100</v>
      </c>
      <c r="B81" s="161" t="s">
        <v>235</v>
      </c>
      <c r="C81" s="86"/>
      <c r="D81" s="135"/>
      <c r="E81" s="135"/>
      <c r="F81" s="135"/>
      <c r="G81" s="123">
        <f>F81-E81</f>
        <v>0</v>
      </c>
      <c r="H81" s="158">
        <f>_xlfn.IFERROR(F81/E81,"")</f>
      </c>
      <c r="I81" s="123">
        <f>F81-D81</f>
        <v>0</v>
      </c>
      <c r="J81" s="158">
        <f>_xlfn.IFERROR(F81/D81,"")</f>
      </c>
      <c r="K81" s="260"/>
      <c r="L81" s="135"/>
      <c r="M81" s="123">
        <f>L81-K81</f>
        <v>0</v>
      </c>
      <c r="N81" s="158">
        <f>_xlfn.IFERROR(L81/K81,"")</f>
      </c>
      <c r="O81" s="123">
        <f>D81+K81</f>
        <v>0</v>
      </c>
      <c r="P81" s="123">
        <f>L81+F81</f>
        <v>0</v>
      </c>
      <c r="Q81" s="123">
        <f>P81-O81</f>
        <v>0</v>
      </c>
      <c r="R81" s="158">
        <f>_xlfn.IFERROR(P81/O81,"")</f>
      </c>
    </row>
    <row r="82" spans="1:33" ht="20.25">
      <c r="A82" s="76">
        <v>900102</v>
      </c>
      <c r="B82" s="99" t="s">
        <v>23</v>
      </c>
      <c r="C82" s="99"/>
      <c r="D82" s="137">
        <f>D51+D52</f>
        <v>10389193.25</v>
      </c>
      <c r="E82" s="137">
        <f>E51+E52</f>
        <v>6366636.619999999</v>
      </c>
      <c r="F82" s="137">
        <f>F52+F51</f>
        <v>6659474.569999999</v>
      </c>
      <c r="G82" s="137">
        <f t="shared" si="5"/>
        <v>292837.9500000002</v>
      </c>
      <c r="H82" s="144">
        <f aca="true" t="shared" si="37" ref="H82:H89">_xlfn.IFERROR(F82/E82,"")</f>
        <v>1.0459957065996333</v>
      </c>
      <c r="I82" s="137">
        <f aca="true" t="shared" si="38" ref="I82:I89">F82-D82</f>
        <v>-3729718.6800000006</v>
      </c>
      <c r="J82" s="144">
        <f>_xlfn.IFERROR(F82/D82,"")</f>
        <v>0.6410001633187447</v>
      </c>
      <c r="K82" s="137">
        <f>K52+K51</f>
        <v>1326834.00281</v>
      </c>
      <c r="L82" s="137">
        <f>L52+L51</f>
        <v>810509.21325</v>
      </c>
      <c r="M82" s="137">
        <f>L82-K82</f>
        <v>-516324.78955999995</v>
      </c>
      <c r="N82" s="144">
        <f>_xlfn.IFERROR(L82/K82,"")</f>
        <v>0.6108595434948794</v>
      </c>
      <c r="O82" s="137">
        <f>O52+O51</f>
        <v>11716027.252810001</v>
      </c>
      <c r="P82" s="137">
        <f>P52+P51</f>
        <v>7469983.783249998</v>
      </c>
      <c r="Q82" s="137">
        <f aca="true" t="shared" si="39" ref="Q82:Q89">P82-O82</f>
        <v>-4246043.469560003</v>
      </c>
      <c r="R82" s="144">
        <f>_xlfn.IFERROR(P82/O82,"")</f>
        <v>0.6375867537742692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18" s="1" customFormat="1" ht="47.25" hidden="1">
      <c r="A83" s="13" t="s">
        <v>99</v>
      </c>
      <c r="B83" s="17" t="s">
        <v>96</v>
      </c>
      <c r="C83" s="44"/>
      <c r="D83" s="271"/>
      <c r="E83" s="271"/>
      <c r="F83" s="271"/>
      <c r="G83" s="271"/>
      <c r="H83" s="144">
        <f t="shared" si="37"/>
      </c>
      <c r="I83" s="271">
        <f t="shared" si="38"/>
        <v>0</v>
      </c>
      <c r="J83" s="271" t="e">
        <f aca="true" t="shared" si="40" ref="J83:J89">F83/D83*100</f>
        <v>#DIV/0!</v>
      </c>
      <c r="K83" s="272">
        <v>0</v>
      </c>
      <c r="L83" s="272">
        <v>0</v>
      </c>
      <c r="M83" s="273"/>
      <c r="N83" s="273"/>
      <c r="O83" s="81">
        <f aca="true" t="shared" si="41" ref="O83:O90">D83+K83</f>
        <v>0</v>
      </c>
      <c r="P83" s="81">
        <f aca="true" t="shared" si="42" ref="P83:P89">L83+F83</f>
        <v>0</v>
      </c>
      <c r="Q83" s="81">
        <f t="shared" si="39"/>
        <v>0</v>
      </c>
      <c r="R83" s="81" t="e">
        <f aca="true" t="shared" si="43" ref="R83:R90">P83/O83*100</f>
        <v>#DIV/0!</v>
      </c>
    </row>
    <row r="84" spans="1:18" s="1" customFormat="1" ht="31.5" hidden="1">
      <c r="A84" s="13" t="s">
        <v>100</v>
      </c>
      <c r="B84" s="17" t="s">
        <v>97</v>
      </c>
      <c r="C84" s="44"/>
      <c r="D84" s="271"/>
      <c r="E84" s="271"/>
      <c r="F84" s="271"/>
      <c r="G84" s="271"/>
      <c r="H84" s="144">
        <f t="shared" si="37"/>
      </c>
      <c r="I84" s="271">
        <f t="shared" si="38"/>
        <v>0</v>
      </c>
      <c r="J84" s="271" t="e">
        <f t="shared" si="40"/>
        <v>#DIV/0!</v>
      </c>
      <c r="K84" s="272">
        <v>0</v>
      </c>
      <c r="L84" s="272">
        <v>0</v>
      </c>
      <c r="M84" s="273"/>
      <c r="N84" s="273"/>
      <c r="O84" s="81">
        <f t="shared" si="41"/>
        <v>0</v>
      </c>
      <c r="P84" s="81">
        <f t="shared" si="42"/>
        <v>0</v>
      </c>
      <c r="Q84" s="81">
        <f t="shared" si="39"/>
        <v>0</v>
      </c>
      <c r="R84" s="81" t="e">
        <f t="shared" si="43"/>
        <v>#DIV/0!</v>
      </c>
    </row>
    <row r="85" spans="1:18" s="1" customFormat="1" ht="47.25" hidden="1">
      <c r="A85" s="13" t="s">
        <v>94</v>
      </c>
      <c r="B85" s="17" t="s">
        <v>101</v>
      </c>
      <c r="C85" s="44"/>
      <c r="D85" s="271"/>
      <c r="E85" s="271"/>
      <c r="F85" s="271"/>
      <c r="G85" s="271"/>
      <c r="H85" s="144">
        <f t="shared" si="37"/>
      </c>
      <c r="I85" s="271">
        <f t="shared" si="38"/>
        <v>0</v>
      </c>
      <c r="J85" s="271" t="e">
        <f t="shared" si="40"/>
        <v>#DIV/0!</v>
      </c>
      <c r="K85" s="274"/>
      <c r="L85" s="274">
        <v>0</v>
      </c>
      <c r="M85" s="271">
        <f>L85-K85</f>
        <v>0</v>
      </c>
      <c r="N85" s="273" t="e">
        <f>L85/K85*100</f>
        <v>#DIV/0!</v>
      </c>
      <c r="O85" s="81">
        <f t="shared" si="41"/>
        <v>0</v>
      </c>
      <c r="P85" s="81">
        <f t="shared" si="42"/>
        <v>0</v>
      </c>
      <c r="Q85" s="81">
        <f t="shared" si="39"/>
        <v>0</v>
      </c>
      <c r="R85" s="81" t="e">
        <f t="shared" si="43"/>
        <v>#DIV/0!</v>
      </c>
    </row>
    <row r="86" spans="1:18" s="1" customFormat="1" ht="20.25" hidden="1">
      <c r="A86" s="13">
        <v>41050000</v>
      </c>
      <c r="B86" s="17" t="s">
        <v>252</v>
      </c>
      <c r="C86" s="44"/>
      <c r="D86" s="135">
        <v>106059.53877</v>
      </c>
      <c r="E86" s="135">
        <v>56332.13391</v>
      </c>
      <c r="F86" s="135">
        <v>51560.87237999999</v>
      </c>
      <c r="G86" s="123">
        <f>F86-E86</f>
        <v>-4771.261530000003</v>
      </c>
      <c r="H86" s="144"/>
      <c r="I86" s="123">
        <f t="shared" si="38"/>
        <v>-54498.666390000006</v>
      </c>
      <c r="J86" s="123">
        <f>_xlfn.IFERROR(F86/D86,"")</f>
        <v>0.48615026029685604</v>
      </c>
      <c r="K86" s="123">
        <v>6965.0738</v>
      </c>
      <c r="L86" s="123">
        <v>6965.0738</v>
      </c>
      <c r="M86" s="123">
        <f>SUM(M87:M105)</f>
        <v>-516324.78955999983</v>
      </c>
      <c r="N86" s="123">
        <f>_xlfn.IFERROR(L86/K86,"")</f>
        <v>1</v>
      </c>
      <c r="O86" s="123">
        <f t="shared" si="41"/>
        <v>113024.61257</v>
      </c>
      <c r="P86" s="123">
        <f t="shared" si="42"/>
        <v>58525.94617999999</v>
      </c>
      <c r="Q86" s="123">
        <f t="shared" si="39"/>
        <v>-54498.666390000006</v>
      </c>
      <c r="R86" s="123">
        <f>_xlfn.IFERROR(P86/O86,"")</f>
        <v>0.5178159415831032</v>
      </c>
    </row>
    <row r="87" spans="1:18" s="1" customFormat="1" ht="20.25" hidden="1">
      <c r="A87" s="200" t="s">
        <v>95</v>
      </c>
      <c r="B87" s="201" t="s">
        <v>98</v>
      </c>
      <c r="C87" s="44"/>
      <c r="D87" s="271"/>
      <c r="E87" s="271"/>
      <c r="F87" s="271"/>
      <c r="G87" s="271"/>
      <c r="H87" s="144">
        <f t="shared" si="37"/>
      </c>
      <c r="I87" s="271">
        <f t="shared" si="38"/>
        <v>0</v>
      </c>
      <c r="J87" s="271" t="e">
        <f t="shared" si="40"/>
        <v>#DIV/0!</v>
      </c>
      <c r="K87" s="274"/>
      <c r="L87" s="274"/>
      <c r="M87" s="271">
        <f>L87-K87</f>
        <v>0</v>
      </c>
      <c r="N87" s="271" t="e">
        <f>L87/K87*100</f>
        <v>#DIV/0!</v>
      </c>
      <c r="O87" s="81">
        <f t="shared" si="41"/>
        <v>0</v>
      </c>
      <c r="P87" s="81">
        <f t="shared" si="42"/>
        <v>0</v>
      </c>
      <c r="Q87" s="81">
        <f t="shared" si="39"/>
        <v>0</v>
      </c>
      <c r="R87" s="81" t="e">
        <f t="shared" si="43"/>
        <v>#DIV/0!</v>
      </c>
    </row>
    <row r="88" spans="1:33" ht="31.5" hidden="1">
      <c r="A88" s="4">
        <v>43000000</v>
      </c>
      <c r="B88" s="6" t="s">
        <v>81</v>
      </c>
      <c r="C88" s="7">
        <f>C89</f>
        <v>0</v>
      </c>
      <c r="D88" s="275"/>
      <c r="E88" s="275"/>
      <c r="F88" s="275">
        <f>F89</f>
        <v>0</v>
      </c>
      <c r="G88" s="275"/>
      <c r="H88" s="144">
        <f t="shared" si="37"/>
      </c>
      <c r="I88" s="275">
        <f t="shared" si="38"/>
        <v>0</v>
      </c>
      <c r="J88" s="275" t="e">
        <f t="shared" si="40"/>
        <v>#DIV/0!</v>
      </c>
      <c r="K88" s="276">
        <f>K89</f>
        <v>0</v>
      </c>
      <c r="L88" s="276">
        <f>L89</f>
        <v>0</v>
      </c>
      <c r="M88" s="275">
        <f>L88-K88</f>
        <v>0</v>
      </c>
      <c r="N88" s="275" t="e">
        <f>L88/K88*100</f>
        <v>#DIV/0!</v>
      </c>
      <c r="O88" s="82">
        <f t="shared" si="41"/>
        <v>0</v>
      </c>
      <c r="P88" s="82">
        <f t="shared" si="42"/>
        <v>0</v>
      </c>
      <c r="Q88" s="82">
        <f t="shared" si="39"/>
        <v>0</v>
      </c>
      <c r="R88" s="82" t="e">
        <f t="shared" si="43"/>
        <v>#DIV/0!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0.25" hidden="1">
      <c r="A89" s="13">
        <v>43010000</v>
      </c>
      <c r="B89" s="17" t="s">
        <v>56</v>
      </c>
      <c r="C89" s="14"/>
      <c r="D89" s="277"/>
      <c r="E89" s="277"/>
      <c r="F89" s="277"/>
      <c r="G89" s="277"/>
      <c r="H89" s="144">
        <f t="shared" si="37"/>
      </c>
      <c r="I89" s="277">
        <f t="shared" si="38"/>
        <v>0</v>
      </c>
      <c r="J89" s="277" t="e">
        <f t="shared" si="40"/>
        <v>#DIV/0!</v>
      </c>
      <c r="K89" s="278"/>
      <c r="L89" s="278"/>
      <c r="M89" s="81">
        <f>L89-K89</f>
        <v>0</v>
      </c>
      <c r="N89" s="271" t="e">
        <f>L89/K89*100</f>
        <v>#DIV/0!</v>
      </c>
      <c r="O89" s="82">
        <f t="shared" si="41"/>
        <v>0</v>
      </c>
      <c r="P89" s="82">
        <f t="shared" si="42"/>
        <v>0</v>
      </c>
      <c r="Q89" s="82">
        <f t="shared" si="39"/>
        <v>0</v>
      </c>
      <c r="R89" s="82" t="e">
        <f t="shared" si="43"/>
        <v>#DIV/0!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20.25" hidden="1">
      <c r="A90" s="8">
        <v>900103</v>
      </c>
      <c r="B90" s="9" t="s">
        <v>102</v>
      </c>
      <c r="C90" s="10" t="e">
        <f>C51+C52</f>
        <v>#REF!</v>
      </c>
      <c r="D90" s="137">
        <f>D82+D83+D84+D85+D86+D87</f>
        <v>10495252.78877</v>
      </c>
      <c r="E90" s="137">
        <f>E82+E83+E84+E85+E86+E87</f>
        <v>6422968.7539099995</v>
      </c>
      <c r="F90" s="137">
        <f>F82+F83+F84+F85+F86+F87</f>
        <v>6711035.442379999</v>
      </c>
      <c r="G90" s="137">
        <f>G82+G83+G84+G85+G86+G87</f>
        <v>288066.68847000017</v>
      </c>
      <c r="H90" s="137">
        <f>_xlfn.IFERROR(F90/E90,"")</f>
        <v>1.0448494612860506</v>
      </c>
      <c r="I90" s="137">
        <f>F90-D90</f>
        <v>-3784217.3463900005</v>
      </c>
      <c r="J90" s="137">
        <f>F90/D90*100</f>
        <v>63.94353311395089</v>
      </c>
      <c r="K90" s="137">
        <f>K82+K85+K86+K87</f>
        <v>1333799.0766099999</v>
      </c>
      <c r="L90" s="137">
        <f>L82+L85+L86+L87</f>
        <v>817474.28705</v>
      </c>
      <c r="M90" s="137">
        <f>L90-K90</f>
        <v>-516324.78955999983</v>
      </c>
      <c r="N90" s="137">
        <f>L90/K90*100</f>
        <v>61.28916276713152</v>
      </c>
      <c r="O90" s="137">
        <f t="shared" si="41"/>
        <v>11829051.86538</v>
      </c>
      <c r="P90" s="137">
        <f>L90+F90</f>
        <v>7528509.729429999</v>
      </c>
      <c r="Q90" s="137">
        <f>P90-O90</f>
        <v>-4300542.135950001</v>
      </c>
      <c r="R90" s="137">
        <f t="shared" si="43"/>
        <v>63.64423636913482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18" ht="15.75">
      <c r="B91" s="30"/>
      <c r="C91" s="279"/>
      <c r="D91" s="280"/>
      <c r="E91" s="280"/>
      <c r="F91" s="80"/>
      <c r="G91" s="80"/>
      <c r="H91" s="80"/>
      <c r="I91" s="281"/>
      <c r="J91" s="281"/>
      <c r="K91" s="282"/>
      <c r="L91" s="282"/>
      <c r="M91" s="80"/>
      <c r="N91" s="80"/>
      <c r="O91" s="80"/>
      <c r="P91" s="80"/>
      <c r="Q91" s="80"/>
      <c r="R91" s="80"/>
    </row>
    <row r="92" spans="2:18" ht="15.75">
      <c r="B92" s="50"/>
      <c r="C92" s="32"/>
      <c r="D92" s="238"/>
      <c r="E92" s="238"/>
      <c r="F92" s="238"/>
      <c r="G92" s="238"/>
      <c r="H92" s="238"/>
      <c r="I92" s="236"/>
      <c r="J92" s="236"/>
      <c r="K92" s="175"/>
      <c r="L92" s="175"/>
      <c r="M92" s="236"/>
      <c r="N92" s="236"/>
      <c r="O92" s="80"/>
      <c r="P92" s="80"/>
      <c r="Q92" s="80"/>
      <c r="R92" s="80"/>
    </row>
    <row r="93" spans="2:12" ht="15.75">
      <c r="B93" s="31"/>
      <c r="C93" s="32"/>
      <c r="D93" s="239"/>
      <c r="E93" s="239"/>
      <c r="F93" s="207"/>
      <c r="G93" s="207"/>
      <c r="H93" s="207"/>
      <c r="I93" s="207"/>
      <c r="J93" s="207"/>
      <c r="K93" s="199"/>
      <c r="L93" s="199"/>
    </row>
    <row r="94" spans="2:12" ht="18.75">
      <c r="B94" s="79"/>
      <c r="C94" s="33"/>
      <c r="D94" s="222"/>
      <c r="E94" s="222"/>
      <c r="F94" s="236"/>
      <c r="K94" s="177"/>
      <c r="L94" s="177"/>
    </row>
    <row r="95" spans="2:12" ht="15.75">
      <c r="B95" s="24"/>
      <c r="C95" s="24"/>
      <c r="D95" s="222"/>
      <c r="E95" s="222"/>
      <c r="F95" s="222"/>
      <c r="G95" s="207"/>
      <c r="H95" s="207"/>
      <c r="K95" s="172"/>
      <c r="L95" s="172"/>
    </row>
    <row r="96" spans="2:12" ht="15.75">
      <c r="B96" s="24"/>
      <c r="C96" s="24"/>
      <c r="D96" s="222"/>
      <c r="E96" s="222"/>
      <c r="K96" s="172"/>
      <c r="L96" s="172"/>
    </row>
    <row r="97" spans="2:12" ht="15.75">
      <c r="B97" s="24"/>
      <c r="C97" s="24"/>
      <c r="D97" s="223"/>
      <c r="E97" s="223"/>
      <c r="K97" s="172"/>
      <c r="L97" s="172"/>
    </row>
    <row r="98" spans="2:5" ht="15.75">
      <c r="B98" s="24"/>
      <c r="C98" s="24"/>
      <c r="D98" s="237"/>
      <c r="E98" s="223"/>
    </row>
    <row r="99" spans="2:5" ht="15.75">
      <c r="B99" s="24"/>
      <c r="C99" s="24"/>
      <c r="D99" s="223"/>
      <c r="E99" s="223"/>
    </row>
    <row r="100" ht="15.75">
      <c r="D100" s="236"/>
    </row>
    <row r="143" spans="1:13" ht="15.7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</row>
  </sheetData>
  <sheetProtection/>
  <mergeCells count="12">
    <mergeCell ref="A143:M143"/>
    <mergeCell ref="A5:R5"/>
    <mergeCell ref="K7:N7"/>
    <mergeCell ref="A7:A8"/>
    <mergeCell ref="B7:B8"/>
    <mergeCell ref="Q6:R6"/>
    <mergeCell ref="A1:R1"/>
    <mergeCell ref="A2:R2"/>
    <mergeCell ref="A3:R3"/>
    <mergeCell ref="O7:R7"/>
    <mergeCell ref="C7:J7"/>
    <mergeCell ref="A4:S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4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" sqref="T4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31" customWidth="1"/>
    <col min="4" max="4" width="25.00390625" style="232" customWidth="1"/>
    <col min="5" max="5" width="22.75390625" style="233" customWidth="1"/>
    <col min="6" max="6" width="22.25390625" style="230" customWidth="1"/>
    <col min="7" max="7" width="20.875" style="230" customWidth="1"/>
    <col min="8" max="8" width="25.125" style="230" customWidth="1"/>
    <col min="9" max="9" width="17.00390625" style="230" customWidth="1"/>
    <col min="10" max="10" width="21.375" style="172" customWidth="1"/>
    <col min="11" max="11" width="21.625" style="172" customWidth="1"/>
    <col min="12" max="12" width="19.00390625" style="172" customWidth="1"/>
    <col min="13" max="13" width="16.25390625" style="17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9" ht="18" customHeight="1">
      <c r="A1" s="254" t="s">
        <v>141</v>
      </c>
      <c r="B1" s="254"/>
      <c r="C1" s="254"/>
      <c r="D1" s="254"/>
      <c r="E1" s="205"/>
      <c r="F1" s="206"/>
      <c r="G1" s="206"/>
      <c r="H1" s="207"/>
      <c r="I1" s="207"/>
    </row>
    <row r="2" spans="1:20" s="1" customFormat="1" ht="15.75">
      <c r="A2" s="34"/>
      <c r="B2" s="34" t="s">
        <v>24</v>
      </c>
      <c r="C2" s="208"/>
      <c r="D2" s="209"/>
      <c r="E2" s="210"/>
      <c r="F2" s="211"/>
      <c r="G2" s="211"/>
      <c r="H2" s="212"/>
      <c r="I2" s="211"/>
      <c r="J2" s="171"/>
      <c r="K2" s="177"/>
      <c r="L2" s="213"/>
      <c r="M2" s="172"/>
      <c r="R2" s="1" t="s">
        <v>223</v>
      </c>
      <c r="S2" s="22"/>
      <c r="T2" s="22"/>
    </row>
    <row r="3" spans="1:18" s="22" customFormat="1" ht="20.25">
      <c r="A3" s="250" t="s">
        <v>138</v>
      </c>
      <c r="B3" s="251" t="s">
        <v>25</v>
      </c>
      <c r="C3" s="253" t="s">
        <v>78</v>
      </c>
      <c r="D3" s="253"/>
      <c r="E3" s="253"/>
      <c r="F3" s="253"/>
      <c r="G3" s="253"/>
      <c r="H3" s="253"/>
      <c r="I3" s="253"/>
      <c r="J3" s="253" t="s">
        <v>79</v>
      </c>
      <c r="K3" s="253"/>
      <c r="L3" s="253"/>
      <c r="M3" s="253"/>
      <c r="N3" s="253" t="s">
        <v>80</v>
      </c>
      <c r="O3" s="253"/>
      <c r="P3" s="253"/>
      <c r="Q3" s="253"/>
      <c r="R3" s="253"/>
    </row>
    <row r="4" spans="1:18" s="56" customFormat="1" ht="128.25" customHeight="1">
      <c r="A4" s="250"/>
      <c r="B4" s="251"/>
      <c r="C4" s="283" t="s">
        <v>245</v>
      </c>
      <c r="D4" s="256" t="s">
        <v>268</v>
      </c>
      <c r="E4" s="265" t="s">
        <v>85</v>
      </c>
      <c r="F4" s="263" t="s">
        <v>271</v>
      </c>
      <c r="G4" s="255" t="s">
        <v>272</v>
      </c>
      <c r="H4" s="284" t="s">
        <v>116</v>
      </c>
      <c r="I4" s="284" t="s">
        <v>212</v>
      </c>
      <c r="J4" s="284" t="s">
        <v>240</v>
      </c>
      <c r="K4" s="52" t="s">
        <v>85</v>
      </c>
      <c r="L4" s="52" t="s">
        <v>193</v>
      </c>
      <c r="M4" s="52" t="s">
        <v>10</v>
      </c>
      <c r="N4" s="53" t="s">
        <v>84</v>
      </c>
      <c r="O4" s="53" t="s">
        <v>241</v>
      </c>
      <c r="P4" s="52" t="s">
        <v>85</v>
      </c>
      <c r="Q4" s="52" t="s">
        <v>200</v>
      </c>
      <c r="R4" s="52" t="s">
        <v>10</v>
      </c>
    </row>
    <row r="5" spans="1:20" s="11" customFormat="1" ht="14.25">
      <c r="A5" s="16">
        <v>1</v>
      </c>
      <c r="B5" s="16">
        <v>2</v>
      </c>
      <c r="C5" s="267" t="s">
        <v>74</v>
      </c>
      <c r="D5" s="285" t="s">
        <v>192</v>
      </c>
      <c r="E5" s="267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85" t="s">
        <v>13</v>
      </c>
      <c r="K5" s="285" t="s">
        <v>14</v>
      </c>
      <c r="L5" s="285" t="s">
        <v>15</v>
      </c>
      <c r="M5" s="285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7" t="s">
        <v>118</v>
      </c>
      <c r="B6" s="100" t="s">
        <v>60</v>
      </c>
      <c r="C6" s="122">
        <f>C7+C8+C9</f>
        <v>1048292.03</v>
      </c>
      <c r="D6" s="121">
        <f>D7+D8+D9</f>
        <v>679106.09</v>
      </c>
      <c r="E6" s="122">
        <f>E7+E8+E9</f>
        <v>577598.29</v>
      </c>
      <c r="F6" s="122">
        <f>E6-D6</f>
        <v>-101507.79999999993</v>
      </c>
      <c r="G6" s="142">
        <f>_xlfn.IFERROR(E6/D6,"")</f>
        <v>0.8505273307149993</v>
      </c>
      <c r="H6" s="122">
        <f aca="true" t="shared" si="0" ref="H6:H13">E6-C6</f>
        <v>-470693.74</v>
      </c>
      <c r="I6" s="142">
        <f>_xlfn.IFERROR(E6/C6,"")</f>
        <v>0.5509898706374787</v>
      </c>
      <c r="J6" s="121">
        <f>J7+J8+J9</f>
        <v>114234.23806</v>
      </c>
      <c r="K6" s="121">
        <f>K7+K8+K9</f>
        <v>95910.68478000001</v>
      </c>
      <c r="L6" s="122">
        <f aca="true" t="shared" si="1" ref="L6:L16">K6-J6</f>
        <v>-18323.553279999993</v>
      </c>
      <c r="M6" s="142">
        <f>_xlfn.IFERROR(K6/J6,"")</f>
        <v>0.8395966604130034</v>
      </c>
      <c r="N6" s="122" t="e">
        <f>#REF!+#REF!</f>
        <v>#REF!</v>
      </c>
      <c r="O6" s="122">
        <f aca="true" t="shared" si="2" ref="O6:O13">C6+J6</f>
        <v>1162526.2680600001</v>
      </c>
      <c r="P6" s="122">
        <f aca="true" t="shared" si="3" ref="P6:P13">E6+K6</f>
        <v>673508.97478</v>
      </c>
      <c r="Q6" s="122">
        <f>P6-O6</f>
        <v>-489017.2932800001</v>
      </c>
      <c r="R6" s="142">
        <f>_xlfn.IFERROR(P6/O6,"")</f>
        <v>0.5793494678653051</v>
      </c>
      <c r="S6" s="22"/>
      <c r="T6" s="22"/>
    </row>
    <row r="7" spans="1:20" s="189" customFormat="1" ht="133.5" customHeight="1">
      <c r="A7" s="188" t="s">
        <v>142</v>
      </c>
      <c r="B7" s="101" t="s">
        <v>160</v>
      </c>
      <c r="C7" s="123">
        <v>647759.98</v>
      </c>
      <c r="D7" s="123">
        <v>422064.11</v>
      </c>
      <c r="E7" s="123">
        <v>362573.96</v>
      </c>
      <c r="F7" s="123">
        <v>38821127.33</v>
      </c>
      <c r="G7" s="182">
        <f aca="true" t="shared" si="4" ref="G7:G48">_xlfn.IFERROR(E7/D7,"")</f>
        <v>0.8590494936894777</v>
      </c>
      <c r="H7" s="123">
        <f t="shared" si="0"/>
        <v>-285186.01999999996</v>
      </c>
      <c r="I7" s="182">
        <f aca="true" t="shared" si="5" ref="I7:I48">_xlfn.IFERROR(E7/C7,"")</f>
        <v>0.5597350426001928</v>
      </c>
      <c r="J7" s="123">
        <v>84000.91017</v>
      </c>
      <c r="K7" s="123">
        <v>69684.27173000001</v>
      </c>
      <c r="L7" s="123">
        <f>K7-J7</f>
        <v>-14316.638439999995</v>
      </c>
      <c r="M7" s="182">
        <f aca="true" t="shared" si="6" ref="M7:M48">_xlfn.IFERROR(K7/J7,"")</f>
        <v>0.8295656748120209</v>
      </c>
      <c r="N7" s="123"/>
      <c r="O7" s="123">
        <f t="shared" si="2"/>
        <v>731760.89017</v>
      </c>
      <c r="P7" s="123">
        <f t="shared" si="3"/>
        <v>432258.23173</v>
      </c>
      <c r="Q7" s="123">
        <f aca="true" t="shared" si="7" ref="Q7:Q66">P7-O7</f>
        <v>-299502.65844</v>
      </c>
      <c r="R7" s="182">
        <f aca="true" t="shared" si="8" ref="R7:R48">_xlfn.IFERROR(P7/O7,"")</f>
        <v>0.5907096669645454</v>
      </c>
      <c r="S7" s="156"/>
      <c r="T7" s="156"/>
    </row>
    <row r="8" spans="1:20" s="189" customFormat="1" ht="91.5" customHeight="1">
      <c r="A8" s="188" t="s">
        <v>159</v>
      </c>
      <c r="B8" s="101" t="s">
        <v>161</v>
      </c>
      <c r="C8" s="123">
        <v>320582.26</v>
      </c>
      <c r="D8" s="123">
        <v>205016.05</v>
      </c>
      <c r="E8" s="123">
        <v>173964.36</v>
      </c>
      <c r="F8" s="123">
        <v>19954797.74</v>
      </c>
      <c r="G8" s="182">
        <f t="shared" si="4"/>
        <v>0.848540199657539</v>
      </c>
      <c r="H8" s="123">
        <f>E8-C8</f>
        <v>-146617.90000000002</v>
      </c>
      <c r="I8" s="182">
        <f t="shared" si="5"/>
        <v>0.5426512371582881</v>
      </c>
      <c r="J8" s="123">
        <v>2952.0492999999997</v>
      </c>
      <c r="K8" s="123">
        <v>2348.80357</v>
      </c>
      <c r="L8" s="123">
        <f>K8-J8</f>
        <v>-603.2457299999996</v>
      </c>
      <c r="M8" s="182">
        <f t="shared" si="6"/>
        <v>0.7956518781715469</v>
      </c>
      <c r="N8" s="123"/>
      <c r="O8" s="123">
        <f t="shared" si="2"/>
        <v>323534.3093</v>
      </c>
      <c r="P8" s="123">
        <f t="shared" si="3"/>
        <v>176313.16356999998</v>
      </c>
      <c r="Q8" s="123">
        <f>P8-O8</f>
        <v>-147221.14573000005</v>
      </c>
      <c r="R8" s="182">
        <f t="shared" si="8"/>
        <v>0.5449597106145304</v>
      </c>
      <c r="S8" s="156"/>
      <c r="T8" s="156"/>
    </row>
    <row r="9" spans="1:20" s="191" customFormat="1" ht="51.75" customHeight="1">
      <c r="A9" s="188" t="s">
        <v>119</v>
      </c>
      <c r="B9" s="101" t="s">
        <v>162</v>
      </c>
      <c r="C9" s="123">
        <v>79949.79</v>
      </c>
      <c r="D9" s="123">
        <v>52025.93</v>
      </c>
      <c r="E9" s="123">
        <v>41059.97</v>
      </c>
      <c r="F9" s="123">
        <v>3644127.84</v>
      </c>
      <c r="G9" s="182">
        <f t="shared" si="4"/>
        <v>0.7892212594758037</v>
      </c>
      <c r="H9" s="123">
        <f>E9-C9</f>
        <v>-38889.81999999999</v>
      </c>
      <c r="I9" s="182">
        <f t="shared" si="5"/>
        <v>0.5135719555986327</v>
      </c>
      <c r="J9" s="123">
        <v>27281.278589999998</v>
      </c>
      <c r="K9" s="123">
        <v>23877.60948</v>
      </c>
      <c r="L9" s="123">
        <f t="shared" si="1"/>
        <v>-3403.669109999999</v>
      </c>
      <c r="M9" s="182">
        <f t="shared" si="6"/>
        <v>0.8752379182386407</v>
      </c>
      <c r="N9" s="123" t="e">
        <f>#REF!+#REF!</f>
        <v>#REF!</v>
      </c>
      <c r="O9" s="123">
        <f t="shared" si="2"/>
        <v>107231.06859</v>
      </c>
      <c r="P9" s="123">
        <f t="shared" si="3"/>
        <v>64937.57948</v>
      </c>
      <c r="Q9" s="123">
        <f>P9-O9</f>
        <v>-42293.489109999995</v>
      </c>
      <c r="R9" s="182">
        <f t="shared" si="8"/>
        <v>0.6055854924685126</v>
      </c>
      <c r="S9" s="190"/>
      <c r="T9" s="190"/>
    </row>
    <row r="10" spans="1:20" s="1" customFormat="1" ht="24.75" customHeight="1">
      <c r="A10" s="57" t="s">
        <v>120</v>
      </c>
      <c r="B10" s="100" t="s">
        <v>61</v>
      </c>
      <c r="C10" s="121">
        <v>6016778.48</v>
      </c>
      <c r="D10" s="121">
        <v>3860652.17</v>
      </c>
      <c r="E10" s="121">
        <v>3379226.59</v>
      </c>
      <c r="F10" s="122">
        <v>323089206.23</v>
      </c>
      <c r="G10" s="142">
        <f t="shared" si="4"/>
        <v>0.8752994160569508</v>
      </c>
      <c r="H10" s="122">
        <f t="shared" si="0"/>
        <v>-2637551.8900000006</v>
      </c>
      <c r="I10" s="142">
        <f t="shared" si="5"/>
        <v>0.5616338712207333</v>
      </c>
      <c r="J10" s="122">
        <v>589206.7715700001</v>
      </c>
      <c r="K10" s="122">
        <v>219121.17668</v>
      </c>
      <c r="L10" s="122">
        <f t="shared" si="1"/>
        <v>-370085.59489000007</v>
      </c>
      <c r="M10" s="142">
        <f t="shared" si="6"/>
        <v>0.3718918166811454</v>
      </c>
      <c r="N10" s="122" t="e">
        <f>#REF!+#REF!</f>
        <v>#REF!</v>
      </c>
      <c r="O10" s="122">
        <f t="shared" si="2"/>
        <v>6605985.25157</v>
      </c>
      <c r="P10" s="122">
        <f t="shared" si="3"/>
        <v>3598347.76668</v>
      </c>
      <c r="Q10" s="122">
        <f t="shared" si="7"/>
        <v>-3007637.4848900004</v>
      </c>
      <c r="R10" s="142">
        <f t="shared" si="8"/>
        <v>0.5447102331669307</v>
      </c>
      <c r="S10" s="22"/>
      <c r="T10" s="22"/>
    </row>
    <row r="11" spans="1:20" s="1" customFormat="1" ht="29.25" customHeight="1">
      <c r="A11" s="57" t="s">
        <v>109</v>
      </c>
      <c r="B11" s="102" t="s">
        <v>213</v>
      </c>
      <c r="C11" s="121">
        <v>449450.66</v>
      </c>
      <c r="D11" s="121">
        <v>284516.28</v>
      </c>
      <c r="E11" s="121">
        <v>209971.93</v>
      </c>
      <c r="F11" s="122">
        <v>5843565.12</v>
      </c>
      <c r="G11" s="142">
        <f t="shared" si="4"/>
        <v>0.7379961877752653</v>
      </c>
      <c r="H11" s="122">
        <f t="shared" si="0"/>
        <v>-239478.72999999998</v>
      </c>
      <c r="I11" s="142">
        <f t="shared" si="5"/>
        <v>0.46717459487099205</v>
      </c>
      <c r="J11" s="122">
        <v>38006.017060000006</v>
      </c>
      <c r="K11" s="122">
        <v>12947.16271</v>
      </c>
      <c r="L11" s="122">
        <f t="shared" si="1"/>
        <v>-25058.854350000005</v>
      </c>
      <c r="M11" s="142">
        <f t="shared" si="6"/>
        <v>0.3406608666612012</v>
      </c>
      <c r="N11" s="122" t="e">
        <f>#REF!+#REF!</f>
        <v>#REF!</v>
      </c>
      <c r="O11" s="122">
        <f t="shared" si="2"/>
        <v>487456.67705999996</v>
      </c>
      <c r="P11" s="122">
        <f t="shared" si="3"/>
        <v>222919.09271</v>
      </c>
      <c r="Q11" s="122">
        <f t="shared" si="7"/>
        <v>-264537.58434999996</v>
      </c>
      <c r="R11" s="142">
        <f t="shared" si="8"/>
        <v>0.4573105738431836</v>
      </c>
      <c r="S11" s="22"/>
      <c r="T11" s="22"/>
    </row>
    <row r="12" spans="1:20" s="1" customFormat="1" ht="47.25" customHeight="1">
      <c r="A12" s="152" t="s">
        <v>110</v>
      </c>
      <c r="B12" s="103" t="s">
        <v>62</v>
      </c>
      <c r="C12" s="122">
        <f>SUM(C13:C30)</f>
        <v>515601.28</v>
      </c>
      <c r="D12" s="122">
        <f>SUM(D13:D30)</f>
        <v>312567.5900000001</v>
      </c>
      <c r="E12" s="122">
        <f>SUM(E13:E30)</f>
        <v>255913.21</v>
      </c>
      <c r="F12" s="122">
        <f aca="true" t="shared" si="9" ref="F12:F79">E12-D12</f>
        <v>-56654.38000000009</v>
      </c>
      <c r="G12" s="142">
        <f t="shared" si="4"/>
        <v>0.8187451872409418</v>
      </c>
      <c r="H12" s="122">
        <f t="shared" si="0"/>
        <v>-259688.07000000004</v>
      </c>
      <c r="I12" s="142">
        <f t="shared" si="5"/>
        <v>0.49633936129871514</v>
      </c>
      <c r="J12" s="121">
        <f>(SUM(J13:J30))</f>
        <v>174972.82155999998</v>
      </c>
      <c r="K12" s="121">
        <f>(SUM(K13:K30))</f>
        <v>86973.3369</v>
      </c>
      <c r="L12" s="122">
        <f t="shared" si="1"/>
        <v>-87999.48465999999</v>
      </c>
      <c r="M12" s="142">
        <f t="shared" si="6"/>
        <v>0.49706769385424776</v>
      </c>
      <c r="N12" s="122" t="e">
        <f>#REF!+#REF!</f>
        <v>#REF!</v>
      </c>
      <c r="O12" s="122">
        <f t="shared" si="2"/>
        <v>690574.10156</v>
      </c>
      <c r="P12" s="122">
        <f t="shared" si="3"/>
        <v>342886.54689999996</v>
      </c>
      <c r="Q12" s="122">
        <f t="shared" si="7"/>
        <v>-347687.55466</v>
      </c>
      <c r="R12" s="142">
        <f t="shared" si="8"/>
        <v>0.49652390109247174</v>
      </c>
      <c r="S12" s="22"/>
      <c r="T12" s="22"/>
    </row>
    <row r="13" spans="1:20" s="191" customFormat="1" ht="108" customHeight="1">
      <c r="A13" s="192" t="s">
        <v>122</v>
      </c>
      <c r="B13" s="101" t="s">
        <v>194</v>
      </c>
      <c r="C13" s="123">
        <v>113464.02</v>
      </c>
      <c r="D13" s="123">
        <v>61447.51</v>
      </c>
      <c r="E13" s="123">
        <v>57514.69</v>
      </c>
      <c r="F13" s="123">
        <f t="shared" si="9"/>
        <v>-3932.8199999999997</v>
      </c>
      <c r="G13" s="182">
        <f t="shared" si="4"/>
        <v>0.9359970810859545</v>
      </c>
      <c r="H13" s="123">
        <f t="shared" si="0"/>
        <v>-55949.33</v>
      </c>
      <c r="I13" s="182">
        <f t="shared" si="5"/>
        <v>0.506898045741725</v>
      </c>
      <c r="J13" s="123">
        <v>0</v>
      </c>
      <c r="K13" s="123">
        <v>0</v>
      </c>
      <c r="L13" s="123">
        <f t="shared" si="1"/>
        <v>0</v>
      </c>
      <c r="M13" s="182">
        <f t="shared" si="6"/>
      </c>
      <c r="N13" s="123" t="e">
        <f>#REF!+#REF!</f>
        <v>#REF!</v>
      </c>
      <c r="O13" s="123">
        <f t="shared" si="2"/>
        <v>113464.02</v>
      </c>
      <c r="P13" s="123">
        <f t="shared" si="3"/>
        <v>57514.69</v>
      </c>
      <c r="Q13" s="123">
        <f t="shared" si="7"/>
        <v>-55949.33</v>
      </c>
      <c r="R13" s="182">
        <f t="shared" si="8"/>
        <v>0.506898045741725</v>
      </c>
      <c r="S13" s="190"/>
      <c r="T13" s="190"/>
    </row>
    <row r="14" spans="1:20" s="191" customFormat="1" ht="66.75" customHeight="1">
      <c r="A14" s="192">
        <v>3050</v>
      </c>
      <c r="B14" s="101" t="s">
        <v>163</v>
      </c>
      <c r="C14" s="123">
        <v>1300</v>
      </c>
      <c r="D14" s="123">
        <v>768</v>
      </c>
      <c r="E14" s="123">
        <v>498.4</v>
      </c>
      <c r="F14" s="123">
        <f aca="true" t="shared" si="10" ref="F14:F21">E14-D14</f>
        <v>-269.6</v>
      </c>
      <c r="G14" s="182">
        <f t="shared" si="4"/>
        <v>0.6489583333333333</v>
      </c>
      <c r="H14" s="123">
        <f aca="true" t="shared" si="11" ref="H14:H21">E14-C14</f>
        <v>-801.6</v>
      </c>
      <c r="I14" s="182">
        <f t="shared" si="5"/>
        <v>0.3833846153846154</v>
      </c>
      <c r="J14" s="123">
        <v>0</v>
      </c>
      <c r="K14" s="123">
        <v>0</v>
      </c>
      <c r="L14" s="123">
        <f t="shared" si="1"/>
        <v>0</v>
      </c>
      <c r="M14" s="182">
        <f t="shared" si="6"/>
      </c>
      <c r="N14" s="123"/>
      <c r="O14" s="123">
        <f aca="true" t="shared" si="12" ref="O14:O27">C14+J14</f>
        <v>1300</v>
      </c>
      <c r="P14" s="123">
        <f aca="true" t="shared" si="13" ref="P14:P27">E14+K14</f>
        <v>498.4</v>
      </c>
      <c r="Q14" s="123">
        <f aca="true" t="shared" si="14" ref="Q14:Q27">P14-O14</f>
        <v>-801.6</v>
      </c>
      <c r="R14" s="182">
        <f t="shared" si="8"/>
        <v>0.3833846153846154</v>
      </c>
      <c r="S14" s="190"/>
      <c r="T14" s="190"/>
    </row>
    <row r="15" spans="1:20" s="191" customFormat="1" ht="23.25" customHeight="1">
      <c r="A15" s="192">
        <v>3070</v>
      </c>
      <c r="B15" s="101" t="s">
        <v>244</v>
      </c>
      <c r="C15" s="123">
        <v>20.6</v>
      </c>
      <c r="D15" s="123">
        <v>7.1</v>
      </c>
      <c r="E15" s="123">
        <v>3</v>
      </c>
      <c r="F15" s="123"/>
      <c r="G15" s="182">
        <f t="shared" si="4"/>
        <v>0.4225352112676057</v>
      </c>
      <c r="H15" s="123">
        <f t="shared" si="11"/>
        <v>-17.6</v>
      </c>
      <c r="I15" s="182">
        <f t="shared" si="5"/>
        <v>0.14563106796116504</v>
      </c>
      <c r="J15" s="123">
        <v>0</v>
      </c>
      <c r="K15" s="123">
        <v>0</v>
      </c>
      <c r="L15" s="123">
        <f t="shared" si="1"/>
        <v>0</v>
      </c>
      <c r="M15" s="182">
        <f t="shared" si="6"/>
      </c>
      <c r="N15" s="123"/>
      <c r="O15" s="123">
        <f>C15+J15</f>
        <v>20.6</v>
      </c>
      <c r="P15" s="123">
        <f>E15+K15</f>
        <v>3</v>
      </c>
      <c r="Q15" s="123">
        <f>P15-O15</f>
        <v>-17.6</v>
      </c>
      <c r="R15" s="182"/>
      <c r="S15" s="190"/>
      <c r="T15" s="190"/>
    </row>
    <row r="16" spans="1:20" s="191" customFormat="1" ht="60.75" customHeight="1">
      <c r="A16" s="192">
        <v>3090</v>
      </c>
      <c r="B16" s="101" t="s">
        <v>164</v>
      </c>
      <c r="C16" s="123">
        <v>973.96</v>
      </c>
      <c r="D16" s="123">
        <v>838.06</v>
      </c>
      <c r="E16" s="123">
        <v>727.61</v>
      </c>
      <c r="F16" s="123">
        <f t="shared" si="10"/>
        <v>-110.44999999999993</v>
      </c>
      <c r="G16" s="182">
        <f t="shared" si="4"/>
        <v>0.8682075269073815</v>
      </c>
      <c r="H16" s="123">
        <f t="shared" si="11"/>
        <v>-246.35000000000002</v>
      </c>
      <c r="I16" s="182">
        <f t="shared" si="5"/>
        <v>0.7470635344367325</v>
      </c>
      <c r="J16" s="123">
        <v>0</v>
      </c>
      <c r="K16" s="123">
        <v>0</v>
      </c>
      <c r="L16" s="123">
        <f t="shared" si="1"/>
        <v>0</v>
      </c>
      <c r="M16" s="182">
        <f t="shared" si="6"/>
      </c>
      <c r="N16" s="123"/>
      <c r="O16" s="123">
        <f t="shared" si="12"/>
        <v>973.96</v>
      </c>
      <c r="P16" s="123">
        <f t="shared" si="13"/>
        <v>727.61</v>
      </c>
      <c r="Q16" s="123">
        <f t="shared" si="14"/>
        <v>-246.35000000000002</v>
      </c>
      <c r="R16" s="182">
        <f t="shared" si="8"/>
        <v>0.7470635344367325</v>
      </c>
      <c r="S16" s="190"/>
      <c r="T16" s="190"/>
    </row>
    <row r="17" spans="1:20" s="191" customFormat="1" ht="102" customHeight="1">
      <c r="A17" s="193" t="s">
        <v>111</v>
      </c>
      <c r="B17" s="159" t="s">
        <v>195</v>
      </c>
      <c r="C17" s="123">
        <v>201712.79</v>
      </c>
      <c r="D17" s="123">
        <v>124516.52</v>
      </c>
      <c r="E17" s="123">
        <v>111044.77</v>
      </c>
      <c r="F17" s="123">
        <f t="shared" si="10"/>
        <v>-13471.75</v>
      </c>
      <c r="G17" s="182">
        <f t="shared" si="4"/>
        <v>0.8918075288323188</v>
      </c>
      <c r="H17" s="123">
        <f t="shared" si="11"/>
        <v>-90668.02</v>
      </c>
      <c r="I17" s="182">
        <f t="shared" si="5"/>
        <v>0.550509315745422</v>
      </c>
      <c r="J17" s="123">
        <v>74124.11926</v>
      </c>
      <c r="K17" s="123">
        <v>39799.154109999996</v>
      </c>
      <c r="L17" s="123">
        <f>K17-J17</f>
        <v>-34324.96515000001</v>
      </c>
      <c r="M17" s="182">
        <f t="shared" si="6"/>
        <v>0.5369258280209614</v>
      </c>
      <c r="N17" s="123" t="e">
        <f>#REF!+#REF!</f>
        <v>#REF!</v>
      </c>
      <c r="O17" s="123">
        <f t="shared" si="12"/>
        <v>275836.90926</v>
      </c>
      <c r="P17" s="123">
        <f t="shared" si="13"/>
        <v>150843.92411</v>
      </c>
      <c r="Q17" s="123">
        <f t="shared" si="14"/>
        <v>-124992.98515</v>
      </c>
      <c r="R17" s="182">
        <f t="shared" si="8"/>
        <v>0.546859100599248</v>
      </c>
      <c r="S17" s="190"/>
      <c r="T17" s="190"/>
    </row>
    <row r="18" spans="1:20" s="191" customFormat="1" ht="52.5" customHeight="1">
      <c r="A18" s="192" t="s">
        <v>112</v>
      </c>
      <c r="B18" s="101" t="s">
        <v>196</v>
      </c>
      <c r="C18" s="123">
        <v>7115.9</v>
      </c>
      <c r="D18" s="123">
        <v>4279.7</v>
      </c>
      <c r="E18" s="123">
        <v>3825.67</v>
      </c>
      <c r="F18" s="123">
        <f t="shared" si="10"/>
        <v>-454.02999999999975</v>
      </c>
      <c r="G18" s="182">
        <f t="shared" si="4"/>
        <v>0.8939107881393556</v>
      </c>
      <c r="H18" s="123">
        <f t="shared" si="11"/>
        <v>-3290.2299999999996</v>
      </c>
      <c r="I18" s="182">
        <f t="shared" si="5"/>
        <v>0.5376227884034346</v>
      </c>
      <c r="J18" s="123">
        <v>563.5698299999999</v>
      </c>
      <c r="K18" s="123">
        <v>563.5698299999999</v>
      </c>
      <c r="L18" s="123">
        <f>K18-J18</f>
        <v>0</v>
      </c>
      <c r="M18" s="182">
        <f t="shared" si="6"/>
        <v>1</v>
      </c>
      <c r="N18" s="123"/>
      <c r="O18" s="123">
        <f t="shared" si="12"/>
        <v>7679.46983</v>
      </c>
      <c r="P18" s="123">
        <f t="shared" si="13"/>
        <v>4389.23983</v>
      </c>
      <c r="Q18" s="123">
        <f t="shared" si="14"/>
        <v>-3290.2299999999996</v>
      </c>
      <c r="R18" s="182">
        <f t="shared" si="8"/>
        <v>0.5715550587689463</v>
      </c>
      <c r="S18" s="190"/>
      <c r="T18" s="190"/>
    </row>
    <row r="19" spans="1:20" s="191" customFormat="1" ht="54.75" customHeight="1">
      <c r="A19" s="192">
        <v>3120</v>
      </c>
      <c r="B19" s="101" t="s">
        <v>197</v>
      </c>
      <c r="C19" s="123">
        <v>14061.77</v>
      </c>
      <c r="D19" s="123">
        <v>8097.57</v>
      </c>
      <c r="E19" s="123">
        <v>7041.72</v>
      </c>
      <c r="F19" s="123">
        <f t="shared" si="10"/>
        <v>-1055.8499999999995</v>
      </c>
      <c r="G19" s="182">
        <f t="shared" si="4"/>
        <v>0.8696090308574055</v>
      </c>
      <c r="H19" s="123">
        <f t="shared" si="11"/>
        <v>-7020.05</v>
      </c>
      <c r="I19" s="182">
        <f t="shared" si="5"/>
        <v>0.5007705288878996</v>
      </c>
      <c r="J19" s="123">
        <v>3343.33229</v>
      </c>
      <c r="K19" s="123">
        <v>3343.33229</v>
      </c>
      <c r="L19" s="123">
        <f>K19-J19</f>
        <v>0</v>
      </c>
      <c r="M19" s="182">
        <f t="shared" si="6"/>
        <v>1</v>
      </c>
      <c r="N19" s="123"/>
      <c r="O19" s="123">
        <f t="shared" si="12"/>
        <v>17405.10229</v>
      </c>
      <c r="P19" s="123">
        <f t="shared" si="13"/>
        <v>10385.05229</v>
      </c>
      <c r="Q19" s="123">
        <f t="shared" si="14"/>
        <v>-7020.049999999999</v>
      </c>
      <c r="R19" s="182">
        <f t="shared" si="8"/>
        <v>0.5966671219143982</v>
      </c>
      <c r="S19" s="190"/>
      <c r="T19" s="190"/>
    </row>
    <row r="20" spans="1:20" s="191" customFormat="1" ht="47.25" customHeight="1">
      <c r="A20" s="192" t="s">
        <v>113</v>
      </c>
      <c r="B20" s="101" t="s">
        <v>125</v>
      </c>
      <c r="C20" s="123">
        <v>6780.08</v>
      </c>
      <c r="D20" s="123">
        <v>3983.18</v>
      </c>
      <c r="E20" s="123">
        <v>1992.55</v>
      </c>
      <c r="F20" s="123">
        <f t="shared" si="10"/>
        <v>-1990.6299999999999</v>
      </c>
      <c r="G20" s="182">
        <f t="shared" si="4"/>
        <v>0.5002410134616061</v>
      </c>
      <c r="H20" s="123">
        <f t="shared" si="11"/>
        <v>-4787.53</v>
      </c>
      <c r="I20" s="182">
        <f t="shared" si="5"/>
        <v>0.2938829630328846</v>
      </c>
      <c r="J20" s="123">
        <v>1377.15724</v>
      </c>
      <c r="K20" s="123">
        <v>1327.15724</v>
      </c>
      <c r="L20" s="123">
        <f>K20-J20</f>
        <v>-50</v>
      </c>
      <c r="M20" s="182">
        <f t="shared" si="6"/>
        <v>0.9636933252443999</v>
      </c>
      <c r="N20" s="123"/>
      <c r="O20" s="123">
        <f t="shared" si="12"/>
        <v>8157.23724</v>
      </c>
      <c r="P20" s="123">
        <f t="shared" si="13"/>
        <v>3319.7072399999997</v>
      </c>
      <c r="Q20" s="123">
        <f t="shared" si="14"/>
        <v>-4837.530000000001</v>
      </c>
      <c r="R20" s="182">
        <f t="shared" si="8"/>
        <v>0.40696465510668406</v>
      </c>
      <c r="S20" s="190"/>
      <c r="T20" s="190"/>
    </row>
    <row r="21" spans="1:20" s="191" customFormat="1" ht="112.5" customHeight="1">
      <c r="A21" s="192" t="s">
        <v>114</v>
      </c>
      <c r="B21" s="101" t="s">
        <v>198</v>
      </c>
      <c r="C21" s="123">
        <v>6948.4</v>
      </c>
      <c r="D21" s="123">
        <v>3866.75</v>
      </c>
      <c r="E21" s="123">
        <v>2125.24</v>
      </c>
      <c r="F21" s="257">
        <f t="shared" si="10"/>
        <v>-1741.5100000000002</v>
      </c>
      <c r="G21" s="123">
        <f t="shared" si="4"/>
        <v>0.5496191892416111</v>
      </c>
      <c r="H21" s="123">
        <f t="shared" si="11"/>
        <v>-4823.16</v>
      </c>
      <c r="I21" s="182">
        <f t="shared" si="5"/>
        <v>0.3058603419492257</v>
      </c>
      <c r="J21" s="123">
        <v>52.21005</v>
      </c>
      <c r="K21" s="123">
        <v>0</v>
      </c>
      <c r="L21" s="123">
        <f>K21-J21</f>
        <v>-52.21005</v>
      </c>
      <c r="M21" s="182">
        <f t="shared" si="6"/>
        <v>0</v>
      </c>
      <c r="N21" s="123" t="e">
        <f>#REF!+#REF!</f>
        <v>#REF!</v>
      </c>
      <c r="O21" s="123">
        <f t="shared" si="12"/>
        <v>7000.610049999999</v>
      </c>
      <c r="P21" s="123">
        <f>E21+K21</f>
        <v>2125.24</v>
      </c>
      <c r="Q21" s="123">
        <f>P21-O21</f>
        <v>-4875.3700499999995</v>
      </c>
      <c r="R21" s="182">
        <f t="shared" si="8"/>
        <v>0.30357925735343594</v>
      </c>
      <c r="S21" s="190"/>
      <c r="T21" s="190"/>
    </row>
    <row r="22" spans="1:20" s="191" customFormat="1" ht="150" customHeight="1">
      <c r="A22" s="192">
        <v>3160</v>
      </c>
      <c r="B22" s="101" t="s">
        <v>165</v>
      </c>
      <c r="C22" s="123">
        <v>7764.06</v>
      </c>
      <c r="D22" s="123">
        <v>5016.29</v>
      </c>
      <c r="E22" s="123">
        <v>3501.85</v>
      </c>
      <c r="F22" s="257">
        <f>E22-D22</f>
        <v>-1514.44</v>
      </c>
      <c r="G22" s="123">
        <f t="shared" si="4"/>
        <v>0.6980956045204723</v>
      </c>
      <c r="H22" s="123">
        <f>E22-C22</f>
        <v>-4262.210000000001</v>
      </c>
      <c r="I22" s="182">
        <f t="shared" si="5"/>
        <v>0.45103335110753906</v>
      </c>
      <c r="J22" s="123">
        <v>0</v>
      </c>
      <c r="K22" s="123">
        <v>0</v>
      </c>
      <c r="L22" s="123">
        <f aca="true" t="shared" si="15" ref="L22:L30">K22-J22</f>
        <v>0</v>
      </c>
      <c r="M22" s="182">
        <f t="shared" si="6"/>
      </c>
      <c r="N22" s="123"/>
      <c r="O22" s="123">
        <f t="shared" si="12"/>
        <v>7764.06</v>
      </c>
      <c r="P22" s="123">
        <f>E22+K22</f>
        <v>3501.85</v>
      </c>
      <c r="Q22" s="123">
        <f t="shared" si="14"/>
        <v>-4262.210000000001</v>
      </c>
      <c r="R22" s="182">
        <f t="shared" si="8"/>
        <v>0.45103335110753906</v>
      </c>
      <c r="S22" s="190"/>
      <c r="T22" s="190"/>
    </row>
    <row r="23" spans="1:20" s="191" customFormat="1" ht="50.25" customHeight="1">
      <c r="A23" s="192">
        <v>3170</v>
      </c>
      <c r="B23" s="101" t="s">
        <v>167</v>
      </c>
      <c r="C23" s="123">
        <v>550.2</v>
      </c>
      <c r="D23" s="123">
        <v>275.7</v>
      </c>
      <c r="E23" s="123">
        <v>185.88</v>
      </c>
      <c r="F23" s="123">
        <f>E23-D23</f>
        <v>-89.82</v>
      </c>
      <c r="G23" s="182">
        <f t="shared" si="4"/>
        <v>0.6742110990206747</v>
      </c>
      <c r="H23" s="123">
        <f>E23-C23</f>
        <v>-364.32000000000005</v>
      </c>
      <c r="I23" s="182">
        <f t="shared" si="5"/>
        <v>0.33784078516902943</v>
      </c>
      <c r="J23" s="123">
        <v>0</v>
      </c>
      <c r="K23" s="123">
        <v>0</v>
      </c>
      <c r="L23" s="123">
        <f t="shared" si="15"/>
        <v>0</v>
      </c>
      <c r="M23" s="182">
        <f t="shared" si="6"/>
      </c>
      <c r="N23" s="123"/>
      <c r="O23" s="123">
        <f t="shared" si="12"/>
        <v>550.2</v>
      </c>
      <c r="P23" s="123">
        <f>E23+K23</f>
        <v>185.88</v>
      </c>
      <c r="Q23" s="123">
        <f t="shared" si="14"/>
        <v>-364.32000000000005</v>
      </c>
      <c r="R23" s="182">
        <f t="shared" si="8"/>
        <v>0.33784078516902943</v>
      </c>
      <c r="S23" s="190"/>
      <c r="T23" s="190"/>
    </row>
    <row r="24" spans="1:20" s="191" customFormat="1" ht="126" customHeight="1">
      <c r="A24" s="192" t="s">
        <v>123</v>
      </c>
      <c r="B24" s="101" t="s">
        <v>199</v>
      </c>
      <c r="C24" s="123">
        <v>14763.67</v>
      </c>
      <c r="D24" s="123">
        <v>7466.67</v>
      </c>
      <c r="E24" s="123">
        <v>6228.69</v>
      </c>
      <c r="F24" s="123">
        <f t="shared" si="9"/>
        <v>-1237.9800000000005</v>
      </c>
      <c r="G24" s="182">
        <f t="shared" si="4"/>
        <v>0.8341991811610798</v>
      </c>
      <c r="H24" s="123">
        <f aca="true" t="shared" si="16" ref="H24:H34">E24-C24</f>
        <v>-8534.98</v>
      </c>
      <c r="I24" s="182">
        <f t="shared" si="5"/>
        <v>0.42189306588402475</v>
      </c>
      <c r="J24" s="123">
        <v>0</v>
      </c>
      <c r="K24" s="123">
        <v>0</v>
      </c>
      <c r="L24" s="123">
        <f t="shared" si="15"/>
        <v>0</v>
      </c>
      <c r="M24" s="182">
        <f t="shared" si="6"/>
      </c>
      <c r="N24" s="123" t="e">
        <f>#REF!+#REF!</f>
        <v>#REF!</v>
      </c>
      <c r="O24" s="123">
        <f t="shared" si="12"/>
        <v>14763.67</v>
      </c>
      <c r="P24" s="123">
        <f t="shared" si="13"/>
        <v>6228.69</v>
      </c>
      <c r="Q24" s="123">
        <f t="shared" si="14"/>
        <v>-8534.98</v>
      </c>
      <c r="R24" s="182">
        <f t="shared" si="8"/>
        <v>0.42189306588402475</v>
      </c>
      <c r="S24" s="190"/>
      <c r="T24" s="190"/>
    </row>
    <row r="25" spans="1:20" s="191" customFormat="1" ht="48.75" customHeight="1">
      <c r="A25" s="192" t="s">
        <v>124</v>
      </c>
      <c r="B25" s="101" t="s">
        <v>121</v>
      </c>
      <c r="C25" s="123">
        <v>967</v>
      </c>
      <c r="D25" s="123">
        <v>788.5</v>
      </c>
      <c r="E25" s="123">
        <v>436.3</v>
      </c>
      <c r="F25" s="123">
        <f t="shared" si="9"/>
        <v>-352.2</v>
      </c>
      <c r="G25" s="182">
        <f t="shared" si="4"/>
        <v>0.5533291058972734</v>
      </c>
      <c r="H25" s="123">
        <f t="shared" si="16"/>
        <v>-530.7</v>
      </c>
      <c r="I25" s="182">
        <f t="shared" si="5"/>
        <v>0.45118924508790076</v>
      </c>
      <c r="J25" s="123">
        <v>0</v>
      </c>
      <c r="K25" s="123">
        <v>0</v>
      </c>
      <c r="L25" s="123">
        <f t="shared" si="15"/>
        <v>0</v>
      </c>
      <c r="M25" s="182">
        <f t="shared" si="6"/>
      </c>
      <c r="N25" s="123" t="e">
        <f>#REF!+#REF!</f>
        <v>#REF!</v>
      </c>
      <c r="O25" s="123">
        <f t="shared" si="12"/>
        <v>967</v>
      </c>
      <c r="P25" s="123">
        <f t="shared" si="13"/>
        <v>436.3</v>
      </c>
      <c r="Q25" s="123">
        <f t="shared" si="14"/>
        <v>-530.7</v>
      </c>
      <c r="R25" s="182">
        <f t="shared" si="8"/>
        <v>0.45118924508790076</v>
      </c>
      <c r="S25" s="190"/>
      <c r="T25" s="190"/>
    </row>
    <row r="26" spans="1:20" s="191" customFormat="1" ht="66.75" customHeight="1">
      <c r="A26" s="192">
        <v>3200</v>
      </c>
      <c r="B26" s="101" t="s">
        <v>166</v>
      </c>
      <c r="C26" s="123">
        <v>9086.3</v>
      </c>
      <c r="D26" s="123">
        <v>5619.82</v>
      </c>
      <c r="E26" s="123">
        <v>5106.51</v>
      </c>
      <c r="F26" s="123">
        <f>E26-D26</f>
        <v>-513.3099999999995</v>
      </c>
      <c r="G26" s="182">
        <f t="shared" si="4"/>
        <v>0.9086607756120304</v>
      </c>
      <c r="H26" s="123">
        <f>E26-C26</f>
        <v>-3979.789999999999</v>
      </c>
      <c r="I26" s="182">
        <f t="shared" si="5"/>
        <v>0.562001034524504</v>
      </c>
      <c r="J26" s="123">
        <v>651.3661999999999</v>
      </c>
      <c r="K26" s="123">
        <v>132.94878</v>
      </c>
      <c r="L26" s="123">
        <f t="shared" si="15"/>
        <v>-518.41742</v>
      </c>
      <c r="M26" s="182">
        <f t="shared" si="6"/>
        <v>0.2041075818794405</v>
      </c>
      <c r="N26" s="123"/>
      <c r="O26" s="123">
        <f t="shared" si="12"/>
        <v>9737.6662</v>
      </c>
      <c r="P26" s="123">
        <f t="shared" si="13"/>
        <v>5239.45878</v>
      </c>
      <c r="Q26" s="123">
        <f t="shared" si="14"/>
        <v>-4498.20742</v>
      </c>
      <c r="R26" s="182">
        <f t="shared" si="8"/>
        <v>0.5380610376642403</v>
      </c>
      <c r="S26" s="190"/>
      <c r="T26" s="190"/>
    </row>
    <row r="27" spans="1:20" s="191" customFormat="1" ht="53.25" customHeight="1">
      <c r="A27" s="192">
        <v>3210</v>
      </c>
      <c r="B27" s="101" t="s">
        <v>106</v>
      </c>
      <c r="C27" s="123">
        <v>1460.65</v>
      </c>
      <c r="D27" s="123">
        <v>986.2</v>
      </c>
      <c r="E27" s="123">
        <v>370.59</v>
      </c>
      <c r="F27" s="123">
        <f>E27-D27</f>
        <v>-615.6100000000001</v>
      </c>
      <c r="G27" s="182">
        <f t="shared" si="4"/>
        <v>0.3757757047252078</v>
      </c>
      <c r="H27" s="123">
        <f>E27-C27</f>
        <v>-1090.0600000000002</v>
      </c>
      <c r="I27" s="182">
        <f t="shared" si="5"/>
        <v>0.2537158114538048</v>
      </c>
      <c r="J27" s="123">
        <v>362.59928</v>
      </c>
      <c r="K27" s="123">
        <v>200.75635999999997</v>
      </c>
      <c r="L27" s="123">
        <f t="shared" si="15"/>
        <v>-161.84292000000005</v>
      </c>
      <c r="M27" s="182">
        <f t="shared" si="6"/>
        <v>0.5536590144359911</v>
      </c>
      <c r="N27" s="123"/>
      <c r="O27" s="123">
        <f t="shared" si="12"/>
        <v>1823.24928</v>
      </c>
      <c r="P27" s="123">
        <f t="shared" si="13"/>
        <v>571.34636</v>
      </c>
      <c r="Q27" s="123">
        <f t="shared" si="14"/>
        <v>-1251.90292</v>
      </c>
      <c r="R27" s="182">
        <f t="shared" si="8"/>
        <v>0.313367111270709</v>
      </c>
      <c r="S27" s="190"/>
      <c r="T27" s="190"/>
    </row>
    <row r="28" spans="1:20" s="191" customFormat="1" ht="83.25" customHeight="1">
      <c r="A28" s="192">
        <v>3220</v>
      </c>
      <c r="B28" s="101" t="s">
        <v>266</v>
      </c>
      <c r="C28" s="123"/>
      <c r="D28" s="123"/>
      <c r="E28" s="123"/>
      <c r="F28" s="123"/>
      <c r="G28" s="182"/>
      <c r="H28" s="123"/>
      <c r="I28" s="182"/>
      <c r="J28" s="123">
        <v>41441.205</v>
      </c>
      <c r="K28" s="123">
        <v>11719.415570000001</v>
      </c>
      <c r="L28" s="123">
        <f>K28-J28</f>
        <v>-29721.78943</v>
      </c>
      <c r="M28" s="182">
        <f>_xlfn.IFERROR(K28/J28,"")</f>
        <v>0.28279620657748733</v>
      </c>
      <c r="N28" s="123"/>
      <c r="O28" s="123">
        <f>C28+J28</f>
        <v>41441.205</v>
      </c>
      <c r="P28" s="123">
        <f>E28+K28</f>
        <v>11719.415570000001</v>
      </c>
      <c r="Q28" s="123">
        <f>P28-O28</f>
        <v>-29721.78943</v>
      </c>
      <c r="R28" s="182">
        <f t="shared" si="8"/>
        <v>0.28279620657748733</v>
      </c>
      <c r="S28" s="190"/>
      <c r="T28" s="190"/>
    </row>
    <row r="29" spans="1:20" s="191" customFormat="1" ht="84.75" customHeight="1">
      <c r="A29" s="192">
        <v>3230</v>
      </c>
      <c r="B29" s="101" t="s">
        <v>248</v>
      </c>
      <c r="C29" s="123">
        <v>16470.91</v>
      </c>
      <c r="D29" s="123">
        <v>10400.89</v>
      </c>
      <c r="E29" s="123">
        <v>2951.75</v>
      </c>
      <c r="F29" s="123">
        <f>E29-D29</f>
        <v>-7449.139999999999</v>
      </c>
      <c r="G29" s="182">
        <f>_xlfn.IFERROR(E29/D29,"")</f>
        <v>0.2837978288396474</v>
      </c>
      <c r="H29" s="123">
        <f>E29-C29</f>
        <v>-13519.16</v>
      </c>
      <c r="I29" s="182">
        <f t="shared" si="5"/>
        <v>0.17920989186389824</v>
      </c>
      <c r="J29" s="123">
        <v>42146.589049999995</v>
      </c>
      <c r="K29" s="123">
        <v>23200.302219999998</v>
      </c>
      <c r="L29" s="123">
        <f>K29-J29</f>
        <v>-18946.286829999997</v>
      </c>
      <c r="M29" s="182">
        <f>_xlfn.IFERROR(K29/J29,"")</f>
        <v>0.5504669000017215</v>
      </c>
      <c r="N29" s="123"/>
      <c r="O29" s="123">
        <f>C29+J29</f>
        <v>58617.49905</v>
      </c>
      <c r="P29" s="123">
        <f>E29+K29</f>
        <v>26152.052219999998</v>
      </c>
      <c r="Q29" s="123">
        <f>P29-O29</f>
        <v>-32465.44683</v>
      </c>
      <c r="R29" s="182">
        <f>_xlfn.IFERROR(P29/O29,"")</f>
        <v>0.4461475266574001</v>
      </c>
      <c r="S29" s="190"/>
      <c r="T29" s="190"/>
    </row>
    <row r="30" spans="1:20" s="191" customFormat="1" ht="21" customHeight="1">
      <c r="A30" s="192" t="s">
        <v>126</v>
      </c>
      <c r="B30" s="101" t="s">
        <v>157</v>
      </c>
      <c r="C30" s="123">
        <v>112160.97</v>
      </c>
      <c r="D30" s="123">
        <v>74209.13</v>
      </c>
      <c r="E30" s="123">
        <v>52357.99</v>
      </c>
      <c r="F30" s="123">
        <f t="shared" si="9"/>
        <v>-21851.140000000007</v>
      </c>
      <c r="G30" s="182">
        <f t="shared" si="4"/>
        <v>0.7055464738637954</v>
      </c>
      <c r="H30" s="123">
        <f t="shared" si="16"/>
        <v>-59802.98</v>
      </c>
      <c r="I30" s="182">
        <f t="shared" si="5"/>
        <v>0.46681113759982634</v>
      </c>
      <c r="J30" s="123">
        <v>10910.673359999999</v>
      </c>
      <c r="K30" s="123">
        <v>6686.7005</v>
      </c>
      <c r="L30" s="123">
        <f t="shared" si="15"/>
        <v>-4223.972859999999</v>
      </c>
      <c r="M30" s="182">
        <f t="shared" si="6"/>
        <v>0.6128586457838933</v>
      </c>
      <c r="N30" s="123"/>
      <c r="O30" s="123">
        <f aca="true" t="shared" si="17" ref="O30:O48">C30+J30</f>
        <v>123071.64336</v>
      </c>
      <c r="P30" s="123">
        <f aca="true" t="shared" si="18" ref="P30:P48">E30+K30</f>
        <v>59044.6905</v>
      </c>
      <c r="Q30" s="123">
        <f>P30-O30</f>
        <v>-64026.952860000005</v>
      </c>
      <c r="R30" s="182">
        <f t="shared" si="8"/>
        <v>0.47975869085689277</v>
      </c>
      <c r="S30" s="190"/>
      <c r="T30" s="190"/>
    </row>
    <row r="31" spans="1:20" s="48" customFormat="1" ht="27" customHeight="1">
      <c r="A31" s="58" t="s">
        <v>127</v>
      </c>
      <c r="B31" s="104" t="s">
        <v>64</v>
      </c>
      <c r="C31" s="121">
        <v>300712.4</v>
      </c>
      <c r="D31" s="121">
        <v>186874.89</v>
      </c>
      <c r="E31" s="121">
        <v>147270.13</v>
      </c>
      <c r="F31" s="122">
        <f t="shared" si="9"/>
        <v>-39604.76000000001</v>
      </c>
      <c r="G31" s="142">
        <f t="shared" si="4"/>
        <v>0.7880680491638015</v>
      </c>
      <c r="H31" s="122">
        <f t="shared" si="16"/>
        <v>-153442.27000000002</v>
      </c>
      <c r="I31" s="142">
        <f t="shared" si="5"/>
        <v>0.4897374700876984</v>
      </c>
      <c r="J31" s="122">
        <v>26796.577940000003</v>
      </c>
      <c r="K31" s="122">
        <v>13954.84908</v>
      </c>
      <c r="L31" s="122">
        <f aca="true" t="shared" si="19" ref="L31:L42">K31-J31</f>
        <v>-12841.728860000003</v>
      </c>
      <c r="M31" s="142">
        <f t="shared" si="6"/>
        <v>0.5207698203571437</v>
      </c>
      <c r="N31" s="122" t="e">
        <f>#REF!+#REF!</f>
        <v>#REF!</v>
      </c>
      <c r="O31" s="122">
        <f t="shared" si="17"/>
        <v>327508.97794</v>
      </c>
      <c r="P31" s="122">
        <f t="shared" si="18"/>
        <v>161224.97908000002</v>
      </c>
      <c r="Q31" s="122">
        <f t="shared" si="7"/>
        <v>-166283.99886</v>
      </c>
      <c r="R31" s="142">
        <f t="shared" si="8"/>
        <v>0.4922765174075216</v>
      </c>
      <c r="S31" s="47"/>
      <c r="T31" s="47"/>
    </row>
    <row r="32" spans="1:20" s="48" customFormat="1" ht="32.25" customHeight="1">
      <c r="A32" s="59" t="s">
        <v>128</v>
      </c>
      <c r="B32" s="104" t="s">
        <v>66</v>
      </c>
      <c r="C32" s="121">
        <v>144490.08</v>
      </c>
      <c r="D32" s="121">
        <v>91198.64</v>
      </c>
      <c r="E32" s="121">
        <v>74832.23</v>
      </c>
      <c r="F32" s="122">
        <f t="shared" si="9"/>
        <v>-16366.410000000003</v>
      </c>
      <c r="G32" s="142">
        <f t="shared" si="4"/>
        <v>0.8205410738581189</v>
      </c>
      <c r="H32" s="122">
        <f t="shared" si="16"/>
        <v>-69657.84999999999</v>
      </c>
      <c r="I32" s="142">
        <f t="shared" si="5"/>
        <v>0.5179056582984798</v>
      </c>
      <c r="J32" s="122">
        <v>23486.1055</v>
      </c>
      <c r="K32" s="122">
        <v>1407.62063</v>
      </c>
      <c r="L32" s="122">
        <f t="shared" si="19"/>
        <v>-22078.48487</v>
      </c>
      <c r="M32" s="142">
        <f t="shared" si="6"/>
        <v>0.059934186619403536</v>
      </c>
      <c r="N32" s="122" t="e">
        <f>#REF!+#REF!</f>
        <v>#REF!</v>
      </c>
      <c r="O32" s="122">
        <f t="shared" si="17"/>
        <v>167976.1855</v>
      </c>
      <c r="P32" s="122">
        <f t="shared" si="18"/>
        <v>76239.85063</v>
      </c>
      <c r="Q32" s="122">
        <f t="shared" si="7"/>
        <v>-91736.33486999999</v>
      </c>
      <c r="R32" s="142">
        <f t="shared" si="8"/>
        <v>0.45387297254705194</v>
      </c>
      <c r="S32" s="47"/>
      <c r="T32" s="47"/>
    </row>
    <row r="33" spans="1:20" s="48" customFormat="1" ht="34.5" customHeight="1">
      <c r="A33" s="59" t="s">
        <v>129</v>
      </c>
      <c r="B33" s="104" t="s">
        <v>63</v>
      </c>
      <c r="C33" s="121">
        <v>799289.45</v>
      </c>
      <c r="D33" s="121">
        <v>499410.28</v>
      </c>
      <c r="E33" s="121">
        <v>380144.69</v>
      </c>
      <c r="F33" s="122">
        <f t="shared" si="9"/>
        <v>-119265.59000000003</v>
      </c>
      <c r="G33" s="142">
        <f t="shared" si="4"/>
        <v>0.761187154577595</v>
      </c>
      <c r="H33" s="122">
        <f t="shared" si="16"/>
        <v>-419144.75999999995</v>
      </c>
      <c r="I33" s="142">
        <f t="shared" si="5"/>
        <v>0.475603287394823</v>
      </c>
      <c r="J33" s="122">
        <v>422480.7079</v>
      </c>
      <c r="K33" s="122">
        <v>128515.41213</v>
      </c>
      <c r="L33" s="122">
        <f t="shared" si="19"/>
        <v>-293965.29576999997</v>
      </c>
      <c r="M33" s="142">
        <f t="shared" si="6"/>
        <v>0.3041923802125877</v>
      </c>
      <c r="N33" s="122" t="e">
        <f>#REF!+#REF!</f>
        <v>#REF!</v>
      </c>
      <c r="O33" s="122">
        <f t="shared" si="17"/>
        <v>1221770.1579</v>
      </c>
      <c r="P33" s="122">
        <f t="shared" si="18"/>
        <v>508660.10213</v>
      </c>
      <c r="Q33" s="122">
        <f t="shared" si="7"/>
        <v>-713110.05577</v>
      </c>
      <c r="R33" s="142">
        <f t="shared" si="8"/>
        <v>0.41633043567236405</v>
      </c>
      <c r="S33" s="47"/>
      <c r="T33" s="47"/>
    </row>
    <row r="34" spans="1:20" s="72" customFormat="1" ht="25.5" customHeight="1">
      <c r="A34" s="69" t="s">
        <v>130</v>
      </c>
      <c r="B34" s="105" t="s">
        <v>143</v>
      </c>
      <c r="C34" s="121">
        <f>SUM(C35:C41)</f>
        <v>243597.77000000002</v>
      </c>
      <c r="D34" s="121">
        <f>SUM(D35:D41)</f>
        <v>170051.4</v>
      </c>
      <c r="E34" s="121">
        <f>SUM(E35:E41)</f>
        <v>113912.95</v>
      </c>
      <c r="F34" s="121">
        <f t="shared" si="9"/>
        <v>-56138.45</v>
      </c>
      <c r="G34" s="142">
        <f t="shared" si="4"/>
        <v>0.6698736382058601</v>
      </c>
      <c r="H34" s="121">
        <f t="shared" si="16"/>
        <v>-129684.82000000002</v>
      </c>
      <c r="I34" s="142">
        <f t="shared" si="5"/>
        <v>0.4676272282788138</v>
      </c>
      <c r="J34" s="122">
        <f>SUM(J35:J41)</f>
        <v>1250316.64924</v>
      </c>
      <c r="K34" s="122">
        <f>SUM(K35:K41)</f>
        <v>349106.89351</v>
      </c>
      <c r="L34" s="122">
        <f t="shared" si="19"/>
        <v>-901209.7557299999</v>
      </c>
      <c r="M34" s="142">
        <f t="shared" si="6"/>
        <v>0.27921478428860663</v>
      </c>
      <c r="N34" s="121" t="e">
        <f>#REF!+#REF!</f>
        <v>#REF!</v>
      </c>
      <c r="O34" s="121">
        <f t="shared" si="17"/>
        <v>1493914.41924</v>
      </c>
      <c r="P34" s="121">
        <f t="shared" si="18"/>
        <v>463019.84351000004</v>
      </c>
      <c r="Q34" s="121">
        <f t="shared" si="7"/>
        <v>-1030894.5757299999</v>
      </c>
      <c r="R34" s="142">
        <f t="shared" si="8"/>
        <v>0.3099373281004627</v>
      </c>
      <c r="S34" s="70"/>
      <c r="T34" s="71"/>
    </row>
    <row r="35" spans="1:20" s="48" customFormat="1" ht="48" customHeight="1">
      <c r="A35" s="147" t="s">
        <v>155</v>
      </c>
      <c r="B35" s="106" t="s">
        <v>156</v>
      </c>
      <c r="C35" s="123">
        <v>17732.39</v>
      </c>
      <c r="D35" s="123">
        <v>16112.39</v>
      </c>
      <c r="E35" s="123">
        <v>8110.36</v>
      </c>
      <c r="F35" s="123">
        <f t="shared" si="9"/>
        <v>-8002.03</v>
      </c>
      <c r="G35" s="182">
        <f t="shared" si="4"/>
        <v>0.5033616986679196</v>
      </c>
      <c r="H35" s="123">
        <f aca="true" t="shared" si="20" ref="H35:H45">E35-C35</f>
        <v>-9622.029999999999</v>
      </c>
      <c r="I35" s="182">
        <f t="shared" si="5"/>
        <v>0.4573754581305735</v>
      </c>
      <c r="J35" s="123">
        <v>3601.30908</v>
      </c>
      <c r="K35" s="123">
        <v>1434.05511</v>
      </c>
      <c r="L35" s="123">
        <f t="shared" si="19"/>
        <v>-2167.2539699999998</v>
      </c>
      <c r="M35" s="143">
        <f t="shared" si="6"/>
        <v>0.39820384147644444</v>
      </c>
      <c r="N35" s="123"/>
      <c r="O35" s="123">
        <f t="shared" si="17"/>
        <v>21333.69908</v>
      </c>
      <c r="P35" s="123">
        <f t="shared" si="18"/>
        <v>9544.41511</v>
      </c>
      <c r="Q35" s="123">
        <f>P35-O35</f>
        <v>-11789.283969999999</v>
      </c>
      <c r="R35" s="182">
        <f t="shared" si="8"/>
        <v>0.44738678811438454</v>
      </c>
      <c r="S35" s="49"/>
      <c r="T35" s="47"/>
    </row>
    <row r="36" spans="1:20" s="48" customFormat="1" ht="29.25" customHeight="1" hidden="1">
      <c r="A36" s="147" t="s">
        <v>231</v>
      </c>
      <c r="B36" s="106" t="s">
        <v>232</v>
      </c>
      <c r="C36" s="123">
        <v>0</v>
      </c>
      <c r="D36" s="123">
        <v>0</v>
      </c>
      <c r="E36" s="123">
        <v>0</v>
      </c>
      <c r="F36" s="123">
        <f t="shared" si="9"/>
        <v>0</v>
      </c>
      <c r="G36" s="182">
        <f t="shared" si="4"/>
      </c>
      <c r="H36" s="123">
        <f t="shared" si="20"/>
        <v>0</v>
      </c>
      <c r="I36" s="182">
        <f t="shared" si="5"/>
      </c>
      <c r="J36" s="123">
        <v>0</v>
      </c>
      <c r="K36" s="123">
        <v>0</v>
      </c>
      <c r="L36" s="123">
        <f t="shared" si="19"/>
        <v>0</v>
      </c>
      <c r="M36" s="143">
        <f t="shared" si="6"/>
      </c>
      <c r="N36" s="123"/>
      <c r="O36" s="123">
        <f t="shared" si="17"/>
        <v>0</v>
      </c>
      <c r="P36" s="123">
        <f t="shared" si="18"/>
        <v>0</v>
      </c>
      <c r="Q36" s="123">
        <f>P36-O36</f>
        <v>0</v>
      </c>
      <c r="R36" s="182">
        <f t="shared" si="8"/>
      </c>
      <c r="S36" s="49"/>
      <c r="T36" s="47"/>
    </row>
    <row r="37" spans="1:20" s="48" customFormat="1" ht="24" customHeight="1">
      <c r="A37" s="147" t="s">
        <v>134</v>
      </c>
      <c r="B37" s="106" t="s">
        <v>144</v>
      </c>
      <c r="C37" s="123">
        <v>14532.84</v>
      </c>
      <c r="D37" s="123">
        <v>5314.24</v>
      </c>
      <c r="E37" s="123">
        <v>702.15</v>
      </c>
      <c r="F37" s="123">
        <f t="shared" si="9"/>
        <v>-4612.09</v>
      </c>
      <c r="G37" s="182">
        <f t="shared" si="4"/>
        <v>0.13212613656891672</v>
      </c>
      <c r="H37" s="123">
        <f t="shared" si="20"/>
        <v>-13830.69</v>
      </c>
      <c r="I37" s="182">
        <f t="shared" si="5"/>
        <v>0.0483147134352267</v>
      </c>
      <c r="J37" s="123">
        <v>160973.39183</v>
      </c>
      <c r="K37" s="123">
        <v>12886.086529999999</v>
      </c>
      <c r="L37" s="123">
        <f t="shared" si="19"/>
        <v>-148087.3053</v>
      </c>
      <c r="M37" s="143">
        <f t="shared" si="6"/>
        <v>0.08005103441945656</v>
      </c>
      <c r="N37" s="123"/>
      <c r="O37" s="123">
        <f t="shared" si="17"/>
        <v>175506.23183</v>
      </c>
      <c r="P37" s="123">
        <f t="shared" si="18"/>
        <v>13588.236529999998</v>
      </c>
      <c r="Q37" s="123">
        <f t="shared" si="7"/>
        <v>-161917.9953</v>
      </c>
      <c r="R37" s="182">
        <f t="shared" si="8"/>
        <v>0.07742309995671222</v>
      </c>
      <c r="S37" s="49"/>
      <c r="T37" s="47"/>
    </row>
    <row r="38" spans="1:20" s="48" customFormat="1" ht="50.25" customHeight="1">
      <c r="A38" s="147" t="s">
        <v>135</v>
      </c>
      <c r="B38" s="106" t="s">
        <v>145</v>
      </c>
      <c r="C38" s="123">
        <v>191185.96</v>
      </c>
      <c r="D38" s="123">
        <v>136459.35</v>
      </c>
      <c r="E38" s="123">
        <v>101338.28</v>
      </c>
      <c r="F38" s="123">
        <f t="shared" si="9"/>
        <v>-35121.07000000001</v>
      </c>
      <c r="G38" s="182">
        <f t="shared" si="4"/>
        <v>0.742626137380839</v>
      </c>
      <c r="H38" s="123">
        <f t="shared" si="20"/>
        <v>-89847.68</v>
      </c>
      <c r="I38" s="182">
        <f t="shared" si="5"/>
        <v>0.530050846829966</v>
      </c>
      <c r="J38" s="123">
        <v>386905.14241000003</v>
      </c>
      <c r="K38" s="123">
        <v>86594.88305</v>
      </c>
      <c r="L38" s="123">
        <f t="shared" si="19"/>
        <v>-300310.25936</v>
      </c>
      <c r="M38" s="143">
        <f t="shared" si="6"/>
        <v>0.22381424684770965</v>
      </c>
      <c r="N38" s="123"/>
      <c r="O38" s="123">
        <f t="shared" si="17"/>
        <v>578091.10241</v>
      </c>
      <c r="P38" s="123">
        <f t="shared" si="18"/>
        <v>187933.16305</v>
      </c>
      <c r="Q38" s="123">
        <f t="shared" si="7"/>
        <v>-390157.9393600001</v>
      </c>
      <c r="R38" s="182">
        <f t="shared" si="8"/>
        <v>0.3250926407040806</v>
      </c>
      <c r="S38" s="49"/>
      <c r="T38" s="47"/>
    </row>
    <row r="39" spans="1:20" s="48" customFormat="1" ht="34.5" customHeight="1">
      <c r="A39" s="147" t="s">
        <v>215</v>
      </c>
      <c r="B39" s="106" t="s">
        <v>214</v>
      </c>
      <c r="C39" s="123">
        <v>1009.07</v>
      </c>
      <c r="D39" s="123">
        <v>887.12</v>
      </c>
      <c r="E39" s="123">
        <v>181.32</v>
      </c>
      <c r="F39" s="123">
        <f t="shared" si="9"/>
        <v>-705.8</v>
      </c>
      <c r="G39" s="182">
        <f t="shared" si="4"/>
        <v>0.20439173956172782</v>
      </c>
      <c r="H39" s="123">
        <f t="shared" si="20"/>
        <v>-827.75</v>
      </c>
      <c r="I39" s="182">
        <f t="shared" si="5"/>
        <v>0.17969020979713993</v>
      </c>
      <c r="J39" s="123">
        <v>0</v>
      </c>
      <c r="K39" s="123">
        <v>0</v>
      </c>
      <c r="L39" s="123">
        <f t="shared" si="19"/>
        <v>0</v>
      </c>
      <c r="M39" s="143">
        <f t="shared" si="6"/>
      </c>
      <c r="N39" s="123"/>
      <c r="O39" s="123">
        <f>C39+J39</f>
        <v>1009.07</v>
      </c>
      <c r="P39" s="123">
        <f>E39+K39</f>
        <v>181.32</v>
      </c>
      <c r="Q39" s="123">
        <f>P39-O39</f>
        <v>-827.75</v>
      </c>
      <c r="R39" s="182">
        <f t="shared" si="8"/>
        <v>0.17969020979713993</v>
      </c>
      <c r="S39" s="49"/>
      <c r="T39" s="47"/>
    </row>
    <row r="40" spans="1:20" s="48" customFormat="1" ht="50.25" customHeight="1">
      <c r="A40" s="147" t="s">
        <v>133</v>
      </c>
      <c r="B40" s="106" t="s">
        <v>146</v>
      </c>
      <c r="C40" s="123">
        <v>18987.51</v>
      </c>
      <c r="D40" s="123">
        <v>11128.3</v>
      </c>
      <c r="E40" s="123">
        <v>3580.84</v>
      </c>
      <c r="F40" s="123">
        <f t="shared" si="9"/>
        <v>-7547.459999999999</v>
      </c>
      <c r="G40" s="182">
        <f t="shared" si="4"/>
        <v>0.3217778097283503</v>
      </c>
      <c r="H40" s="123">
        <f t="shared" si="20"/>
        <v>-15406.669999999998</v>
      </c>
      <c r="I40" s="182">
        <f t="shared" si="5"/>
        <v>0.1885892357660378</v>
      </c>
      <c r="J40" s="123">
        <v>318694.46968</v>
      </c>
      <c r="K40" s="123">
        <v>139348.47717</v>
      </c>
      <c r="L40" s="123">
        <f t="shared" si="19"/>
        <v>-179345.99250999998</v>
      </c>
      <c r="M40" s="143">
        <f t="shared" si="6"/>
        <v>0.437247867243882</v>
      </c>
      <c r="N40" s="123"/>
      <c r="O40" s="123">
        <f>C40+J40</f>
        <v>337681.97968</v>
      </c>
      <c r="P40" s="123">
        <f>E40+K40</f>
        <v>142929.31717</v>
      </c>
      <c r="Q40" s="123">
        <f>P40-O40</f>
        <v>-194752.66251</v>
      </c>
      <c r="R40" s="182">
        <f t="shared" si="8"/>
        <v>0.42326604844429405</v>
      </c>
      <c r="S40" s="49"/>
      <c r="T40" s="47"/>
    </row>
    <row r="41" spans="1:20" s="48" customFormat="1" ht="78" customHeight="1">
      <c r="A41" s="147" t="s">
        <v>186</v>
      </c>
      <c r="B41" s="106" t="s">
        <v>187</v>
      </c>
      <c r="C41" s="123">
        <v>150</v>
      </c>
      <c r="D41" s="123">
        <v>150</v>
      </c>
      <c r="E41" s="123">
        <v>0</v>
      </c>
      <c r="F41" s="123">
        <f t="shared" si="9"/>
        <v>-150</v>
      </c>
      <c r="G41" s="182">
        <f t="shared" si="4"/>
        <v>0</v>
      </c>
      <c r="H41" s="123">
        <f t="shared" si="20"/>
        <v>-150</v>
      </c>
      <c r="I41" s="182">
        <f t="shared" si="5"/>
        <v>0</v>
      </c>
      <c r="J41" s="123">
        <v>380142.33624000003</v>
      </c>
      <c r="K41" s="123">
        <v>108843.39165</v>
      </c>
      <c r="L41" s="123">
        <f t="shared" si="19"/>
        <v>-271298.94459</v>
      </c>
      <c r="M41" s="143">
        <f t="shared" si="6"/>
        <v>0.28632273039244577</v>
      </c>
      <c r="N41" s="123"/>
      <c r="O41" s="123">
        <f>C41+J41</f>
        <v>380292.33624000003</v>
      </c>
      <c r="P41" s="123">
        <f>E41+K41</f>
        <v>108843.39165</v>
      </c>
      <c r="Q41" s="123">
        <f>P41-O41</f>
        <v>-271448.94459</v>
      </c>
      <c r="R41" s="182">
        <f t="shared" si="8"/>
        <v>0.28620979514378025</v>
      </c>
      <c r="S41" s="49"/>
      <c r="T41" s="47"/>
    </row>
    <row r="42" spans="1:20" s="72" customFormat="1" ht="30.75" customHeight="1">
      <c r="A42" s="69" t="s">
        <v>131</v>
      </c>
      <c r="B42" s="105" t="s">
        <v>147</v>
      </c>
      <c r="C42" s="121">
        <f>C43+C44+C45+C46+C47+C48</f>
        <v>165531.25</v>
      </c>
      <c r="D42" s="121">
        <f>D43+D44+D45+D46+D47+D48</f>
        <v>121097.23000000001</v>
      </c>
      <c r="E42" s="121">
        <f>E43+E44+E45+E46+E47+E48</f>
        <v>45094.969999999994</v>
      </c>
      <c r="F42" s="121">
        <f t="shared" si="9"/>
        <v>-76002.26000000001</v>
      </c>
      <c r="G42" s="142">
        <f t="shared" si="4"/>
        <v>0.37238646994650487</v>
      </c>
      <c r="H42" s="121">
        <f t="shared" si="20"/>
        <v>-120436.28</v>
      </c>
      <c r="I42" s="142">
        <f t="shared" si="5"/>
        <v>0.27242572021899186</v>
      </c>
      <c r="J42" s="122">
        <f>J43+J44+J45+J46+J47+J48</f>
        <v>69436.28384</v>
      </c>
      <c r="K42" s="122">
        <f>K43+K44+K45+K46+K47+K48</f>
        <v>31856.750079999998</v>
      </c>
      <c r="L42" s="122">
        <f t="shared" si="19"/>
        <v>-37579.533760000006</v>
      </c>
      <c r="M42" s="142">
        <f t="shared" si="6"/>
        <v>0.45879111493648733</v>
      </c>
      <c r="N42" s="121"/>
      <c r="O42" s="121">
        <f t="shared" si="17"/>
        <v>234967.53384</v>
      </c>
      <c r="P42" s="121">
        <f t="shared" si="18"/>
        <v>76951.72008</v>
      </c>
      <c r="Q42" s="121">
        <f t="shared" si="7"/>
        <v>-158015.81376</v>
      </c>
      <c r="R42" s="142">
        <f t="shared" si="8"/>
        <v>0.3274993733066114</v>
      </c>
      <c r="S42" s="70"/>
      <c r="T42" s="71"/>
    </row>
    <row r="43" spans="1:20" s="48" customFormat="1" ht="40.5" customHeight="1">
      <c r="A43" s="147" t="s">
        <v>132</v>
      </c>
      <c r="B43" s="106" t="s">
        <v>148</v>
      </c>
      <c r="C43" s="123">
        <v>53215.58</v>
      </c>
      <c r="D43" s="123">
        <v>34526.87</v>
      </c>
      <c r="E43" s="123">
        <v>26691.23</v>
      </c>
      <c r="F43" s="139">
        <f t="shared" si="9"/>
        <v>-7835.640000000003</v>
      </c>
      <c r="G43" s="182">
        <f t="shared" si="4"/>
        <v>0.7730567526103582</v>
      </c>
      <c r="H43" s="139">
        <f t="shared" si="20"/>
        <v>-26524.350000000002</v>
      </c>
      <c r="I43" s="182">
        <f t="shared" si="5"/>
        <v>0.5015679618638</v>
      </c>
      <c r="J43" s="123">
        <v>26817.82434</v>
      </c>
      <c r="K43" s="123">
        <v>21752.06818</v>
      </c>
      <c r="L43" s="123">
        <f aca="true" t="shared" si="21" ref="L43:L48">K43-J43</f>
        <v>-5065.756160000001</v>
      </c>
      <c r="M43" s="182">
        <f t="shared" si="6"/>
        <v>0.8111048795094017</v>
      </c>
      <c r="N43" s="139"/>
      <c r="O43" s="139">
        <f t="shared" si="17"/>
        <v>80033.40434000001</v>
      </c>
      <c r="P43" s="139">
        <f t="shared" si="18"/>
        <v>48443.29818</v>
      </c>
      <c r="Q43" s="139">
        <f t="shared" si="7"/>
        <v>-31590.10616000001</v>
      </c>
      <c r="R43" s="182">
        <f t="shared" si="8"/>
        <v>0.6052884864699983</v>
      </c>
      <c r="S43" s="49"/>
      <c r="T43" s="47"/>
    </row>
    <row r="44" spans="1:20" s="48" customFormat="1" ht="33" customHeight="1">
      <c r="A44" s="147" t="s">
        <v>149</v>
      </c>
      <c r="B44" s="106" t="s">
        <v>153</v>
      </c>
      <c r="C44" s="123">
        <v>20772.82</v>
      </c>
      <c r="D44" s="123">
        <v>20174.72</v>
      </c>
      <c r="E44" s="123">
        <v>11897.62</v>
      </c>
      <c r="F44" s="139">
        <f t="shared" si="9"/>
        <v>-8277.1</v>
      </c>
      <c r="G44" s="182">
        <f t="shared" si="4"/>
        <v>0.5897291263521873</v>
      </c>
      <c r="H44" s="139">
        <f t="shared" si="20"/>
        <v>-8875.199999999999</v>
      </c>
      <c r="I44" s="182">
        <f t="shared" si="5"/>
        <v>0.5727493907904657</v>
      </c>
      <c r="J44" s="123">
        <v>28302.79332</v>
      </c>
      <c r="K44" s="123">
        <v>9198.711589999999</v>
      </c>
      <c r="L44" s="123">
        <f t="shared" si="21"/>
        <v>-19104.08173</v>
      </c>
      <c r="M44" s="182">
        <f t="shared" si="6"/>
        <v>0.3250107325448963</v>
      </c>
      <c r="N44" s="139"/>
      <c r="O44" s="139">
        <f t="shared" si="17"/>
        <v>49075.613320000004</v>
      </c>
      <c r="P44" s="139">
        <f t="shared" si="18"/>
        <v>21096.33159</v>
      </c>
      <c r="Q44" s="139">
        <f>P44-O44</f>
        <v>-27979.281730000002</v>
      </c>
      <c r="R44" s="182">
        <f t="shared" si="8"/>
        <v>0.4298740283170851</v>
      </c>
      <c r="S44" s="49"/>
      <c r="T44" s="47"/>
    </row>
    <row r="45" spans="1:20" s="48" customFormat="1" ht="44.25" customHeight="1">
      <c r="A45" s="147" t="s">
        <v>150</v>
      </c>
      <c r="B45" s="106" t="s">
        <v>154</v>
      </c>
      <c r="C45" s="123">
        <v>1876.5</v>
      </c>
      <c r="D45" s="123">
        <v>1726.5</v>
      </c>
      <c r="E45" s="123">
        <v>671.45</v>
      </c>
      <c r="F45" s="139">
        <f t="shared" si="9"/>
        <v>-1055.05</v>
      </c>
      <c r="G45" s="182">
        <f t="shared" si="4"/>
        <v>0.3889081957717927</v>
      </c>
      <c r="H45" s="139">
        <f t="shared" si="20"/>
        <v>-1205.05</v>
      </c>
      <c r="I45" s="182">
        <f t="shared" si="5"/>
        <v>0.35782041033839596</v>
      </c>
      <c r="J45" s="123">
        <v>14315.66618</v>
      </c>
      <c r="K45" s="123">
        <v>905.97031</v>
      </c>
      <c r="L45" s="123">
        <f t="shared" si="21"/>
        <v>-13409.69587</v>
      </c>
      <c r="M45" s="182">
        <f t="shared" si="6"/>
        <v>0.06328523581149893</v>
      </c>
      <c r="N45" s="139"/>
      <c r="O45" s="139">
        <f t="shared" si="17"/>
        <v>16192.16618</v>
      </c>
      <c r="P45" s="139">
        <f t="shared" si="18"/>
        <v>1577.42031</v>
      </c>
      <c r="Q45" s="139">
        <f>P45-O45</f>
        <v>-14614.74587</v>
      </c>
      <c r="R45" s="182">
        <f t="shared" si="8"/>
        <v>0.09741873276648894</v>
      </c>
      <c r="S45" s="49"/>
      <c r="T45" s="47"/>
    </row>
    <row r="46" spans="1:20" s="48" customFormat="1" ht="24.75" customHeight="1">
      <c r="A46" s="147" t="s">
        <v>151</v>
      </c>
      <c r="B46" s="106" t="s">
        <v>65</v>
      </c>
      <c r="C46" s="123">
        <v>3086.58</v>
      </c>
      <c r="D46" s="123">
        <v>2211.58</v>
      </c>
      <c r="E46" s="123">
        <v>1307.54</v>
      </c>
      <c r="F46" s="139">
        <f t="shared" si="9"/>
        <v>-904.04</v>
      </c>
      <c r="G46" s="182">
        <f t="shared" si="4"/>
        <v>0.5912243735248103</v>
      </c>
      <c r="H46" s="139">
        <f aca="true" t="shared" si="22" ref="H46:H90">E46-C46</f>
        <v>-1779.04</v>
      </c>
      <c r="I46" s="182">
        <f t="shared" si="5"/>
        <v>0.42362096559946605</v>
      </c>
      <c r="J46" s="123"/>
      <c r="K46" s="123"/>
      <c r="L46" s="123">
        <f t="shared" si="21"/>
        <v>0</v>
      </c>
      <c r="M46" s="182">
        <f t="shared" si="6"/>
      </c>
      <c r="N46" s="139"/>
      <c r="O46" s="139">
        <f t="shared" si="17"/>
        <v>3086.58</v>
      </c>
      <c r="P46" s="139">
        <f t="shared" si="18"/>
        <v>1307.54</v>
      </c>
      <c r="Q46" s="139">
        <f>P46-O46</f>
        <v>-1779.04</v>
      </c>
      <c r="R46" s="182">
        <f t="shared" si="8"/>
        <v>0.42362096559946605</v>
      </c>
      <c r="S46" s="49"/>
      <c r="T46" s="47"/>
    </row>
    <row r="47" spans="1:20" s="48" customFormat="1" ht="25.5" customHeight="1">
      <c r="A47" s="147" t="s">
        <v>188</v>
      </c>
      <c r="B47" s="106" t="s">
        <v>189</v>
      </c>
      <c r="C47" s="123">
        <v>8655</v>
      </c>
      <c r="D47" s="123">
        <v>4764</v>
      </c>
      <c r="E47" s="123">
        <v>4527.13</v>
      </c>
      <c r="F47" s="139">
        <f>E47-D47</f>
        <v>-236.8699999999999</v>
      </c>
      <c r="G47" s="182">
        <f t="shared" si="4"/>
        <v>0.9502791771620487</v>
      </c>
      <c r="H47" s="139">
        <f t="shared" si="22"/>
        <v>-4127.87</v>
      </c>
      <c r="I47" s="182">
        <f t="shared" si="5"/>
        <v>0.5230652801848642</v>
      </c>
      <c r="J47" s="123">
        <v>0</v>
      </c>
      <c r="K47" s="123">
        <v>0</v>
      </c>
      <c r="L47" s="123">
        <f t="shared" si="21"/>
        <v>0</v>
      </c>
      <c r="M47" s="182">
        <f t="shared" si="6"/>
      </c>
      <c r="N47" s="139"/>
      <c r="O47" s="139">
        <f t="shared" si="17"/>
        <v>8655</v>
      </c>
      <c r="P47" s="139">
        <f t="shared" si="18"/>
        <v>4527.13</v>
      </c>
      <c r="Q47" s="139">
        <f>P47-O47</f>
        <v>-4127.87</v>
      </c>
      <c r="R47" s="182">
        <f t="shared" si="8"/>
        <v>0.5230652801848642</v>
      </c>
      <c r="S47" s="49"/>
      <c r="T47" s="47"/>
    </row>
    <row r="48" spans="1:20" s="48" customFormat="1" ht="24.75" customHeight="1">
      <c r="A48" s="147" t="s">
        <v>152</v>
      </c>
      <c r="B48" s="106" t="s">
        <v>77</v>
      </c>
      <c r="C48" s="123">
        <v>77924.77</v>
      </c>
      <c r="D48" s="123">
        <v>57693.56</v>
      </c>
      <c r="E48" s="123">
        <v>0</v>
      </c>
      <c r="F48" s="139">
        <f>E48-D48</f>
        <v>-57693.56</v>
      </c>
      <c r="G48" s="182">
        <f t="shared" si="4"/>
        <v>0</v>
      </c>
      <c r="H48" s="139">
        <f t="shared" si="22"/>
        <v>-77924.77</v>
      </c>
      <c r="I48" s="182">
        <f t="shared" si="5"/>
        <v>0</v>
      </c>
      <c r="J48" s="123">
        <v>0</v>
      </c>
      <c r="K48" s="123">
        <v>0</v>
      </c>
      <c r="L48" s="123">
        <f t="shared" si="21"/>
        <v>0</v>
      </c>
      <c r="M48" s="182">
        <f t="shared" si="6"/>
      </c>
      <c r="N48" s="139"/>
      <c r="O48" s="139">
        <f t="shared" si="17"/>
        <v>77924.77</v>
      </c>
      <c r="P48" s="139">
        <f t="shared" si="18"/>
        <v>0</v>
      </c>
      <c r="Q48" s="139">
        <f>P48-O48</f>
        <v>-77924.77</v>
      </c>
      <c r="R48" s="182">
        <f t="shared" si="8"/>
        <v>0</v>
      </c>
      <c r="S48" s="47"/>
      <c r="T48" s="47"/>
    </row>
    <row r="49" spans="1:20" s="12" customFormat="1" ht="20.25" customHeight="1">
      <c r="A49" s="60" t="s">
        <v>26</v>
      </c>
      <c r="B49" s="107" t="s">
        <v>27</v>
      </c>
      <c r="C49" s="124">
        <f>C6+C10+C11+C12+C31+C32+C33+C34+C42</f>
        <v>9683743.4</v>
      </c>
      <c r="D49" s="124">
        <f>D6+D10+D11+D12+D31+D32+D33+D34+D42</f>
        <v>6205474.57</v>
      </c>
      <c r="E49" s="124">
        <f>E6+E10+E11+E12+E31+E32+E33+E34+E42</f>
        <v>5183964.990000001</v>
      </c>
      <c r="F49" s="124">
        <f t="shared" si="9"/>
        <v>-1021509.5799999991</v>
      </c>
      <c r="G49" s="145">
        <f>_xlfn.IFERROR(E49/D49,"")</f>
        <v>0.835385743914184</v>
      </c>
      <c r="H49" s="124">
        <f t="shared" si="22"/>
        <v>-4499778.409999999</v>
      </c>
      <c r="I49" s="145">
        <f>_xlfn.IFERROR(E49/C49,"")</f>
        <v>0.5353265546049063</v>
      </c>
      <c r="J49" s="124">
        <f>J6+J10+J11+J12+J31+J32+J33+J34+J42</f>
        <v>2708936.1726699998</v>
      </c>
      <c r="K49" s="124">
        <f>K6+K10+K11+K12+K31+K32+K33+K34+K42</f>
        <v>939793.8865000001</v>
      </c>
      <c r="L49" s="124">
        <f>L6+L10+L11+L12+L31+L32+L33+L34+L42</f>
        <v>-1769142.28617</v>
      </c>
      <c r="M49" s="145">
        <f>_xlfn.IFERROR(K49/J49,"")</f>
        <v>0.34692359900592057</v>
      </c>
      <c r="N49" s="124" t="e">
        <f>#REF!+#REF!</f>
        <v>#REF!</v>
      </c>
      <c r="O49" s="124">
        <f aca="true" t="shared" si="23" ref="O49:O96">C49+J49</f>
        <v>12392679.57267</v>
      </c>
      <c r="P49" s="124">
        <f aca="true" t="shared" si="24" ref="P49:P66">E49+K49</f>
        <v>6123758.876500001</v>
      </c>
      <c r="Q49" s="124">
        <f t="shared" si="7"/>
        <v>-6268920.6961699985</v>
      </c>
      <c r="R49" s="145">
        <f>_xlfn.IFERROR(P49/O49,"")</f>
        <v>0.4941432432421586</v>
      </c>
      <c r="S49" s="26"/>
      <c r="T49" s="27"/>
    </row>
    <row r="50" spans="1:20" s="48" customFormat="1" ht="24" customHeight="1">
      <c r="A50" s="61" t="s">
        <v>168</v>
      </c>
      <c r="B50" s="101" t="s">
        <v>136</v>
      </c>
      <c r="C50" s="123">
        <v>88437</v>
      </c>
      <c r="D50" s="123">
        <v>51588.6</v>
      </c>
      <c r="E50" s="123">
        <v>51588.6</v>
      </c>
      <c r="F50" s="123">
        <f t="shared" si="9"/>
        <v>0</v>
      </c>
      <c r="G50" s="183">
        <f>_xlfn.IFERROR(E50/D50,"")</f>
        <v>1</v>
      </c>
      <c r="H50" s="123">
        <f t="shared" si="22"/>
        <v>-36848.4</v>
      </c>
      <c r="I50" s="183">
        <f>_xlfn.IFERROR(E50/C50,"")</f>
        <v>0.5833372909528817</v>
      </c>
      <c r="J50" s="123">
        <v>0</v>
      </c>
      <c r="K50" s="123">
        <v>0</v>
      </c>
      <c r="L50" s="123">
        <f>K50-J50</f>
        <v>0</v>
      </c>
      <c r="M50" s="303">
        <f>_xlfn.IFERROR(K50/J50,"")</f>
      </c>
      <c r="N50" s="123" t="e">
        <f>#REF!+#REF!</f>
        <v>#REF!</v>
      </c>
      <c r="O50" s="123">
        <f>C50+J50</f>
        <v>88437</v>
      </c>
      <c r="P50" s="123">
        <f>E50+K50</f>
        <v>51588.6</v>
      </c>
      <c r="Q50" s="123">
        <f t="shared" si="7"/>
        <v>-36848.4</v>
      </c>
      <c r="R50" s="183">
        <f>_xlfn.IFERROR(P50/O50,"")</f>
        <v>0.5833372909528817</v>
      </c>
      <c r="S50" s="47"/>
      <c r="T50" s="47"/>
    </row>
    <row r="51" spans="1:20" s="191" customFormat="1" ht="90.75" customHeight="1">
      <c r="A51" s="194" t="s">
        <v>169</v>
      </c>
      <c r="B51" s="101" t="s">
        <v>170</v>
      </c>
      <c r="C51" s="123">
        <v>330831.34</v>
      </c>
      <c r="D51" s="123">
        <v>312031.34</v>
      </c>
      <c r="E51" s="123">
        <v>280499.57</v>
      </c>
      <c r="F51" s="123">
        <f t="shared" si="9"/>
        <v>-31531.77000000002</v>
      </c>
      <c r="G51" s="184">
        <f>_xlfn.IFERROR(E51/D51,"")</f>
        <v>0.8989467852812476</v>
      </c>
      <c r="H51" s="123">
        <f t="shared" si="22"/>
        <v>-50331.77000000002</v>
      </c>
      <c r="I51" s="184">
        <f>_xlfn.IFERROR(E51/C51,"")</f>
        <v>0.8478627508506298</v>
      </c>
      <c r="J51" s="123">
        <v>1980</v>
      </c>
      <c r="K51" s="123">
        <v>1980</v>
      </c>
      <c r="L51" s="123">
        <f>K51-J51</f>
        <v>0</v>
      </c>
      <c r="M51" s="184">
        <f>_xlfn.IFERROR(K51/J51,"")</f>
        <v>1</v>
      </c>
      <c r="N51" s="123"/>
      <c r="O51" s="123">
        <f>C51+J51</f>
        <v>332811.34</v>
      </c>
      <c r="P51" s="123">
        <f>E51+K51</f>
        <v>282479.57</v>
      </c>
      <c r="Q51" s="123">
        <f t="shared" si="7"/>
        <v>-50331.77000000002</v>
      </c>
      <c r="R51" s="184">
        <f>_xlfn.IFERROR(P51/O51,"")</f>
        <v>0.8487678634988819</v>
      </c>
      <c r="S51" s="190"/>
      <c r="T51" s="190"/>
    </row>
    <row r="52" spans="1:21" s="26" customFormat="1" ht="21" customHeight="1">
      <c r="A52" s="62" t="s">
        <v>28</v>
      </c>
      <c r="B52" s="108" t="s">
        <v>137</v>
      </c>
      <c r="C52" s="125">
        <f>C49+C50+C51</f>
        <v>10103011.74</v>
      </c>
      <c r="D52" s="125">
        <f>D49+D50+D51</f>
        <v>6569094.51</v>
      </c>
      <c r="E52" s="125">
        <f>E49+E50+E51</f>
        <v>5516053.160000001</v>
      </c>
      <c r="F52" s="125">
        <f t="shared" si="9"/>
        <v>-1053041.3499999987</v>
      </c>
      <c r="G52" s="146">
        <f>_xlfn.IFERROR(E52/D52,"")</f>
        <v>0.8396976404591264</v>
      </c>
      <c r="H52" s="125">
        <f t="shared" si="22"/>
        <v>-4586958.579999999</v>
      </c>
      <c r="I52" s="146">
        <f>_xlfn.IFERROR(E52/C52,"")</f>
        <v>0.5459810699972523</v>
      </c>
      <c r="J52" s="125">
        <f>J49+J50+J51</f>
        <v>2710916.1726699998</v>
      </c>
      <c r="K52" s="125">
        <f>K49+K50+K51</f>
        <v>941773.8865000001</v>
      </c>
      <c r="L52" s="125">
        <f>L49+L50+L51</f>
        <v>-1769142.28617</v>
      </c>
      <c r="M52" s="146">
        <f>_xlfn.IFERROR(K52/J52,"")</f>
        <v>0.3474005931996195</v>
      </c>
      <c r="N52" s="125" t="e">
        <f>#REF!+#REF!</f>
        <v>#REF!</v>
      </c>
      <c r="O52" s="125">
        <f t="shared" si="23"/>
        <v>12813927.91267</v>
      </c>
      <c r="P52" s="125">
        <f t="shared" si="24"/>
        <v>6457827.046500001</v>
      </c>
      <c r="Q52" s="125">
        <f t="shared" si="7"/>
        <v>-6356100.866169998</v>
      </c>
      <c r="R52" s="146">
        <f>_xlfn.IFERROR(P52/O52,"")</f>
        <v>0.5039693597866045</v>
      </c>
      <c r="S52" s="12"/>
      <c r="T52" s="12"/>
      <c r="U52" s="12"/>
    </row>
    <row r="53" spans="1:21" s="26" customFormat="1" ht="37.5" customHeight="1" hidden="1">
      <c r="A53" s="63" t="s">
        <v>29</v>
      </c>
      <c r="B53" s="109" t="s">
        <v>30</v>
      </c>
      <c r="C53" s="167"/>
      <c r="D53" s="286"/>
      <c r="E53" s="287"/>
      <c r="F53" s="126">
        <f t="shared" si="9"/>
        <v>0</v>
      </c>
      <c r="G53" s="146">
        <f aca="true" t="shared" si="25" ref="G53:G96">_xlfn.IFERROR(E53/D53,"")</f>
      </c>
      <c r="H53" s="126">
        <f t="shared" si="22"/>
        <v>0</v>
      </c>
      <c r="I53" s="146">
        <f aca="true" t="shared" si="26" ref="I53:I96">_xlfn.IFERROR(E53/C53,"")</f>
      </c>
      <c r="J53" s="288"/>
      <c r="K53" s="123"/>
      <c r="L53" s="288" t="e">
        <f>K53-#REF!</f>
        <v>#REF!</v>
      </c>
      <c r="M53" s="146">
        <f aca="true" t="shared" si="27" ref="M53:M96">_xlfn.IFERROR(K53/J53,"")</f>
      </c>
      <c r="N53" s="127"/>
      <c r="O53" s="126">
        <f t="shared" si="23"/>
        <v>0</v>
      </c>
      <c r="P53" s="126">
        <f t="shared" si="24"/>
        <v>0</v>
      </c>
      <c r="Q53" s="126">
        <f t="shared" si="7"/>
        <v>0</v>
      </c>
      <c r="R53" s="146">
        <f aca="true" t="shared" si="28" ref="R53:R96">_xlfn.IFERROR(P53/O53,"")</f>
      </c>
      <c r="S53" s="12"/>
      <c r="T53" s="12"/>
      <c r="U53" s="12"/>
    </row>
    <row r="54" spans="1:20" ht="20.25" customHeight="1" hidden="1">
      <c r="A54" s="64"/>
      <c r="B54" s="110" t="s">
        <v>31</v>
      </c>
      <c r="C54" s="289"/>
      <c r="D54" s="290"/>
      <c r="E54" s="289"/>
      <c r="F54" s="128">
        <f t="shared" si="9"/>
        <v>0</v>
      </c>
      <c r="G54" s="146">
        <f t="shared" si="25"/>
      </c>
      <c r="H54" s="128">
        <f t="shared" si="22"/>
        <v>0</v>
      </c>
      <c r="I54" s="146">
        <f t="shared" si="26"/>
      </c>
      <c r="J54" s="290"/>
      <c r="K54" s="123"/>
      <c r="L54" s="290" t="e">
        <f>K54-#REF!</f>
        <v>#REF!</v>
      </c>
      <c r="M54" s="146">
        <f t="shared" si="27"/>
      </c>
      <c r="N54" s="129"/>
      <c r="O54" s="128">
        <f t="shared" si="23"/>
        <v>0</v>
      </c>
      <c r="P54" s="128">
        <f t="shared" si="24"/>
        <v>0</v>
      </c>
      <c r="Q54" s="128">
        <f t="shared" si="7"/>
        <v>0</v>
      </c>
      <c r="R54" s="146">
        <f t="shared" si="28"/>
      </c>
      <c r="S54" s="5"/>
      <c r="T54" s="5"/>
    </row>
    <row r="55" spans="1:20" ht="60.75" customHeight="1" hidden="1">
      <c r="A55" s="65">
        <v>406</v>
      </c>
      <c r="B55" s="111" t="s">
        <v>32</v>
      </c>
      <c r="C55" s="289"/>
      <c r="D55" s="290"/>
      <c r="E55" s="289"/>
      <c r="F55" s="128">
        <f t="shared" si="9"/>
        <v>0</v>
      </c>
      <c r="G55" s="146">
        <f t="shared" si="25"/>
      </c>
      <c r="H55" s="128">
        <f t="shared" si="22"/>
        <v>0</v>
      </c>
      <c r="I55" s="146">
        <f t="shared" si="26"/>
      </c>
      <c r="J55" s="290"/>
      <c r="K55" s="290"/>
      <c r="L55" s="290" t="e">
        <f>K55-#REF!</f>
        <v>#REF!</v>
      </c>
      <c r="M55" s="146">
        <f t="shared" si="27"/>
      </c>
      <c r="N55" s="129"/>
      <c r="O55" s="128">
        <f t="shared" si="23"/>
        <v>0</v>
      </c>
      <c r="P55" s="128">
        <f t="shared" si="24"/>
        <v>0</v>
      </c>
      <c r="Q55" s="128">
        <f t="shared" si="7"/>
        <v>0</v>
      </c>
      <c r="R55" s="146">
        <f t="shared" si="28"/>
      </c>
      <c r="S55" s="5"/>
      <c r="T55" s="5"/>
    </row>
    <row r="56" spans="1:20" ht="20.25" customHeight="1" hidden="1">
      <c r="A56" s="65">
        <v>406.1</v>
      </c>
      <c r="B56" s="112" t="s">
        <v>33</v>
      </c>
      <c r="C56" s="291"/>
      <c r="D56" s="292"/>
      <c r="E56" s="291"/>
      <c r="F56" s="130">
        <f t="shared" si="9"/>
        <v>0</v>
      </c>
      <c r="G56" s="146">
        <f t="shared" si="25"/>
      </c>
      <c r="H56" s="130">
        <f t="shared" si="22"/>
        <v>0</v>
      </c>
      <c r="I56" s="146">
        <f t="shared" si="26"/>
      </c>
      <c r="J56" s="292"/>
      <c r="K56" s="292"/>
      <c r="L56" s="292" t="e">
        <f>K56-#REF!</f>
        <v>#REF!</v>
      </c>
      <c r="M56" s="146">
        <f t="shared" si="27"/>
      </c>
      <c r="N56" s="129"/>
      <c r="O56" s="130">
        <f t="shared" si="23"/>
        <v>0</v>
      </c>
      <c r="P56" s="130">
        <f t="shared" si="24"/>
        <v>0</v>
      </c>
      <c r="Q56" s="130">
        <f t="shared" si="7"/>
        <v>0</v>
      </c>
      <c r="R56" s="146">
        <f t="shared" si="28"/>
      </c>
      <c r="S56" s="5"/>
      <c r="T56" s="5"/>
    </row>
    <row r="57" spans="1:20" ht="20.25" customHeight="1" hidden="1">
      <c r="A57" s="65">
        <v>406.2</v>
      </c>
      <c r="B57" s="112" t="s">
        <v>34</v>
      </c>
      <c r="C57" s="291"/>
      <c r="D57" s="292"/>
      <c r="E57" s="291"/>
      <c r="F57" s="130">
        <f t="shared" si="9"/>
        <v>0</v>
      </c>
      <c r="G57" s="146">
        <f t="shared" si="25"/>
      </c>
      <c r="H57" s="130">
        <f t="shared" si="22"/>
        <v>0</v>
      </c>
      <c r="I57" s="146">
        <f t="shared" si="26"/>
      </c>
      <c r="J57" s="292"/>
      <c r="K57" s="292"/>
      <c r="L57" s="292" t="e">
        <f>K57-#REF!</f>
        <v>#REF!</v>
      </c>
      <c r="M57" s="146">
        <f t="shared" si="27"/>
      </c>
      <c r="N57" s="129"/>
      <c r="O57" s="130">
        <f t="shared" si="23"/>
        <v>0</v>
      </c>
      <c r="P57" s="130">
        <f t="shared" si="24"/>
        <v>0</v>
      </c>
      <c r="Q57" s="130">
        <f t="shared" si="7"/>
        <v>0</v>
      </c>
      <c r="R57" s="146">
        <f t="shared" si="28"/>
      </c>
      <c r="S57" s="5"/>
      <c r="T57" s="5"/>
    </row>
    <row r="58" spans="1:20" ht="60.75" customHeight="1" hidden="1">
      <c r="A58" s="65">
        <v>201</v>
      </c>
      <c r="B58" s="111" t="s">
        <v>35</v>
      </c>
      <c r="C58" s="289"/>
      <c r="D58" s="290"/>
      <c r="E58" s="289"/>
      <c r="F58" s="128">
        <f t="shared" si="9"/>
        <v>0</v>
      </c>
      <c r="G58" s="146">
        <f t="shared" si="25"/>
      </c>
      <c r="H58" s="128">
        <f t="shared" si="22"/>
        <v>0</v>
      </c>
      <c r="I58" s="146">
        <f t="shared" si="26"/>
      </c>
      <c r="J58" s="290"/>
      <c r="K58" s="290"/>
      <c r="L58" s="290" t="e">
        <f>K58-#REF!</f>
        <v>#REF!</v>
      </c>
      <c r="M58" s="146">
        <f t="shared" si="27"/>
      </c>
      <c r="N58" s="129"/>
      <c r="O58" s="128">
        <f t="shared" si="23"/>
        <v>0</v>
      </c>
      <c r="P58" s="128">
        <f t="shared" si="24"/>
        <v>0</v>
      </c>
      <c r="Q58" s="128">
        <f t="shared" si="7"/>
        <v>0</v>
      </c>
      <c r="R58" s="146">
        <f t="shared" si="28"/>
      </c>
      <c r="S58" s="5"/>
      <c r="T58" s="5"/>
    </row>
    <row r="59" spans="1:20" ht="20.25" customHeight="1" hidden="1">
      <c r="A59" s="64">
        <v>201.01</v>
      </c>
      <c r="B59" s="113" t="s">
        <v>36</v>
      </c>
      <c r="C59" s="289"/>
      <c r="D59" s="290"/>
      <c r="E59" s="289"/>
      <c r="F59" s="128">
        <f t="shared" si="9"/>
        <v>0</v>
      </c>
      <c r="G59" s="146">
        <f t="shared" si="25"/>
      </c>
      <c r="H59" s="128">
        <f t="shared" si="22"/>
        <v>0</v>
      </c>
      <c r="I59" s="146">
        <f t="shared" si="26"/>
      </c>
      <c r="J59" s="290"/>
      <c r="K59" s="290"/>
      <c r="L59" s="290" t="e">
        <f>K59-#REF!</f>
        <v>#REF!</v>
      </c>
      <c r="M59" s="146">
        <f t="shared" si="27"/>
      </c>
      <c r="N59" s="129"/>
      <c r="O59" s="128">
        <f t="shared" si="23"/>
        <v>0</v>
      </c>
      <c r="P59" s="128">
        <f t="shared" si="24"/>
        <v>0</v>
      </c>
      <c r="Q59" s="128">
        <f t="shared" si="7"/>
        <v>0</v>
      </c>
      <c r="R59" s="146">
        <f t="shared" si="28"/>
      </c>
      <c r="S59" s="5"/>
      <c r="T59" s="5"/>
    </row>
    <row r="60" spans="1:20" ht="15" customHeight="1" hidden="1">
      <c r="A60" s="64">
        <v>201.011</v>
      </c>
      <c r="B60" s="114" t="s">
        <v>37</v>
      </c>
      <c r="C60" s="291"/>
      <c r="D60" s="292"/>
      <c r="E60" s="291"/>
      <c r="F60" s="130">
        <f t="shared" si="9"/>
        <v>0</v>
      </c>
      <c r="G60" s="146">
        <f t="shared" si="25"/>
      </c>
      <c r="H60" s="130">
        <f t="shared" si="22"/>
        <v>0</v>
      </c>
      <c r="I60" s="146">
        <f t="shared" si="26"/>
      </c>
      <c r="J60" s="292"/>
      <c r="K60" s="292"/>
      <c r="L60" s="292" t="e">
        <f>K60-#REF!</f>
        <v>#REF!</v>
      </c>
      <c r="M60" s="146">
        <f t="shared" si="27"/>
      </c>
      <c r="N60" s="129"/>
      <c r="O60" s="130">
        <f t="shared" si="23"/>
        <v>0</v>
      </c>
      <c r="P60" s="130">
        <f t="shared" si="24"/>
        <v>0</v>
      </c>
      <c r="Q60" s="130">
        <f t="shared" si="7"/>
        <v>0</v>
      </c>
      <c r="R60" s="146">
        <f t="shared" si="28"/>
      </c>
      <c r="S60" s="5"/>
      <c r="T60" s="5"/>
    </row>
    <row r="61" spans="1:20" ht="20.25" customHeight="1" hidden="1">
      <c r="A61" s="64">
        <v>201.012</v>
      </c>
      <c r="B61" s="114" t="s">
        <v>38</v>
      </c>
      <c r="C61" s="291"/>
      <c r="D61" s="292"/>
      <c r="E61" s="291"/>
      <c r="F61" s="130">
        <f t="shared" si="9"/>
        <v>0</v>
      </c>
      <c r="G61" s="146">
        <f t="shared" si="25"/>
      </c>
      <c r="H61" s="130">
        <f t="shared" si="22"/>
        <v>0</v>
      </c>
      <c r="I61" s="146">
        <f t="shared" si="26"/>
      </c>
      <c r="J61" s="292"/>
      <c r="K61" s="292"/>
      <c r="L61" s="292" t="e">
        <f>K61-#REF!</f>
        <v>#REF!</v>
      </c>
      <c r="M61" s="146">
        <f t="shared" si="27"/>
      </c>
      <c r="N61" s="129"/>
      <c r="O61" s="130">
        <f t="shared" si="23"/>
        <v>0</v>
      </c>
      <c r="P61" s="130">
        <f t="shared" si="24"/>
        <v>0</v>
      </c>
      <c r="Q61" s="130">
        <f t="shared" si="7"/>
        <v>0</v>
      </c>
      <c r="R61" s="146">
        <f t="shared" si="28"/>
      </c>
      <c r="S61" s="5"/>
      <c r="T61" s="5"/>
    </row>
    <row r="62" spans="1:20" ht="20.25" customHeight="1" hidden="1">
      <c r="A62" s="64">
        <v>201.02</v>
      </c>
      <c r="B62" s="115" t="s">
        <v>39</v>
      </c>
      <c r="C62" s="289"/>
      <c r="D62" s="290"/>
      <c r="E62" s="289"/>
      <c r="F62" s="128">
        <f t="shared" si="9"/>
        <v>0</v>
      </c>
      <c r="G62" s="146">
        <f t="shared" si="25"/>
      </c>
      <c r="H62" s="128">
        <f t="shared" si="22"/>
        <v>0</v>
      </c>
      <c r="I62" s="146">
        <f t="shared" si="26"/>
      </c>
      <c r="J62" s="290"/>
      <c r="K62" s="290"/>
      <c r="L62" s="290" t="e">
        <f>K62-#REF!</f>
        <v>#REF!</v>
      </c>
      <c r="M62" s="146">
        <f t="shared" si="27"/>
      </c>
      <c r="N62" s="129"/>
      <c r="O62" s="128">
        <f t="shared" si="23"/>
        <v>0</v>
      </c>
      <c r="P62" s="128">
        <f t="shared" si="24"/>
        <v>0</v>
      </c>
      <c r="Q62" s="128">
        <f t="shared" si="7"/>
        <v>0</v>
      </c>
      <c r="R62" s="146">
        <f t="shared" si="28"/>
      </c>
      <c r="S62" s="5"/>
      <c r="T62" s="5"/>
    </row>
    <row r="63" spans="1:20" ht="20.25" customHeight="1" hidden="1">
      <c r="A63" s="64">
        <v>201.021</v>
      </c>
      <c r="B63" s="114" t="s">
        <v>37</v>
      </c>
      <c r="C63" s="291"/>
      <c r="D63" s="292"/>
      <c r="E63" s="291"/>
      <c r="F63" s="130">
        <f t="shared" si="9"/>
        <v>0</v>
      </c>
      <c r="G63" s="146">
        <f t="shared" si="25"/>
      </c>
      <c r="H63" s="130">
        <f t="shared" si="22"/>
        <v>0</v>
      </c>
      <c r="I63" s="146">
        <f t="shared" si="26"/>
      </c>
      <c r="J63" s="292"/>
      <c r="K63" s="292"/>
      <c r="L63" s="292" t="e">
        <f>K63-#REF!</f>
        <v>#REF!</v>
      </c>
      <c r="M63" s="146">
        <f t="shared" si="27"/>
      </c>
      <c r="N63" s="129"/>
      <c r="O63" s="130">
        <f t="shared" si="23"/>
        <v>0</v>
      </c>
      <c r="P63" s="130">
        <f t="shared" si="24"/>
        <v>0</v>
      </c>
      <c r="Q63" s="130">
        <f t="shared" si="7"/>
        <v>0</v>
      </c>
      <c r="R63" s="146">
        <f t="shared" si="28"/>
      </c>
      <c r="S63" s="5"/>
      <c r="T63" s="5"/>
    </row>
    <row r="64" spans="1:20" ht="20.25" customHeight="1" hidden="1">
      <c r="A64" s="64">
        <v>201.022</v>
      </c>
      <c r="B64" s="114" t="s">
        <v>38</v>
      </c>
      <c r="C64" s="291"/>
      <c r="D64" s="292"/>
      <c r="E64" s="291"/>
      <c r="F64" s="130">
        <f t="shared" si="9"/>
        <v>0</v>
      </c>
      <c r="G64" s="146">
        <f t="shared" si="25"/>
      </c>
      <c r="H64" s="130">
        <f t="shared" si="22"/>
        <v>0</v>
      </c>
      <c r="I64" s="146">
        <f t="shared" si="26"/>
      </c>
      <c r="J64" s="292"/>
      <c r="K64" s="292"/>
      <c r="L64" s="292" t="e">
        <f>K64-#REF!</f>
        <v>#REF!</v>
      </c>
      <c r="M64" s="146">
        <f t="shared" si="27"/>
      </c>
      <c r="N64" s="129"/>
      <c r="O64" s="130">
        <f t="shared" si="23"/>
        <v>0</v>
      </c>
      <c r="P64" s="130">
        <f t="shared" si="24"/>
        <v>0</v>
      </c>
      <c r="Q64" s="130">
        <f t="shared" si="7"/>
        <v>0</v>
      </c>
      <c r="R64" s="146">
        <f t="shared" si="28"/>
      </c>
      <c r="S64" s="5"/>
      <c r="T64" s="5"/>
    </row>
    <row r="65" spans="1:20" ht="40.5" customHeight="1" hidden="1">
      <c r="A65" s="64">
        <v>201.03</v>
      </c>
      <c r="B65" s="115" t="s">
        <v>40</v>
      </c>
      <c r="C65" s="289"/>
      <c r="D65" s="290"/>
      <c r="E65" s="289"/>
      <c r="F65" s="128">
        <f t="shared" si="9"/>
        <v>0</v>
      </c>
      <c r="G65" s="146">
        <f t="shared" si="25"/>
      </c>
      <c r="H65" s="128">
        <f t="shared" si="22"/>
        <v>0</v>
      </c>
      <c r="I65" s="146">
        <f t="shared" si="26"/>
      </c>
      <c r="J65" s="290"/>
      <c r="K65" s="290"/>
      <c r="L65" s="290" t="e">
        <f>K65-#REF!</f>
        <v>#REF!</v>
      </c>
      <c r="M65" s="146">
        <f t="shared" si="27"/>
      </c>
      <c r="N65" s="129"/>
      <c r="O65" s="128">
        <f t="shared" si="23"/>
        <v>0</v>
      </c>
      <c r="P65" s="128">
        <f t="shared" si="24"/>
        <v>0</v>
      </c>
      <c r="Q65" s="128">
        <f t="shared" si="7"/>
        <v>0</v>
      </c>
      <c r="R65" s="146">
        <f t="shared" si="28"/>
      </c>
      <c r="S65" s="5"/>
      <c r="T65" s="5"/>
    </row>
    <row r="66" spans="1:20" ht="20.25" customHeight="1" hidden="1">
      <c r="A66" s="64">
        <v>201.031</v>
      </c>
      <c r="B66" s="114" t="s">
        <v>37</v>
      </c>
      <c r="C66" s="291"/>
      <c r="D66" s="292"/>
      <c r="E66" s="291"/>
      <c r="F66" s="130">
        <f t="shared" si="9"/>
        <v>0</v>
      </c>
      <c r="G66" s="146">
        <f t="shared" si="25"/>
      </c>
      <c r="H66" s="130">
        <f t="shared" si="22"/>
        <v>0</v>
      </c>
      <c r="I66" s="146">
        <f t="shared" si="26"/>
      </c>
      <c r="J66" s="292"/>
      <c r="K66" s="292"/>
      <c r="L66" s="292" t="e">
        <f>K66-#REF!</f>
        <v>#REF!</v>
      </c>
      <c r="M66" s="146">
        <f t="shared" si="27"/>
      </c>
      <c r="N66" s="129"/>
      <c r="O66" s="130">
        <f t="shared" si="23"/>
        <v>0</v>
      </c>
      <c r="P66" s="130">
        <f t="shared" si="24"/>
        <v>0</v>
      </c>
      <c r="Q66" s="130">
        <f t="shared" si="7"/>
        <v>0</v>
      </c>
      <c r="R66" s="146">
        <f t="shared" si="28"/>
      </c>
      <c r="S66" s="5"/>
      <c r="T66" s="5"/>
    </row>
    <row r="67" spans="1:20" ht="20.25" customHeight="1" hidden="1">
      <c r="A67" s="64">
        <v>201.032</v>
      </c>
      <c r="B67" s="114" t="s">
        <v>38</v>
      </c>
      <c r="C67" s="291"/>
      <c r="D67" s="292"/>
      <c r="E67" s="291"/>
      <c r="F67" s="130">
        <f t="shared" si="9"/>
        <v>0</v>
      </c>
      <c r="G67" s="146">
        <f t="shared" si="25"/>
      </c>
      <c r="H67" s="130">
        <f t="shared" si="22"/>
        <v>0</v>
      </c>
      <c r="I67" s="146">
        <f t="shared" si="26"/>
      </c>
      <c r="J67" s="292"/>
      <c r="K67" s="292"/>
      <c r="L67" s="292" t="e">
        <f>K67-#REF!</f>
        <v>#REF!</v>
      </c>
      <c r="M67" s="146">
        <f t="shared" si="27"/>
      </c>
      <c r="N67" s="129"/>
      <c r="O67" s="130">
        <f t="shared" si="23"/>
        <v>0</v>
      </c>
      <c r="P67" s="130">
        <f aca="true" t="shared" si="29" ref="P67:P96">E67+K67</f>
        <v>0</v>
      </c>
      <c r="Q67" s="130">
        <f aca="true" t="shared" si="30" ref="Q67:Q96">P67-O67</f>
        <v>0</v>
      </c>
      <c r="R67" s="146">
        <f t="shared" si="28"/>
      </c>
      <c r="S67" s="5"/>
      <c r="T67" s="5"/>
    </row>
    <row r="68" spans="1:20" ht="40.5" customHeight="1" hidden="1">
      <c r="A68" s="65">
        <v>202</v>
      </c>
      <c r="B68" s="111" t="s">
        <v>41</v>
      </c>
      <c r="C68" s="289"/>
      <c r="D68" s="290"/>
      <c r="E68" s="289"/>
      <c r="F68" s="128">
        <f t="shared" si="9"/>
        <v>0</v>
      </c>
      <c r="G68" s="146">
        <f t="shared" si="25"/>
      </c>
      <c r="H68" s="128">
        <f t="shared" si="22"/>
        <v>0</v>
      </c>
      <c r="I68" s="146">
        <f t="shared" si="26"/>
      </c>
      <c r="J68" s="290"/>
      <c r="K68" s="290"/>
      <c r="L68" s="290" t="e">
        <f>K68-#REF!</f>
        <v>#REF!</v>
      </c>
      <c r="M68" s="146">
        <f t="shared" si="27"/>
      </c>
      <c r="N68" s="129"/>
      <c r="O68" s="128">
        <f t="shared" si="23"/>
        <v>0</v>
      </c>
      <c r="P68" s="128">
        <f t="shared" si="29"/>
        <v>0</v>
      </c>
      <c r="Q68" s="128">
        <f t="shared" si="30"/>
        <v>0</v>
      </c>
      <c r="R68" s="146">
        <f t="shared" si="28"/>
      </c>
      <c r="S68" s="5"/>
      <c r="T68" s="5"/>
    </row>
    <row r="69" spans="1:20" ht="40.5" customHeight="1" hidden="1">
      <c r="A69" s="64">
        <v>202.01</v>
      </c>
      <c r="B69" s="115" t="s">
        <v>42</v>
      </c>
      <c r="C69" s="289"/>
      <c r="D69" s="290"/>
      <c r="E69" s="289"/>
      <c r="F69" s="128">
        <f t="shared" si="9"/>
        <v>0</v>
      </c>
      <c r="G69" s="146">
        <f t="shared" si="25"/>
      </c>
      <c r="H69" s="128">
        <f t="shared" si="22"/>
        <v>0</v>
      </c>
      <c r="I69" s="146">
        <f t="shared" si="26"/>
      </c>
      <c r="J69" s="290"/>
      <c r="K69" s="290"/>
      <c r="L69" s="290" t="e">
        <f>K69-#REF!</f>
        <v>#REF!</v>
      </c>
      <c r="M69" s="146">
        <f t="shared" si="27"/>
      </c>
      <c r="N69" s="129"/>
      <c r="O69" s="128">
        <f t="shared" si="23"/>
        <v>0</v>
      </c>
      <c r="P69" s="128">
        <f t="shared" si="29"/>
        <v>0</v>
      </c>
      <c r="Q69" s="128">
        <f t="shared" si="30"/>
        <v>0</v>
      </c>
      <c r="R69" s="146">
        <f t="shared" si="28"/>
      </c>
      <c r="S69" s="5"/>
      <c r="T69" s="5"/>
    </row>
    <row r="70" spans="1:20" ht="20.25" hidden="1">
      <c r="A70" s="64">
        <v>202.011</v>
      </c>
      <c r="B70" s="114" t="s">
        <v>37</v>
      </c>
      <c r="C70" s="291"/>
      <c r="D70" s="292"/>
      <c r="E70" s="291"/>
      <c r="F70" s="130">
        <f t="shared" si="9"/>
        <v>0</v>
      </c>
      <c r="G70" s="146">
        <f t="shared" si="25"/>
      </c>
      <c r="H70" s="130">
        <f t="shared" si="22"/>
        <v>0</v>
      </c>
      <c r="I70" s="146">
        <f t="shared" si="26"/>
      </c>
      <c r="J70" s="292"/>
      <c r="K70" s="292"/>
      <c r="L70" s="292" t="e">
        <f>K70-#REF!</f>
        <v>#REF!</v>
      </c>
      <c r="M70" s="146">
        <f t="shared" si="27"/>
      </c>
      <c r="N70" s="129"/>
      <c r="O70" s="130">
        <f t="shared" si="23"/>
        <v>0</v>
      </c>
      <c r="P70" s="130">
        <f t="shared" si="29"/>
        <v>0</v>
      </c>
      <c r="Q70" s="130">
        <f t="shared" si="30"/>
        <v>0</v>
      </c>
      <c r="R70" s="146">
        <f t="shared" si="28"/>
      </c>
      <c r="S70" s="5"/>
      <c r="T70" s="5"/>
    </row>
    <row r="71" spans="1:20" ht="20.25" hidden="1">
      <c r="A71" s="64">
        <v>202.012</v>
      </c>
      <c r="B71" s="114" t="s">
        <v>38</v>
      </c>
      <c r="C71" s="291"/>
      <c r="D71" s="292"/>
      <c r="E71" s="291"/>
      <c r="F71" s="130">
        <f t="shared" si="9"/>
        <v>0</v>
      </c>
      <c r="G71" s="146">
        <f t="shared" si="25"/>
      </c>
      <c r="H71" s="130">
        <f t="shared" si="22"/>
        <v>0</v>
      </c>
      <c r="I71" s="146">
        <f t="shared" si="26"/>
      </c>
      <c r="J71" s="292"/>
      <c r="K71" s="292"/>
      <c r="L71" s="292" t="e">
        <f>K71-#REF!</f>
        <v>#REF!</v>
      </c>
      <c r="M71" s="146">
        <f t="shared" si="27"/>
      </c>
      <c r="N71" s="129"/>
      <c r="O71" s="130">
        <f t="shared" si="23"/>
        <v>0</v>
      </c>
      <c r="P71" s="130">
        <f t="shared" si="29"/>
        <v>0</v>
      </c>
      <c r="Q71" s="130">
        <f t="shared" si="30"/>
        <v>0</v>
      </c>
      <c r="R71" s="146">
        <f t="shared" si="28"/>
      </c>
      <c r="S71" s="5"/>
      <c r="T71" s="5"/>
    </row>
    <row r="72" spans="1:20" ht="19.5" customHeight="1" hidden="1">
      <c r="A72" s="64">
        <v>202.013</v>
      </c>
      <c r="B72" s="114" t="s">
        <v>43</v>
      </c>
      <c r="C72" s="291"/>
      <c r="D72" s="292"/>
      <c r="E72" s="291"/>
      <c r="F72" s="130">
        <f t="shared" si="9"/>
        <v>0</v>
      </c>
      <c r="G72" s="146">
        <f t="shared" si="25"/>
      </c>
      <c r="H72" s="130">
        <f t="shared" si="22"/>
        <v>0</v>
      </c>
      <c r="I72" s="146">
        <f t="shared" si="26"/>
      </c>
      <c r="J72" s="292"/>
      <c r="K72" s="292"/>
      <c r="L72" s="292" t="e">
        <f>K72-#REF!</f>
        <v>#REF!</v>
      </c>
      <c r="M72" s="146">
        <f t="shared" si="27"/>
      </c>
      <c r="N72" s="129"/>
      <c r="O72" s="130">
        <f t="shared" si="23"/>
        <v>0</v>
      </c>
      <c r="P72" s="130">
        <f t="shared" si="29"/>
        <v>0</v>
      </c>
      <c r="Q72" s="130">
        <f t="shared" si="30"/>
        <v>0</v>
      </c>
      <c r="R72" s="146">
        <f t="shared" si="28"/>
      </c>
      <c r="S72" s="5"/>
      <c r="T72" s="5"/>
    </row>
    <row r="73" spans="1:20" ht="20.25" hidden="1">
      <c r="A73" s="64">
        <v>202.014</v>
      </c>
      <c r="B73" s="114" t="s">
        <v>44</v>
      </c>
      <c r="C73" s="291"/>
      <c r="D73" s="292"/>
      <c r="E73" s="291"/>
      <c r="F73" s="130">
        <f t="shared" si="9"/>
        <v>0</v>
      </c>
      <c r="G73" s="146">
        <f t="shared" si="25"/>
      </c>
      <c r="H73" s="130">
        <f t="shared" si="22"/>
        <v>0</v>
      </c>
      <c r="I73" s="146">
        <f t="shared" si="26"/>
      </c>
      <c r="J73" s="292"/>
      <c r="K73" s="292"/>
      <c r="L73" s="292" t="e">
        <f>K73-#REF!</f>
        <v>#REF!</v>
      </c>
      <c r="M73" s="146">
        <f t="shared" si="27"/>
      </c>
      <c r="N73" s="129"/>
      <c r="O73" s="130">
        <f t="shared" si="23"/>
        <v>0</v>
      </c>
      <c r="P73" s="130">
        <f t="shared" si="29"/>
        <v>0</v>
      </c>
      <c r="Q73" s="130">
        <f t="shared" si="30"/>
        <v>0</v>
      </c>
      <c r="R73" s="146">
        <f t="shared" si="28"/>
      </c>
      <c r="S73" s="5"/>
      <c r="T73" s="5"/>
    </row>
    <row r="74" spans="1:20" ht="40.5" hidden="1">
      <c r="A74" s="65">
        <v>203</v>
      </c>
      <c r="B74" s="111" t="s">
        <v>45</v>
      </c>
      <c r="C74" s="289"/>
      <c r="D74" s="290"/>
      <c r="E74" s="289"/>
      <c r="F74" s="128">
        <f t="shared" si="9"/>
        <v>0</v>
      </c>
      <c r="G74" s="146">
        <f t="shared" si="25"/>
      </c>
      <c r="H74" s="128">
        <f t="shared" si="22"/>
        <v>0</v>
      </c>
      <c r="I74" s="146">
        <f t="shared" si="26"/>
      </c>
      <c r="J74" s="290"/>
      <c r="K74" s="290"/>
      <c r="L74" s="290" t="e">
        <f>K74-#REF!</f>
        <v>#REF!</v>
      </c>
      <c r="M74" s="146">
        <f t="shared" si="27"/>
      </c>
      <c r="N74" s="129"/>
      <c r="O74" s="128">
        <f t="shared" si="23"/>
        <v>0</v>
      </c>
      <c r="P74" s="128">
        <f t="shared" si="29"/>
        <v>0</v>
      </c>
      <c r="Q74" s="128">
        <f t="shared" si="30"/>
        <v>0</v>
      </c>
      <c r="R74" s="146">
        <f t="shared" si="28"/>
      </c>
      <c r="S74" s="5"/>
      <c r="T74" s="5"/>
    </row>
    <row r="75" spans="1:20" ht="15.75" customHeight="1" hidden="1">
      <c r="A75" s="64">
        <v>203.01</v>
      </c>
      <c r="B75" s="115" t="s">
        <v>46</v>
      </c>
      <c r="C75" s="289"/>
      <c r="D75" s="290"/>
      <c r="E75" s="289"/>
      <c r="F75" s="128">
        <f t="shared" si="9"/>
        <v>0</v>
      </c>
      <c r="G75" s="146">
        <f t="shared" si="25"/>
      </c>
      <c r="H75" s="128">
        <f t="shared" si="22"/>
        <v>0</v>
      </c>
      <c r="I75" s="146">
        <f t="shared" si="26"/>
      </c>
      <c r="J75" s="290"/>
      <c r="K75" s="290"/>
      <c r="L75" s="290" t="e">
        <f>K75-#REF!</f>
        <v>#REF!</v>
      </c>
      <c r="M75" s="146">
        <f t="shared" si="27"/>
      </c>
      <c r="N75" s="129"/>
      <c r="O75" s="128">
        <f t="shared" si="23"/>
        <v>0</v>
      </c>
      <c r="P75" s="128">
        <f t="shared" si="29"/>
        <v>0</v>
      </c>
      <c r="Q75" s="128">
        <f t="shared" si="30"/>
        <v>0</v>
      </c>
      <c r="R75" s="146">
        <f t="shared" si="28"/>
      </c>
      <c r="S75" s="5"/>
      <c r="T75" s="5"/>
    </row>
    <row r="76" spans="1:20" ht="20.25" hidden="1">
      <c r="A76" s="64">
        <v>203.011</v>
      </c>
      <c r="B76" s="114" t="s">
        <v>47</v>
      </c>
      <c r="C76" s="291"/>
      <c r="D76" s="292"/>
      <c r="E76" s="291"/>
      <c r="F76" s="130">
        <f t="shared" si="9"/>
        <v>0</v>
      </c>
      <c r="G76" s="146">
        <f t="shared" si="25"/>
      </c>
      <c r="H76" s="130">
        <f t="shared" si="22"/>
        <v>0</v>
      </c>
      <c r="I76" s="146">
        <f t="shared" si="26"/>
      </c>
      <c r="J76" s="292"/>
      <c r="K76" s="292"/>
      <c r="L76" s="292" t="e">
        <f>K76-#REF!</f>
        <v>#REF!</v>
      </c>
      <c r="M76" s="146">
        <f t="shared" si="27"/>
      </c>
      <c r="N76" s="129"/>
      <c r="O76" s="130">
        <f t="shared" si="23"/>
        <v>0</v>
      </c>
      <c r="P76" s="130">
        <f t="shared" si="29"/>
        <v>0</v>
      </c>
      <c r="Q76" s="130">
        <f t="shared" si="30"/>
        <v>0</v>
      </c>
      <c r="R76" s="146">
        <f t="shared" si="28"/>
      </c>
      <c r="S76" s="5"/>
      <c r="T76" s="5"/>
    </row>
    <row r="77" spans="1:20" ht="20.25" hidden="1">
      <c r="A77" s="64">
        <v>203.012</v>
      </c>
      <c r="B77" s="114" t="s">
        <v>48</v>
      </c>
      <c r="C77" s="291"/>
      <c r="D77" s="292"/>
      <c r="E77" s="291"/>
      <c r="F77" s="130">
        <f t="shared" si="9"/>
        <v>0</v>
      </c>
      <c r="G77" s="146">
        <f t="shared" si="25"/>
      </c>
      <c r="H77" s="130">
        <f t="shared" si="22"/>
        <v>0</v>
      </c>
      <c r="I77" s="146">
        <f t="shared" si="26"/>
      </c>
      <c r="J77" s="292"/>
      <c r="K77" s="292"/>
      <c r="L77" s="292" t="e">
        <f>K77-#REF!</f>
        <v>#REF!</v>
      </c>
      <c r="M77" s="146">
        <f t="shared" si="27"/>
      </c>
      <c r="N77" s="129"/>
      <c r="O77" s="130">
        <f t="shared" si="23"/>
        <v>0</v>
      </c>
      <c r="P77" s="130">
        <f t="shared" si="29"/>
        <v>0</v>
      </c>
      <c r="Q77" s="130">
        <f t="shared" si="30"/>
        <v>0</v>
      </c>
      <c r="R77" s="146">
        <f t="shared" si="28"/>
      </c>
      <c r="S77" s="5"/>
      <c r="T77" s="5"/>
    </row>
    <row r="78" spans="1:20" ht="15.75" customHeight="1" hidden="1">
      <c r="A78" s="64">
        <v>203.013</v>
      </c>
      <c r="B78" s="114" t="s">
        <v>43</v>
      </c>
      <c r="C78" s="291"/>
      <c r="D78" s="292"/>
      <c r="E78" s="291"/>
      <c r="F78" s="130">
        <f t="shared" si="9"/>
        <v>0</v>
      </c>
      <c r="G78" s="146">
        <f t="shared" si="25"/>
      </c>
      <c r="H78" s="130">
        <f t="shared" si="22"/>
        <v>0</v>
      </c>
      <c r="I78" s="146">
        <f t="shared" si="26"/>
      </c>
      <c r="J78" s="292"/>
      <c r="K78" s="292"/>
      <c r="L78" s="292" t="e">
        <f>K78-#REF!</f>
        <v>#REF!</v>
      </c>
      <c r="M78" s="146">
        <f t="shared" si="27"/>
      </c>
      <c r="N78" s="129"/>
      <c r="O78" s="130">
        <f t="shared" si="23"/>
        <v>0</v>
      </c>
      <c r="P78" s="130">
        <f t="shared" si="29"/>
        <v>0</v>
      </c>
      <c r="Q78" s="130">
        <f t="shared" si="30"/>
        <v>0</v>
      </c>
      <c r="R78" s="146">
        <f t="shared" si="28"/>
      </c>
      <c r="S78" s="5"/>
      <c r="T78" s="5"/>
    </row>
    <row r="79" spans="1:20" ht="14.25" customHeight="1" hidden="1">
      <c r="A79" s="65">
        <v>204</v>
      </c>
      <c r="B79" s="111" t="s">
        <v>49</v>
      </c>
      <c r="C79" s="291"/>
      <c r="D79" s="292"/>
      <c r="E79" s="291"/>
      <c r="F79" s="130">
        <f t="shared" si="9"/>
        <v>0</v>
      </c>
      <c r="G79" s="146">
        <f t="shared" si="25"/>
      </c>
      <c r="H79" s="130">
        <f t="shared" si="22"/>
        <v>0</v>
      </c>
      <c r="I79" s="146">
        <f t="shared" si="26"/>
      </c>
      <c r="J79" s="292"/>
      <c r="K79" s="292"/>
      <c r="L79" s="292" t="e">
        <f>K79-#REF!</f>
        <v>#REF!</v>
      </c>
      <c r="M79" s="146">
        <f t="shared" si="27"/>
      </c>
      <c r="N79" s="129"/>
      <c r="O79" s="130">
        <f t="shared" si="23"/>
        <v>0</v>
      </c>
      <c r="P79" s="130">
        <f t="shared" si="29"/>
        <v>0</v>
      </c>
      <c r="Q79" s="130">
        <f t="shared" si="30"/>
        <v>0</v>
      </c>
      <c r="R79" s="146">
        <f t="shared" si="28"/>
      </c>
      <c r="S79" s="5"/>
      <c r="T79" s="5"/>
    </row>
    <row r="80" spans="1:20" ht="18.75" customHeight="1" hidden="1">
      <c r="A80" s="65">
        <v>205</v>
      </c>
      <c r="B80" s="111" t="s">
        <v>50</v>
      </c>
      <c r="C80" s="291"/>
      <c r="D80" s="292"/>
      <c r="E80" s="291"/>
      <c r="F80" s="130">
        <f aca="true" t="shared" si="31" ref="F80:F96">E80-D80</f>
        <v>0</v>
      </c>
      <c r="G80" s="146">
        <f t="shared" si="25"/>
      </c>
      <c r="H80" s="130">
        <f t="shared" si="22"/>
        <v>0</v>
      </c>
      <c r="I80" s="146">
        <f t="shared" si="26"/>
      </c>
      <c r="J80" s="292"/>
      <c r="K80" s="292"/>
      <c r="L80" s="292" t="e">
        <f>K80-#REF!</f>
        <v>#REF!</v>
      </c>
      <c r="M80" s="146">
        <f t="shared" si="27"/>
      </c>
      <c r="N80" s="129"/>
      <c r="O80" s="130">
        <f t="shared" si="23"/>
        <v>0</v>
      </c>
      <c r="P80" s="130">
        <f t="shared" si="29"/>
        <v>0</v>
      </c>
      <c r="Q80" s="130">
        <f t="shared" si="30"/>
        <v>0</v>
      </c>
      <c r="R80" s="146">
        <f t="shared" si="28"/>
      </c>
      <c r="S80" s="5"/>
      <c r="T80" s="5"/>
    </row>
    <row r="81" spans="1:20" ht="15" customHeight="1" hidden="1">
      <c r="A81" s="65">
        <v>900.4</v>
      </c>
      <c r="B81" s="116" t="s">
        <v>51</v>
      </c>
      <c r="C81" s="289"/>
      <c r="D81" s="290"/>
      <c r="E81" s="289"/>
      <c r="F81" s="128">
        <f t="shared" si="31"/>
        <v>0</v>
      </c>
      <c r="G81" s="146">
        <f t="shared" si="25"/>
      </c>
      <c r="H81" s="128">
        <f t="shared" si="22"/>
        <v>0</v>
      </c>
      <c r="I81" s="146">
        <f t="shared" si="26"/>
      </c>
      <c r="J81" s="290"/>
      <c r="K81" s="290"/>
      <c r="L81" s="290" t="e">
        <f>K81-#REF!</f>
        <v>#REF!</v>
      </c>
      <c r="M81" s="146">
        <f t="shared" si="27"/>
      </c>
      <c r="N81" s="129"/>
      <c r="O81" s="128">
        <f t="shared" si="23"/>
        <v>0</v>
      </c>
      <c r="P81" s="128">
        <f t="shared" si="29"/>
        <v>0</v>
      </c>
      <c r="Q81" s="128">
        <f t="shared" si="30"/>
        <v>0</v>
      </c>
      <c r="R81" s="146">
        <f t="shared" si="28"/>
      </c>
      <c r="S81" s="5"/>
      <c r="T81" s="5"/>
    </row>
    <row r="82" spans="1:20" ht="40.5" customHeight="1" hidden="1">
      <c r="A82" s="64">
        <v>9100</v>
      </c>
      <c r="B82" s="202" t="s">
        <v>253</v>
      </c>
      <c r="C82" s="257">
        <v>64236.4</v>
      </c>
      <c r="D82" s="123">
        <v>50890.4</v>
      </c>
      <c r="E82" s="257">
        <v>0</v>
      </c>
      <c r="F82" s="129">
        <f t="shared" si="31"/>
        <v>-50890.4</v>
      </c>
      <c r="G82" s="204">
        <f>_xlfn.IFERROR(E82/D82,"")</f>
        <v>0</v>
      </c>
      <c r="H82" s="129">
        <f t="shared" si="22"/>
        <v>-64236.4</v>
      </c>
      <c r="I82" s="204">
        <f t="shared" si="26"/>
        <v>0</v>
      </c>
      <c r="J82" s="123"/>
      <c r="K82" s="123"/>
      <c r="L82" s="123">
        <f aca="true" t="shared" si="32" ref="L82:L87">K82-J82</f>
        <v>0</v>
      </c>
      <c r="M82" s="204">
        <f t="shared" si="27"/>
      </c>
      <c r="N82" s="129"/>
      <c r="O82" s="129">
        <f>C82+J82</f>
        <v>64236.4</v>
      </c>
      <c r="P82" s="129">
        <f>E82+K82</f>
        <v>0</v>
      </c>
      <c r="Q82" s="129">
        <f t="shared" si="30"/>
        <v>-64236.4</v>
      </c>
      <c r="R82" s="204">
        <f>_xlfn.IFERROR(P82/O82,"")</f>
        <v>0</v>
      </c>
      <c r="S82" s="5"/>
      <c r="T82" s="5"/>
    </row>
    <row r="83" spans="1:20" ht="79.5" customHeight="1" hidden="1">
      <c r="A83" s="64">
        <v>9200</v>
      </c>
      <c r="B83" s="202" t="s">
        <v>254</v>
      </c>
      <c r="C83" s="257">
        <v>7221.8</v>
      </c>
      <c r="D83" s="123">
        <v>902.5</v>
      </c>
      <c r="E83" s="257">
        <v>0</v>
      </c>
      <c r="F83" s="129">
        <f t="shared" si="31"/>
        <v>-902.5</v>
      </c>
      <c r="G83" s="204">
        <f>_xlfn.IFERROR(E83/D83,"")</f>
        <v>0</v>
      </c>
      <c r="H83" s="129">
        <f t="shared" si="22"/>
        <v>-7221.8</v>
      </c>
      <c r="I83" s="204">
        <f t="shared" si="26"/>
        <v>0</v>
      </c>
      <c r="J83" s="123"/>
      <c r="K83" s="123"/>
      <c r="L83" s="123">
        <f t="shared" si="32"/>
        <v>0</v>
      </c>
      <c r="M83" s="204">
        <f t="shared" si="27"/>
      </c>
      <c r="N83" s="129"/>
      <c r="O83" s="129">
        <f>C83+J83</f>
        <v>7221.8</v>
      </c>
      <c r="P83" s="129">
        <f>E83+K83</f>
        <v>0</v>
      </c>
      <c r="Q83" s="129">
        <f t="shared" si="30"/>
        <v>-7221.8</v>
      </c>
      <c r="R83" s="204">
        <f>_xlfn.IFERROR(P83/O83,"")</f>
        <v>0</v>
      </c>
      <c r="S83" s="5"/>
      <c r="T83" s="5"/>
    </row>
    <row r="84" spans="1:20" ht="89.25" customHeight="1" hidden="1">
      <c r="A84" s="64">
        <v>9300</v>
      </c>
      <c r="B84" s="202" t="s">
        <v>255</v>
      </c>
      <c r="C84" s="257">
        <v>48176.8</v>
      </c>
      <c r="D84" s="123">
        <v>14559.3</v>
      </c>
      <c r="E84" s="257">
        <v>14559.3</v>
      </c>
      <c r="F84" s="129">
        <f t="shared" si="31"/>
        <v>0</v>
      </c>
      <c r="G84" s="204">
        <f>_xlfn.IFERROR(E84/D84,"")</f>
        <v>1</v>
      </c>
      <c r="H84" s="129">
        <f t="shared" si="22"/>
        <v>-33617.5</v>
      </c>
      <c r="I84" s="204">
        <f t="shared" si="26"/>
        <v>0.30220562594443795</v>
      </c>
      <c r="J84" s="123"/>
      <c r="K84" s="123"/>
      <c r="L84" s="123">
        <f t="shared" si="32"/>
        <v>0</v>
      </c>
      <c r="M84" s="204">
        <f t="shared" si="27"/>
      </c>
      <c r="N84" s="129"/>
      <c r="O84" s="129">
        <f>C84+J84</f>
        <v>48176.8</v>
      </c>
      <c r="P84" s="129">
        <f>E84+K84</f>
        <v>14559.3</v>
      </c>
      <c r="Q84" s="129">
        <f t="shared" si="30"/>
        <v>-33617.5</v>
      </c>
      <c r="R84" s="204">
        <f>_xlfn.IFERROR(P84/O84,"")</f>
        <v>0.30220562594443795</v>
      </c>
      <c r="S84" s="5"/>
      <c r="T84" s="5"/>
    </row>
    <row r="85" spans="1:20" ht="85.5" customHeight="1" hidden="1">
      <c r="A85" s="64">
        <v>9700</v>
      </c>
      <c r="B85" s="202" t="s">
        <v>256</v>
      </c>
      <c r="C85" s="257">
        <v>62587.71557</v>
      </c>
      <c r="D85" s="123">
        <v>36970.78</v>
      </c>
      <c r="E85" s="257">
        <v>25904.17675</v>
      </c>
      <c r="F85" s="129">
        <f t="shared" si="31"/>
        <v>-11066.60325</v>
      </c>
      <c r="G85" s="204">
        <f>_xlfn.IFERROR(E85/D85,"")</f>
        <v>0.7006662220813301</v>
      </c>
      <c r="H85" s="129">
        <f t="shared" si="22"/>
        <v>-36683.53882</v>
      </c>
      <c r="I85" s="204">
        <f t="shared" si="26"/>
        <v>0.4138859601134983</v>
      </c>
      <c r="J85" s="123">
        <v>6965.0738</v>
      </c>
      <c r="K85" s="123">
        <v>6965.0738</v>
      </c>
      <c r="L85" s="123">
        <f t="shared" si="32"/>
        <v>0</v>
      </c>
      <c r="M85" s="204">
        <f t="shared" si="27"/>
        <v>1</v>
      </c>
      <c r="N85" s="129"/>
      <c r="O85" s="129">
        <f>C85+J85</f>
        <v>69552.78937</v>
      </c>
      <c r="P85" s="129">
        <f>E85+K85</f>
        <v>32869.25055</v>
      </c>
      <c r="Q85" s="129">
        <f t="shared" si="30"/>
        <v>-36683.53882</v>
      </c>
      <c r="R85" s="204">
        <f>_xlfn.IFERROR(P85/O85,"")</f>
        <v>0.4725799043823452</v>
      </c>
      <c r="S85" s="5"/>
      <c r="T85" s="5"/>
    </row>
    <row r="86" spans="1:20" ht="19.5" customHeight="1" hidden="1">
      <c r="A86" s="108">
        <v>900203</v>
      </c>
      <c r="B86" s="108" t="s">
        <v>257</v>
      </c>
      <c r="C86" s="203">
        <f>C52+C82+C83+C84+C85</f>
        <v>10285234.455570001</v>
      </c>
      <c r="D86" s="203">
        <f>D52+D82+D83+D84+D85</f>
        <v>6672417.49</v>
      </c>
      <c r="E86" s="203">
        <f>E52+E82+E83+E84+E85</f>
        <v>5556516.6367500005</v>
      </c>
      <c r="F86" s="203">
        <f t="shared" si="31"/>
        <v>-1115900.8532499997</v>
      </c>
      <c r="G86" s="203">
        <f>_xlfn.IFERROR(E86/D86,"")</f>
        <v>0.8327591379102989</v>
      </c>
      <c r="H86" s="203">
        <f t="shared" si="22"/>
        <v>-4728717.818820001</v>
      </c>
      <c r="I86" s="203"/>
      <c r="J86" s="203">
        <f>J52+J82+J83+J84+J85</f>
        <v>2717881.2464699997</v>
      </c>
      <c r="K86" s="203">
        <f>K52+K82+K83+K84+K85</f>
        <v>948738.9603000002</v>
      </c>
      <c r="L86" s="203">
        <f t="shared" si="32"/>
        <v>-1769142.2861699995</v>
      </c>
      <c r="M86" s="203">
        <f t="shared" si="27"/>
        <v>0.3490729999819631</v>
      </c>
      <c r="N86" s="203"/>
      <c r="O86" s="203">
        <f>C86+J86</f>
        <v>13003115.702040002</v>
      </c>
      <c r="P86" s="203">
        <f>E86+K86</f>
        <v>6505255.597050001</v>
      </c>
      <c r="Q86" s="203">
        <f t="shared" si="30"/>
        <v>-6497860.104990001</v>
      </c>
      <c r="R86" s="203">
        <f>_xlfn.IFERROR(P86/O86,"")</f>
        <v>0.500284373846602</v>
      </c>
      <c r="S86" s="5"/>
      <c r="T86" s="5"/>
    </row>
    <row r="87" spans="1:21" s="162" customFormat="1" ht="21" customHeight="1">
      <c r="A87" s="168"/>
      <c r="B87" s="169" t="s">
        <v>0</v>
      </c>
      <c r="C87" s="167">
        <f>SUM(C88:C90)</f>
        <v>1110</v>
      </c>
      <c r="D87" s="286">
        <f>SUM(D88:D94)+D95</f>
        <v>1110</v>
      </c>
      <c r="E87" s="167">
        <f>SUM(E88:E94)+E95</f>
        <v>-43.5</v>
      </c>
      <c r="F87" s="167">
        <f t="shared" si="31"/>
        <v>-1153.5</v>
      </c>
      <c r="G87" s="185">
        <f t="shared" si="25"/>
        <v>-0.03918918918918919</v>
      </c>
      <c r="H87" s="167">
        <f t="shared" si="22"/>
        <v>-1153.5</v>
      </c>
      <c r="I87" s="185">
        <f t="shared" si="26"/>
        <v>-0.03918918918918919</v>
      </c>
      <c r="J87" s="286">
        <f>SUM(J88:J94)+J95</f>
        <v>31188.1</v>
      </c>
      <c r="K87" s="286">
        <f>SUM(K88:K94)+K95</f>
        <v>-2073.1</v>
      </c>
      <c r="L87" s="122">
        <f t="shared" si="32"/>
        <v>-33261.2</v>
      </c>
      <c r="M87" s="185">
        <f t="shared" si="27"/>
        <v>-0.06647086549036331</v>
      </c>
      <c r="N87" s="167"/>
      <c r="O87" s="167">
        <f t="shared" si="23"/>
        <v>32298.1</v>
      </c>
      <c r="P87" s="167">
        <f t="shared" si="29"/>
        <v>-2116.6</v>
      </c>
      <c r="Q87" s="167">
        <f t="shared" si="30"/>
        <v>-34414.7</v>
      </c>
      <c r="R87" s="185">
        <f t="shared" si="28"/>
        <v>-0.06553326666274487</v>
      </c>
      <c r="S87" s="293"/>
      <c r="T87" s="293"/>
      <c r="U87" s="293"/>
    </row>
    <row r="88" spans="1:21" s="196" customFormat="1" ht="44.25" customHeight="1">
      <c r="A88" s="195">
        <v>1140</v>
      </c>
      <c r="B88" s="170" t="s">
        <v>171</v>
      </c>
      <c r="C88" s="131">
        <v>0</v>
      </c>
      <c r="D88" s="132">
        <v>0</v>
      </c>
      <c r="E88" s="132">
        <v>-43.5</v>
      </c>
      <c r="F88" s="131">
        <f t="shared" si="31"/>
        <v>-43.5</v>
      </c>
      <c r="G88" s="187">
        <f t="shared" si="25"/>
      </c>
      <c r="H88" s="131">
        <f t="shared" si="22"/>
        <v>-43.5</v>
      </c>
      <c r="I88" s="187">
        <f t="shared" si="26"/>
      </c>
      <c r="J88" s="132">
        <v>0</v>
      </c>
      <c r="K88" s="132">
        <v>0</v>
      </c>
      <c r="L88" s="132"/>
      <c r="M88" s="187">
        <f t="shared" si="27"/>
      </c>
      <c r="N88" s="131"/>
      <c r="O88" s="186">
        <f t="shared" si="23"/>
        <v>0</v>
      </c>
      <c r="P88" s="186">
        <f t="shared" si="29"/>
        <v>-43.5</v>
      </c>
      <c r="Q88" s="186">
        <f t="shared" si="30"/>
        <v>-43.5</v>
      </c>
      <c r="R88" s="187">
        <f t="shared" si="28"/>
      </c>
      <c r="S88" s="294"/>
      <c r="T88" s="294"/>
      <c r="U88" s="294"/>
    </row>
    <row r="89" spans="1:21" s="196" customFormat="1" ht="87" customHeight="1">
      <c r="A89" s="195">
        <v>8820</v>
      </c>
      <c r="B89" s="170" t="s">
        <v>175</v>
      </c>
      <c r="C89" s="131">
        <v>1000</v>
      </c>
      <c r="D89" s="132">
        <v>1000</v>
      </c>
      <c r="E89" s="132">
        <v>0</v>
      </c>
      <c r="F89" s="131">
        <f t="shared" si="31"/>
        <v>-1000</v>
      </c>
      <c r="G89" s="187">
        <f t="shared" si="25"/>
        <v>0</v>
      </c>
      <c r="H89" s="131">
        <f t="shared" si="22"/>
        <v>-1000</v>
      </c>
      <c r="I89" s="187">
        <f t="shared" si="26"/>
        <v>0</v>
      </c>
      <c r="J89" s="123">
        <v>918.1</v>
      </c>
      <c r="K89" s="123">
        <v>-973.1</v>
      </c>
      <c r="L89" s="123">
        <f aca="true" t="shared" si="33" ref="L89:L95">K89-J89</f>
        <v>-1891.2</v>
      </c>
      <c r="M89" s="187">
        <f t="shared" si="27"/>
        <v>-1.059906328286679</v>
      </c>
      <c r="N89" s="131"/>
      <c r="O89" s="186">
        <f t="shared" si="23"/>
        <v>1918.1</v>
      </c>
      <c r="P89" s="186">
        <f t="shared" si="29"/>
        <v>-973.1</v>
      </c>
      <c r="Q89" s="186">
        <f t="shared" si="30"/>
        <v>-2891.2</v>
      </c>
      <c r="R89" s="187">
        <f t="shared" si="28"/>
        <v>-0.5073249569886867</v>
      </c>
      <c r="S89" s="294"/>
      <c r="T89" s="294"/>
      <c r="U89" s="294"/>
    </row>
    <row r="90" spans="1:21" s="196" customFormat="1" ht="60.75">
      <c r="A90" s="195" t="s">
        <v>172</v>
      </c>
      <c r="B90" s="170" t="s">
        <v>173</v>
      </c>
      <c r="C90" s="131">
        <v>110</v>
      </c>
      <c r="D90" s="132">
        <v>110</v>
      </c>
      <c r="E90" s="132">
        <v>0</v>
      </c>
      <c r="F90" s="131">
        <f t="shared" si="31"/>
        <v>-110</v>
      </c>
      <c r="G90" s="187">
        <f t="shared" si="25"/>
        <v>0</v>
      </c>
      <c r="H90" s="131">
        <f t="shared" si="22"/>
        <v>-110</v>
      </c>
      <c r="I90" s="187">
        <f t="shared" si="26"/>
        <v>0</v>
      </c>
      <c r="J90" s="123">
        <v>1000</v>
      </c>
      <c r="K90" s="123">
        <v>-1100</v>
      </c>
      <c r="L90" s="123">
        <f t="shared" si="33"/>
        <v>-2100</v>
      </c>
      <c r="M90" s="187">
        <f t="shared" si="27"/>
        <v>-1.1</v>
      </c>
      <c r="N90" s="131"/>
      <c r="O90" s="186">
        <f t="shared" si="23"/>
        <v>1110</v>
      </c>
      <c r="P90" s="186">
        <f t="shared" si="29"/>
        <v>-1100</v>
      </c>
      <c r="Q90" s="186">
        <f t="shared" si="30"/>
        <v>-2210</v>
      </c>
      <c r="R90" s="187">
        <f t="shared" si="28"/>
        <v>-0.990990990990991</v>
      </c>
      <c r="S90" s="294"/>
      <c r="T90" s="294"/>
      <c r="U90" s="294"/>
    </row>
    <row r="91" spans="1:21" s="196" customFormat="1" ht="131.25" customHeight="1">
      <c r="A91" s="195">
        <v>8880</v>
      </c>
      <c r="B91" s="170" t="s">
        <v>174</v>
      </c>
      <c r="C91" s="131">
        <v>0</v>
      </c>
      <c r="D91" s="132">
        <v>0</v>
      </c>
      <c r="E91" s="131">
        <v>0</v>
      </c>
      <c r="F91" s="131"/>
      <c r="G91" s="187">
        <f t="shared" si="25"/>
      </c>
      <c r="H91" s="131"/>
      <c r="I91" s="187">
        <f t="shared" si="26"/>
      </c>
      <c r="J91" s="123">
        <v>29270</v>
      </c>
      <c r="K91" s="123">
        <v>0</v>
      </c>
      <c r="L91" s="123">
        <f t="shared" si="33"/>
        <v>-29270</v>
      </c>
      <c r="M91" s="187">
        <f t="shared" si="27"/>
        <v>0</v>
      </c>
      <c r="N91" s="131"/>
      <c r="O91" s="186">
        <f>C91+J91</f>
        <v>29270</v>
      </c>
      <c r="P91" s="186">
        <f t="shared" si="29"/>
        <v>0</v>
      </c>
      <c r="Q91" s="186">
        <f t="shared" si="30"/>
        <v>-29270</v>
      </c>
      <c r="R91" s="187">
        <f t="shared" si="28"/>
        <v>0</v>
      </c>
      <c r="S91" s="294"/>
      <c r="T91" s="294"/>
      <c r="U91" s="294"/>
    </row>
    <row r="92" spans="1:18" s="1" customFormat="1" ht="60.75" hidden="1">
      <c r="A92" s="66">
        <v>8103</v>
      </c>
      <c r="B92" s="117" t="s">
        <v>1</v>
      </c>
      <c r="C92" s="131"/>
      <c r="D92" s="132"/>
      <c r="E92" s="131"/>
      <c r="F92" s="132">
        <f t="shared" si="31"/>
        <v>0</v>
      </c>
      <c r="G92" s="146">
        <f t="shared" si="25"/>
      </c>
      <c r="H92" s="132">
        <f>E92-C92</f>
        <v>0</v>
      </c>
      <c r="I92" s="146">
        <f t="shared" si="26"/>
      </c>
      <c r="J92" s="132"/>
      <c r="K92" s="132"/>
      <c r="L92" s="123">
        <f t="shared" si="33"/>
        <v>0</v>
      </c>
      <c r="M92" s="146">
        <f t="shared" si="27"/>
      </c>
      <c r="N92" s="132"/>
      <c r="O92" s="132">
        <f t="shared" si="23"/>
        <v>0</v>
      </c>
      <c r="P92" s="132">
        <f t="shared" si="29"/>
        <v>0</v>
      </c>
      <c r="Q92" s="132">
        <f t="shared" si="30"/>
        <v>0</v>
      </c>
      <c r="R92" s="146">
        <f t="shared" si="28"/>
      </c>
    </row>
    <row r="93" spans="1:18" s="1" customFormat="1" ht="60.75" hidden="1">
      <c r="A93" s="66">
        <v>8104</v>
      </c>
      <c r="B93" s="117" t="s">
        <v>2</v>
      </c>
      <c r="C93" s="131"/>
      <c r="D93" s="132"/>
      <c r="E93" s="131"/>
      <c r="F93" s="132">
        <f t="shared" si="31"/>
        <v>0</v>
      </c>
      <c r="G93" s="146">
        <f t="shared" si="25"/>
      </c>
      <c r="H93" s="132">
        <f>E93-C93</f>
        <v>0</v>
      </c>
      <c r="I93" s="146">
        <f t="shared" si="26"/>
      </c>
      <c r="J93" s="132"/>
      <c r="K93" s="132"/>
      <c r="L93" s="123">
        <f t="shared" si="33"/>
        <v>0</v>
      </c>
      <c r="M93" s="146">
        <f t="shared" si="27"/>
      </c>
      <c r="N93" s="132"/>
      <c r="O93" s="132">
        <f t="shared" si="23"/>
        <v>0</v>
      </c>
      <c r="P93" s="132">
        <f t="shared" si="29"/>
        <v>0</v>
      </c>
      <c r="Q93" s="132">
        <f t="shared" si="30"/>
        <v>0</v>
      </c>
      <c r="R93" s="146">
        <f t="shared" si="28"/>
      </c>
    </row>
    <row r="94" spans="1:18" s="1" customFormat="1" ht="40.5" hidden="1">
      <c r="A94" s="66">
        <v>8106</v>
      </c>
      <c r="B94" s="117" t="s">
        <v>3</v>
      </c>
      <c r="C94" s="131"/>
      <c r="D94" s="132"/>
      <c r="E94" s="131"/>
      <c r="F94" s="132">
        <f t="shared" si="31"/>
        <v>0</v>
      </c>
      <c r="G94" s="146">
        <f t="shared" si="25"/>
      </c>
      <c r="H94" s="132">
        <f>E94-C94</f>
        <v>0</v>
      </c>
      <c r="I94" s="146">
        <f t="shared" si="26"/>
      </c>
      <c r="J94" s="132"/>
      <c r="K94" s="132"/>
      <c r="L94" s="123">
        <f t="shared" si="33"/>
        <v>0</v>
      </c>
      <c r="M94" s="146">
        <f t="shared" si="27"/>
      </c>
      <c r="N94" s="132"/>
      <c r="O94" s="132">
        <f t="shared" si="23"/>
        <v>0</v>
      </c>
      <c r="P94" s="132">
        <f t="shared" si="29"/>
        <v>0</v>
      </c>
      <c r="Q94" s="132">
        <f t="shared" si="30"/>
        <v>0</v>
      </c>
      <c r="R94" s="146">
        <f t="shared" si="28"/>
      </c>
    </row>
    <row r="95" spans="1:18" s="1" customFormat="1" ht="60.75" hidden="1">
      <c r="A95" s="66">
        <v>8107</v>
      </c>
      <c r="B95" s="117" t="s">
        <v>115</v>
      </c>
      <c r="C95" s="131"/>
      <c r="D95" s="132"/>
      <c r="E95" s="131"/>
      <c r="F95" s="132">
        <f t="shared" si="31"/>
        <v>0</v>
      </c>
      <c r="G95" s="146">
        <f t="shared" si="25"/>
      </c>
      <c r="H95" s="132">
        <f>E95-C95</f>
        <v>0</v>
      </c>
      <c r="I95" s="146">
        <f t="shared" si="26"/>
      </c>
      <c r="J95" s="132"/>
      <c r="K95" s="132"/>
      <c r="L95" s="123">
        <f t="shared" si="33"/>
        <v>0</v>
      </c>
      <c r="M95" s="146">
        <f t="shared" si="27"/>
      </c>
      <c r="N95" s="132"/>
      <c r="O95" s="132">
        <f t="shared" si="23"/>
        <v>0</v>
      </c>
      <c r="P95" s="132">
        <f t="shared" si="29"/>
        <v>0</v>
      </c>
      <c r="Q95" s="132">
        <f t="shared" si="30"/>
        <v>0</v>
      </c>
      <c r="R95" s="146">
        <f t="shared" si="28"/>
      </c>
    </row>
    <row r="96" spans="1:20" ht="25.5" customHeight="1">
      <c r="A96" s="67"/>
      <c r="B96" s="118" t="s">
        <v>4</v>
      </c>
      <c r="C96" s="295">
        <f>C87+C52</f>
        <v>10104121.74</v>
      </c>
      <c r="D96" s="295">
        <f>D87+D52</f>
        <v>6570204.51</v>
      </c>
      <c r="E96" s="295">
        <f>E87+E52</f>
        <v>5516009.660000001</v>
      </c>
      <c r="F96" s="125">
        <f t="shared" si="31"/>
        <v>-1054194.8499999987</v>
      </c>
      <c r="G96" s="146">
        <f t="shared" si="25"/>
        <v>0.8395491573518769</v>
      </c>
      <c r="H96" s="125">
        <f>E96-C96</f>
        <v>-4588112.079999999</v>
      </c>
      <c r="I96" s="146">
        <f t="shared" si="26"/>
        <v>0.5459167854404732</v>
      </c>
      <c r="J96" s="125">
        <f>J52+J87</f>
        <v>2742104.27267</v>
      </c>
      <c r="K96" s="125">
        <f>K52+K87</f>
        <v>939700.7865000002</v>
      </c>
      <c r="L96" s="125">
        <f>L52+L87</f>
        <v>-1802403.48617</v>
      </c>
      <c r="M96" s="146">
        <f t="shared" si="27"/>
        <v>0.3426933088817257</v>
      </c>
      <c r="N96" s="160"/>
      <c r="O96" s="160">
        <f t="shared" si="23"/>
        <v>12846226.01267</v>
      </c>
      <c r="P96" s="160">
        <f t="shared" si="29"/>
        <v>6455710.4465000015</v>
      </c>
      <c r="Q96" s="160">
        <f t="shared" si="30"/>
        <v>-6390515.566169998</v>
      </c>
      <c r="R96" s="146">
        <f t="shared" si="28"/>
        <v>0.502537511027196</v>
      </c>
      <c r="S96" s="5"/>
      <c r="T96" s="5"/>
    </row>
    <row r="97" spans="1:20" ht="15.75">
      <c r="A97" s="42"/>
      <c r="B97" s="43"/>
      <c r="C97" s="296"/>
      <c r="D97" s="297"/>
      <c r="E97" s="296"/>
      <c r="F97" s="298"/>
      <c r="G97" s="298"/>
      <c r="H97" s="299"/>
      <c r="I97" s="299"/>
      <c r="J97" s="300"/>
      <c r="K97" s="300"/>
      <c r="L97" s="301"/>
      <c r="M97" s="302"/>
      <c r="N97" s="120"/>
      <c r="O97" s="120"/>
      <c r="P97" s="120"/>
      <c r="Q97" s="120"/>
      <c r="R97" s="120"/>
      <c r="S97" s="5"/>
      <c r="T97" s="5"/>
    </row>
    <row r="98" spans="1:18" ht="15.75">
      <c r="A98" s="39"/>
      <c r="B98" s="50"/>
      <c r="C98" s="217"/>
      <c r="D98" s="178"/>
      <c r="E98" s="217"/>
      <c r="F98" s="214"/>
      <c r="G98" s="214"/>
      <c r="H98" s="214"/>
      <c r="I98" s="214"/>
      <c r="J98" s="178"/>
      <c r="K98" s="178"/>
      <c r="L98" s="215"/>
      <c r="M98" s="216"/>
      <c r="N98" s="120"/>
      <c r="O98" s="120"/>
      <c r="P98" s="120"/>
      <c r="Q98" s="120"/>
      <c r="R98" s="120"/>
    </row>
    <row r="99" spans="1:13" ht="15.75">
      <c r="A99" s="37"/>
      <c r="B99" s="38"/>
      <c r="C99" s="218"/>
      <c r="D99" s="219"/>
      <c r="E99" s="220"/>
      <c r="F99" s="221"/>
      <c r="G99" s="221"/>
      <c r="H99" s="222"/>
      <c r="I99" s="223"/>
      <c r="J99" s="179"/>
      <c r="K99" s="180"/>
      <c r="M99" s="224"/>
    </row>
    <row r="100" spans="1:13" ht="18.75">
      <c r="A100" s="37"/>
      <c r="B100" s="79"/>
      <c r="C100" s="225"/>
      <c r="D100" s="226"/>
      <c r="E100" s="227"/>
      <c r="F100" s="222"/>
      <c r="G100" s="222"/>
      <c r="H100" s="222"/>
      <c r="I100" s="223"/>
      <c r="J100" s="181"/>
      <c r="K100" s="180"/>
      <c r="M100" s="224"/>
    </row>
    <row r="101" spans="1:13" ht="15.75">
      <c r="A101" s="37"/>
      <c r="B101" s="38"/>
      <c r="C101" s="225"/>
      <c r="D101" s="226"/>
      <c r="E101" s="227"/>
      <c r="F101" s="222"/>
      <c r="G101" s="222"/>
      <c r="H101" s="222"/>
      <c r="I101" s="223"/>
      <c r="J101" s="180"/>
      <c r="K101" s="181"/>
      <c r="M101" s="224"/>
    </row>
    <row r="102" spans="1:13" ht="15.75">
      <c r="A102" s="37"/>
      <c r="B102" s="38"/>
      <c r="C102" s="225"/>
      <c r="D102" s="226"/>
      <c r="E102" s="227"/>
      <c r="F102" s="222"/>
      <c r="G102" s="222"/>
      <c r="H102" s="222"/>
      <c r="I102" s="223"/>
      <c r="J102" s="180"/>
      <c r="K102" s="180"/>
      <c r="M102" s="224"/>
    </row>
    <row r="103" spans="1:13" ht="15.75">
      <c r="A103" s="37"/>
      <c r="B103" s="38"/>
      <c r="C103" s="225"/>
      <c r="D103" s="226"/>
      <c r="E103" s="227"/>
      <c r="F103" s="222"/>
      <c r="G103" s="222"/>
      <c r="H103" s="222"/>
      <c r="I103" s="223"/>
      <c r="J103" s="180"/>
      <c r="K103" s="180"/>
      <c r="M103" s="224"/>
    </row>
    <row r="104" spans="1:13" ht="15.75">
      <c r="A104" s="37"/>
      <c r="B104" s="38"/>
      <c r="C104" s="225"/>
      <c r="D104" s="226"/>
      <c r="E104" s="227"/>
      <c r="F104" s="222"/>
      <c r="G104" s="222"/>
      <c r="H104" s="222"/>
      <c r="I104" s="223"/>
      <c r="J104" s="180"/>
      <c r="K104" s="180"/>
      <c r="M104" s="224"/>
    </row>
    <row r="105" spans="1:13" ht="15.75">
      <c r="A105" s="40"/>
      <c r="B105" s="41"/>
      <c r="C105" s="228"/>
      <c r="D105" s="229"/>
      <c r="E105" s="173"/>
      <c r="F105" s="207"/>
      <c r="G105" s="207"/>
      <c r="H105" s="207"/>
      <c r="M105" s="224"/>
    </row>
    <row r="106" spans="1:13" ht="15.75">
      <c r="A106" s="40"/>
      <c r="B106" s="41"/>
      <c r="C106" s="228"/>
      <c r="D106" s="229"/>
      <c r="E106" s="173"/>
      <c r="F106" s="207"/>
      <c r="G106" s="207"/>
      <c r="H106" s="207"/>
      <c r="M106" s="224"/>
    </row>
    <row r="107" spans="1:13" ht="15.75">
      <c r="A107" s="40"/>
      <c r="B107" s="41"/>
      <c r="C107" s="228"/>
      <c r="D107" s="229"/>
      <c r="E107" s="173"/>
      <c r="F107" s="207"/>
      <c r="G107" s="207"/>
      <c r="H107" s="207"/>
      <c r="M107" s="224"/>
    </row>
    <row r="108" ht="15.75">
      <c r="M108" s="224"/>
    </row>
    <row r="109" ht="15.75">
      <c r="M109" s="224"/>
    </row>
    <row r="110" ht="15.75">
      <c r="M110" s="224"/>
    </row>
    <row r="111" ht="15.75">
      <c r="M111" s="224"/>
    </row>
    <row r="112" ht="15.75">
      <c r="M112" s="224"/>
    </row>
    <row r="113" ht="15.75">
      <c r="M113" s="224"/>
    </row>
    <row r="114" ht="15.75">
      <c r="M114" s="224"/>
    </row>
    <row r="115" ht="15.75">
      <c r="M115" s="224"/>
    </row>
    <row r="116" ht="15.75">
      <c r="M116" s="224"/>
    </row>
    <row r="117" ht="15.75">
      <c r="M117" s="224"/>
    </row>
    <row r="118" ht="15.75">
      <c r="M118" s="224"/>
    </row>
    <row r="119" ht="15.75">
      <c r="M119" s="224"/>
    </row>
    <row r="120" ht="15.75">
      <c r="M120" s="224"/>
    </row>
    <row r="121" ht="15.75">
      <c r="M121" s="224"/>
    </row>
    <row r="122" ht="15.75">
      <c r="M122" s="224"/>
    </row>
    <row r="123" ht="15.75">
      <c r="M123" s="224"/>
    </row>
    <row r="124" ht="15.75">
      <c r="M124" s="224"/>
    </row>
    <row r="125" ht="15.75">
      <c r="M125" s="224"/>
    </row>
    <row r="126" ht="15.75">
      <c r="M126" s="224"/>
    </row>
    <row r="127" ht="15.75">
      <c r="M127" s="224"/>
    </row>
    <row r="128" ht="15.75">
      <c r="M128" s="224"/>
    </row>
    <row r="129" ht="15.75">
      <c r="M129" s="224"/>
    </row>
    <row r="130" ht="15.75">
      <c r="M130" s="224"/>
    </row>
    <row r="131" ht="15.75">
      <c r="M131" s="224"/>
    </row>
    <row r="132" ht="15.75">
      <c r="M132" s="224"/>
    </row>
    <row r="133" ht="15.75">
      <c r="M133" s="224"/>
    </row>
    <row r="134" ht="15.75">
      <c r="M134" s="224"/>
    </row>
    <row r="135" ht="15.75">
      <c r="M135" s="224"/>
    </row>
    <row r="136" ht="15.75">
      <c r="M136" s="224"/>
    </row>
    <row r="137" ht="15.75">
      <c r="M137" s="224"/>
    </row>
    <row r="138" ht="15.75">
      <c r="M138" s="224"/>
    </row>
    <row r="139" ht="15.75">
      <c r="M139" s="224"/>
    </row>
    <row r="140" ht="15.75">
      <c r="M140" s="224"/>
    </row>
    <row r="141" ht="15.75">
      <c r="M141" s="224"/>
    </row>
    <row r="142" ht="15.75">
      <c r="M142" s="224"/>
    </row>
    <row r="143" ht="15.75">
      <c r="M143" s="224"/>
    </row>
    <row r="144" ht="15.75">
      <c r="M144" s="224"/>
    </row>
    <row r="145" ht="15.75">
      <c r="M145" s="224"/>
    </row>
    <row r="146" ht="15.75">
      <c r="M146" s="224"/>
    </row>
    <row r="147" ht="15.75">
      <c r="M147" s="224"/>
    </row>
    <row r="148" ht="15.75">
      <c r="M148" s="224"/>
    </row>
    <row r="149" ht="15.75">
      <c r="M149" s="224"/>
    </row>
    <row r="150" ht="15.75">
      <c r="M150" s="224"/>
    </row>
    <row r="151" ht="15.75">
      <c r="M151" s="224"/>
    </row>
    <row r="152" ht="15.75">
      <c r="M152" s="224"/>
    </row>
    <row r="153" ht="15.75">
      <c r="M153" s="224"/>
    </row>
    <row r="154" ht="15.75">
      <c r="M154" s="224"/>
    </row>
    <row r="155" ht="15.75">
      <c r="M155" s="224"/>
    </row>
    <row r="156" ht="15.75">
      <c r="M156" s="224"/>
    </row>
    <row r="157" ht="15.75">
      <c r="M157" s="224"/>
    </row>
    <row r="158" ht="15.75">
      <c r="M158" s="224"/>
    </row>
    <row r="159" ht="15.75">
      <c r="M159" s="224"/>
    </row>
    <row r="160" ht="15.75">
      <c r="M160" s="224"/>
    </row>
    <row r="161" ht="15.75">
      <c r="M161" s="224"/>
    </row>
    <row r="162" ht="15.75">
      <c r="M162" s="224"/>
    </row>
    <row r="163" ht="15.75">
      <c r="M163" s="224"/>
    </row>
    <row r="164" ht="15.75">
      <c r="M164" s="224"/>
    </row>
    <row r="165" ht="15.75">
      <c r="M165" s="224"/>
    </row>
    <row r="166" ht="15.75">
      <c r="M166" s="224"/>
    </row>
    <row r="167" ht="15.75">
      <c r="M167" s="224"/>
    </row>
    <row r="168" ht="15.75">
      <c r="M168" s="224"/>
    </row>
    <row r="169" ht="15.75">
      <c r="M169" s="224"/>
    </row>
    <row r="170" ht="15.75">
      <c r="M170" s="224"/>
    </row>
    <row r="171" ht="15.75">
      <c r="M171" s="224"/>
    </row>
    <row r="172" ht="15.75">
      <c r="M172" s="224"/>
    </row>
    <row r="173" ht="15.75">
      <c r="M173" s="224"/>
    </row>
    <row r="174" ht="15.75">
      <c r="M174" s="224"/>
    </row>
    <row r="175" ht="15.75">
      <c r="M175" s="224"/>
    </row>
    <row r="176" ht="15.75">
      <c r="M176" s="224"/>
    </row>
    <row r="177" ht="15.75">
      <c r="M177" s="224"/>
    </row>
    <row r="178" ht="15.75">
      <c r="M178" s="224"/>
    </row>
    <row r="179" ht="15.75">
      <c r="M179" s="224"/>
    </row>
    <row r="180" ht="15.75">
      <c r="M180" s="224"/>
    </row>
    <row r="181" ht="15.75">
      <c r="M181" s="224"/>
    </row>
    <row r="182" ht="15.75">
      <c r="M182" s="224"/>
    </row>
    <row r="183" ht="15.75">
      <c r="M183" s="224"/>
    </row>
    <row r="184" ht="15.75">
      <c r="M184" s="224"/>
    </row>
    <row r="185" ht="15.75">
      <c r="M185" s="224"/>
    </row>
    <row r="186" ht="15.75">
      <c r="M186" s="224"/>
    </row>
    <row r="187" ht="15.75">
      <c r="M187" s="224"/>
    </row>
    <row r="188" ht="15.75">
      <c r="M188" s="224"/>
    </row>
    <row r="189" ht="15.75">
      <c r="M189" s="224"/>
    </row>
    <row r="190" ht="15.75">
      <c r="M190" s="224"/>
    </row>
    <row r="191" ht="15.75">
      <c r="M191" s="224"/>
    </row>
    <row r="192" ht="15.75">
      <c r="M192" s="224"/>
    </row>
    <row r="193" ht="15.75">
      <c r="M193" s="224"/>
    </row>
    <row r="194" ht="15.75">
      <c r="M194" s="224"/>
    </row>
    <row r="195" ht="15.75">
      <c r="M195" s="224"/>
    </row>
    <row r="196" ht="15.75">
      <c r="M196" s="224"/>
    </row>
    <row r="197" ht="15.75">
      <c r="M197" s="224"/>
    </row>
    <row r="198" ht="15.75">
      <c r="M198" s="224"/>
    </row>
    <row r="199" ht="15.75">
      <c r="M199" s="224"/>
    </row>
    <row r="200" ht="15.75">
      <c r="M200" s="224"/>
    </row>
    <row r="201" ht="15.75">
      <c r="M201" s="224"/>
    </row>
    <row r="202" ht="15.75">
      <c r="M202" s="224"/>
    </row>
    <row r="203" ht="15.75">
      <c r="M203" s="224"/>
    </row>
    <row r="204" ht="15.75">
      <c r="M204" s="224"/>
    </row>
    <row r="205" ht="15.75">
      <c r="M205" s="224"/>
    </row>
    <row r="206" ht="15.75">
      <c r="M206" s="224"/>
    </row>
    <row r="207" ht="15.75">
      <c r="M207" s="224"/>
    </row>
    <row r="208" ht="15.75">
      <c r="M208" s="224"/>
    </row>
    <row r="209" ht="15.75">
      <c r="M209" s="224"/>
    </row>
    <row r="210" ht="15.75">
      <c r="M210" s="224"/>
    </row>
    <row r="211" ht="15.75">
      <c r="M211" s="224"/>
    </row>
    <row r="212" ht="15.75">
      <c r="M212" s="224"/>
    </row>
    <row r="213" ht="15.75">
      <c r="M213" s="224"/>
    </row>
    <row r="214" ht="15.75">
      <c r="M214" s="224"/>
    </row>
    <row r="215" ht="15.75">
      <c r="M215" s="224"/>
    </row>
    <row r="216" ht="15.75">
      <c r="M216" s="224"/>
    </row>
    <row r="217" ht="15.75">
      <c r="M217" s="224"/>
    </row>
    <row r="218" ht="15.75">
      <c r="M218" s="224"/>
    </row>
    <row r="219" ht="15.75">
      <c r="M219" s="224"/>
    </row>
    <row r="220" ht="15.75">
      <c r="M220" s="224"/>
    </row>
    <row r="221" ht="15.75">
      <c r="M221" s="224"/>
    </row>
    <row r="222" ht="15.75">
      <c r="M222" s="224"/>
    </row>
    <row r="223" ht="15.75">
      <c r="M223" s="224"/>
    </row>
    <row r="224" ht="15.75">
      <c r="M224" s="224"/>
    </row>
    <row r="225" ht="15.75">
      <c r="M225" s="224"/>
    </row>
    <row r="226" ht="15.75">
      <c r="M226" s="224"/>
    </row>
    <row r="227" ht="15.75">
      <c r="M227" s="224"/>
    </row>
    <row r="228" ht="15.75">
      <c r="M228" s="224"/>
    </row>
    <row r="229" ht="15.75">
      <c r="M229" s="224"/>
    </row>
    <row r="230" ht="15.75">
      <c r="M230" s="224"/>
    </row>
    <row r="231" ht="15.75">
      <c r="M231" s="224"/>
    </row>
    <row r="232" ht="15.75">
      <c r="M232" s="224"/>
    </row>
    <row r="233" ht="15.75">
      <c r="M233" s="224"/>
    </row>
    <row r="234" ht="15.75">
      <c r="M234" s="224"/>
    </row>
    <row r="235" ht="15.75">
      <c r="M235" s="224"/>
    </row>
    <row r="236" ht="15.75">
      <c r="M236" s="224"/>
    </row>
    <row r="237" ht="15.75">
      <c r="M237" s="224"/>
    </row>
    <row r="238" ht="15.75">
      <c r="M238" s="224"/>
    </row>
    <row r="239" ht="15.75">
      <c r="M239" s="224"/>
    </row>
    <row r="240" ht="15.75">
      <c r="M240" s="224"/>
    </row>
    <row r="241" ht="15.75">
      <c r="M241" s="224"/>
    </row>
    <row r="242" ht="15.75">
      <c r="M242" s="224"/>
    </row>
    <row r="243" ht="15.75">
      <c r="M243" s="224"/>
    </row>
    <row r="244" ht="15.75">
      <c r="M244" s="224"/>
    </row>
    <row r="245" ht="15.75">
      <c r="M245" s="224"/>
    </row>
    <row r="246" ht="15.75">
      <c r="M246" s="224"/>
    </row>
    <row r="247" ht="15.75">
      <c r="M247" s="224"/>
    </row>
    <row r="248" ht="15.75">
      <c r="M248" s="224"/>
    </row>
    <row r="249" ht="15.75">
      <c r="M249" s="224"/>
    </row>
    <row r="250" ht="15.75">
      <c r="M250" s="224"/>
    </row>
    <row r="251" ht="15.75">
      <c r="M251" s="224"/>
    </row>
    <row r="252" ht="15.75">
      <c r="M252" s="224"/>
    </row>
    <row r="253" ht="15.75">
      <c r="M253" s="224"/>
    </row>
    <row r="254" ht="15.75">
      <c r="M254" s="224"/>
    </row>
    <row r="255" ht="15.75">
      <c r="M255" s="224"/>
    </row>
    <row r="256" ht="15.75">
      <c r="M256" s="224"/>
    </row>
    <row r="257" ht="15.75">
      <c r="M257" s="224"/>
    </row>
    <row r="258" ht="15.75">
      <c r="M258" s="224"/>
    </row>
    <row r="259" ht="15.75">
      <c r="M259" s="224"/>
    </row>
    <row r="260" ht="15.75">
      <c r="M260" s="224"/>
    </row>
    <row r="261" ht="15.75">
      <c r="M261" s="224"/>
    </row>
    <row r="262" ht="15.75">
      <c r="M262" s="224"/>
    </row>
    <row r="263" ht="15.75">
      <c r="M263" s="224"/>
    </row>
    <row r="264" ht="15.75">
      <c r="M264" s="224"/>
    </row>
    <row r="265" ht="15.75">
      <c r="M265" s="224"/>
    </row>
    <row r="266" ht="15.75">
      <c r="M266" s="224"/>
    </row>
    <row r="267" ht="15.75">
      <c r="M267" s="224"/>
    </row>
    <row r="268" ht="15.75">
      <c r="M268" s="224"/>
    </row>
    <row r="269" ht="15.75">
      <c r="M269" s="224"/>
    </row>
    <row r="270" ht="15.75">
      <c r="M270" s="224"/>
    </row>
    <row r="271" ht="15.75">
      <c r="M271" s="224"/>
    </row>
    <row r="272" ht="15.75">
      <c r="M272" s="224"/>
    </row>
    <row r="273" ht="15.75">
      <c r="M273" s="224"/>
    </row>
    <row r="274" ht="15.75">
      <c r="M274" s="224"/>
    </row>
    <row r="275" ht="15.75">
      <c r="M275" s="224"/>
    </row>
    <row r="276" ht="15.75">
      <c r="M276" s="224"/>
    </row>
    <row r="277" ht="15.75">
      <c r="M277" s="224"/>
    </row>
    <row r="278" ht="15.75">
      <c r="M278" s="224"/>
    </row>
    <row r="279" ht="15.75">
      <c r="M279" s="224"/>
    </row>
    <row r="280" ht="15.75">
      <c r="M280" s="224"/>
    </row>
    <row r="281" ht="15.75">
      <c r="M281" s="224"/>
    </row>
    <row r="282" ht="15.75">
      <c r="M282" s="224"/>
    </row>
    <row r="283" ht="15.75">
      <c r="M283" s="224"/>
    </row>
    <row r="284" ht="15.75">
      <c r="M284" s="224"/>
    </row>
    <row r="285" ht="15.75">
      <c r="M285" s="224"/>
    </row>
    <row r="286" ht="15.75">
      <c r="M286" s="224"/>
    </row>
    <row r="287" ht="15.75">
      <c r="M287" s="224"/>
    </row>
    <row r="288" ht="15.75">
      <c r="M288" s="224"/>
    </row>
    <row r="289" ht="15.75">
      <c r="M289" s="224"/>
    </row>
    <row r="290" ht="15.75">
      <c r="M290" s="224"/>
    </row>
    <row r="291" ht="15.75">
      <c r="M291" s="224"/>
    </row>
    <row r="292" ht="15.75">
      <c r="M292" s="224"/>
    </row>
    <row r="293" ht="15.75">
      <c r="M293" s="224"/>
    </row>
    <row r="294" ht="15.75">
      <c r="M294" s="224"/>
    </row>
    <row r="295" ht="15.75">
      <c r="M295" s="224"/>
    </row>
    <row r="296" ht="15.75">
      <c r="M296" s="224"/>
    </row>
    <row r="297" ht="15.75">
      <c r="M297" s="224"/>
    </row>
    <row r="298" ht="15.75">
      <c r="M298" s="224"/>
    </row>
    <row r="299" ht="15.75">
      <c r="M299" s="224"/>
    </row>
    <row r="300" ht="15.75">
      <c r="M300" s="224"/>
    </row>
    <row r="301" ht="15.75">
      <c r="M301" s="224"/>
    </row>
    <row r="302" ht="15.75">
      <c r="M302" s="224"/>
    </row>
    <row r="303" ht="15.75">
      <c r="M303" s="224"/>
    </row>
    <row r="304" ht="15.75">
      <c r="M304" s="224"/>
    </row>
    <row r="305" ht="15.75">
      <c r="M305" s="224"/>
    </row>
    <row r="306" ht="15.75">
      <c r="M306" s="224"/>
    </row>
    <row r="307" ht="15.75">
      <c r="M307" s="224"/>
    </row>
    <row r="308" ht="15.75">
      <c r="M308" s="224"/>
    </row>
    <row r="309" ht="15.75">
      <c r="M309" s="224"/>
    </row>
    <row r="310" ht="15.75">
      <c r="M310" s="224"/>
    </row>
    <row r="311" ht="15.75">
      <c r="M311" s="224"/>
    </row>
    <row r="312" ht="15.75">
      <c r="M312" s="224"/>
    </row>
    <row r="313" ht="15.75">
      <c r="M313" s="224"/>
    </row>
    <row r="314" ht="15.75">
      <c r="M314" s="224"/>
    </row>
    <row r="315" ht="15.75">
      <c r="M315" s="224"/>
    </row>
    <row r="316" ht="15.75">
      <c r="M316" s="224"/>
    </row>
    <row r="317" ht="15.75">
      <c r="M317" s="224"/>
    </row>
    <row r="318" ht="15.75">
      <c r="M318" s="224"/>
    </row>
    <row r="319" ht="15.75">
      <c r="M319" s="224"/>
    </row>
    <row r="320" ht="15.75">
      <c r="M320" s="224"/>
    </row>
    <row r="321" ht="15.75">
      <c r="M321" s="224"/>
    </row>
    <row r="322" ht="15.75">
      <c r="M322" s="224"/>
    </row>
    <row r="323" ht="15.75">
      <c r="M323" s="224"/>
    </row>
    <row r="324" ht="15.75">
      <c r="M324" s="224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Гургіш В.В..</cp:lastModifiedBy>
  <cp:lastPrinted>2023-08-14T13:28:13Z</cp:lastPrinted>
  <dcterms:created xsi:type="dcterms:W3CDTF">2001-07-11T13:17:26Z</dcterms:created>
  <dcterms:modified xsi:type="dcterms:W3CDTF">2023-08-14T13:46:15Z</dcterms:modified>
  <cp:category/>
  <cp:version/>
  <cp:contentType/>
  <cp:contentStatus/>
</cp:coreProperties>
</file>