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760" yWindow="32760" windowWidth="19200" windowHeight="12780" activeTab="1"/>
  </bookViews>
  <sheets>
    <sheet name="Доходи" sheetId="5" r:id="rId1"/>
    <sheet name="Видатки" sheetId="6" r:id="rId2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В010100">#REF!</definedName>
    <definedName name="_В010200">#REF!</definedName>
    <definedName name="_В040000">#REF!</definedName>
    <definedName name="_В050000">#REF!</definedName>
    <definedName name="_В060000">#REF!</definedName>
    <definedName name="_В070000">#REF!</definedName>
    <definedName name="_В080000">#REF!</definedName>
    <definedName name="_В090000">#REF!</definedName>
    <definedName name="_В090200">#REF!</definedName>
    <definedName name="_В090201">#REF!</definedName>
    <definedName name="_В090202">#REF!</definedName>
    <definedName name="_В090203">#REF!</definedName>
    <definedName name="_В090300">#REF!</definedName>
    <definedName name="_В090301">#REF!</definedName>
    <definedName name="_В090302">#REF!</definedName>
    <definedName name="_В090303">#REF!</definedName>
    <definedName name="_В090304">#REF!</definedName>
    <definedName name="_В090305">#REF!</definedName>
    <definedName name="_В090306">#REF!</definedName>
    <definedName name="_В090307">#REF!</definedName>
    <definedName name="_В090400">#REF!</definedName>
    <definedName name="_В090405">#REF!</definedName>
    <definedName name="_В090412">#REF!</definedName>
    <definedName name="_В090601">#REF!</definedName>
    <definedName name="_В090700">#REF!</definedName>
    <definedName name="_В090900">#REF!</definedName>
    <definedName name="_В091100">#REF!</definedName>
    <definedName name="_В091200">#REF!</definedName>
    <definedName name="_В100000">#REF!</definedName>
    <definedName name="_В100100">#REF!</definedName>
    <definedName name="_В100103">#REF!</definedName>
    <definedName name="_В100200">#REF!</definedName>
    <definedName name="_В100203">#REF!</definedName>
    <definedName name="_В100204">#REF!</definedName>
    <definedName name="_В110000">#REF!</definedName>
    <definedName name="_В120000">#REF!</definedName>
    <definedName name="_В130000">#REF!</definedName>
    <definedName name="_В140000">#REF!</definedName>
    <definedName name="_В140102">#REF!</definedName>
    <definedName name="_В150000">#REF!</definedName>
    <definedName name="_В150101">#REF!</definedName>
    <definedName name="_В160000">#REF!</definedName>
    <definedName name="_В160100">#REF!</definedName>
    <definedName name="_В160103">#REF!</definedName>
    <definedName name="_В160200">#REF!</definedName>
    <definedName name="_В160300">#REF!</definedName>
    <definedName name="_В160304">#REF!</definedName>
    <definedName name="_В170000">#REF!</definedName>
    <definedName name="_В170100">#REF!</definedName>
    <definedName name="_В170101">#REF!</definedName>
    <definedName name="_В170300">#REF!</definedName>
    <definedName name="_В170303">#REF!</definedName>
    <definedName name="_В170600">#REF!</definedName>
    <definedName name="_В170601">#REF!</definedName>
    <definedName name="_В170700">#REF!</definedName>
    <definedName name="_В170703">#REF!</definedName>
    <definedName name="_В200000">#REF!</definedName>
    <definedName name="_В210000">#REF!</definedName>
    <definedName name="_В210200">#REF!</definedName>
    <definedName name="_В240000">#REF!</definedName>
    <definedName name="_В240600">#REF!</definedName>
    <definedName name="_В250000">#REF!</definedName>
    <definedName name="_В250102">#REF!</definedName>
    <definedName name="_В250200">#REF!</definedName>
    <definedName name="_В250301">#REF!</definedName>
    <definedName name="_В250307">#REF!</definedName>
    <definedName name="_В250500">#REF!</definedName>
    <definedName name="_В250501">#REF!</definedName>
    <definedName name="_В250502">#REF!</definedName>
    <definedName name="_Д100000">#REF!</definedName>
    <definedName name="_Д110000">#REF!</definedName>
    <definedName name="_Д110100">#REF!</definedName>
    <definedName name="_Д110200">#REF!</definedName>
    <definedName name="_Д120000">#REF!</definedName>
    <definedName name="_Д120200">#REF!</definedName>
    <definedName name="_Д130000">#REF!</definedName>
    <definedName name="_Д130100">#REF!</definedName>
    <definedName name="_Д130200">#REF!</definedName>
    <definedName name="_Д130300">#REF!</definedName>
    <definedName name="_Д130500">#REF!</definedName>
    <definedName name="_Д140000">#REF!</definedName>
    <definedName name="_Д140601">#REF!</definedName>
    <definedName name="_Д140602">#REF!</definedName>
    <definedName name="_Д140603">#REF!</definedName>
    <definedName name="_Д140700">#REF!</definedName>
    <definedName name="_Д160000">#REF!</definedName>
    <definedName name="_Д160100">#REF!</definedName>
    <definedName name="_Д160200">#REF!</definedName>
    <definedName name="_Д160300">#REF!</definedName>
    <definedName name="_Д200000">#REF!</definedName>
    <definedName name="_Д210000">#REF!</definedName>
    <definedName name="_Д210700">#REF!</definedName>
    <definedName name="_Д220000">#REF!</definedName>
    <definedName name="_Д220800">#REF!</definedName>
    <definedName name="_Д220900">#REF!</definedName>
    <definedName name="_Д230000">#REF!</definedName>
    <definedName name="_Д240000">#REF!</definedName>
    <definedName name="_Д240800">#REF!</definedName>
    <definedName name="_Д400000">#REF!</definedName>
    <definedName name="_Д410100">#REF!</definedName>
    <definedName name="_Д410400">#REF!</definedName>
    <definedName name="_Д500000">#REF!</definedName>
    <definedName name="_Д500800">#REF!</definedName>
    <definedName name="_Д500900">#REF!</definedName>
    <definedName name="_Е1000">#REF!</definedName>
    <definedName name="_Е1100">#REF!</definedName>
    <definedName name="_Е1110">#REF!</definedName>
    <definedName name="_Е1120">#REF!</definedName>
    <definedName name="_Е1130">#REF!</definedName>
    <definedName name="_Е1140">#REF!</definedName>
    <definedName name="_Е1150">#REF!</definedName>
    <definedName name="_Е1160">#REF!</definedName>
    <definedName name="_Е1161">#REF!</definedName>
    <definedName name="_Е1162">#REF!</definedName>
    <definedName name="_Е1163">#REF!</definedName>
    <definedName name="_Е1164">#REF!</definedName>
    <definedName name="_Е1170">#REF!</definedName>
    <definedName name="_Е1200">#REF!</definedName>
    <definedName name="_Е1300">#REF!</definedName>
    <definedName name="_Е1340">#REF!</definedName>
    <definedName name="_Е2000">#REF!</definedName>
    <definedName name="_Е2100">#REF!</definedName>
    <definedName name="_Е2110">#REF!</definedName>
    <definedName name="_Е2120">#REF!</definedName>
    <definedName name="_Е2130">#REF!</definedName>
    <definedName name="_Е2200">#REF!</definedName>
    <definedName name="_Е2300">#REF!</definedName>
    <definedName name="_Е3000">#REF!</definedName>
    <definedName name="_Е4000">#REF!</definedName>
    <definedName name="_ІБ900501">#REF!</definedName>
    <definedName name="_ІБ900502">#REF!</definedName>
    <definedName name="_ІВ900201">#REF!</definedName>
    <definedName name="_ІВ900202">#REF!</definedName>
    <definedName name="_ІД900101">#REF!</definedName>
    <definedName name="_ІД900102">#REF!</definedName>
    <definedName name="_ІЕ900203">#REF!</definedName>
    <definedName name="_ІЕ900300">#REF!</definedName>
    <definedName name="_ІФ900400">#REF!</definedName>
    <definedName name="_Ф100000">#REF!</definedName>
    <definedName name="_Ф101000">#REF!</definedName>
    <definedName name="_Ф102000">#REF!</definedName>
    <definedName name="_Ф201000">#REF!</definedName>
    <definedName name="_Ф201010">#REF!</definedName>
    <definedName name="_Ф201011">#REF!</definedName>
    <definedName name="_Ф201012">#REF!</definedName>
    <definedName name="_Ф201020">#REF!</definedName>
    <definedName name="_Ф201021">#REF!</definedName>
    <definedName name="_Ф201022">#REF!</definedName>
    <definedName name="_Ф201030">#REF!</definedName>
    <definedName name="_Ф201031">#REF!</definedName>
    <definedName name="_Ф201032">#REF!</definedName>
    <definedName name="_Ф202000">#REF!</definedName>
    <definedName name="_Ф202010">#REF!</definedName>
    <definedName name="_Ф202011">#REF!</definedName>
    <definedName name="_Ф202012">#REF!</definedName>
    <definedName name="_Ф203000">#REF!</definedName>
    <definedName name="_Ф203010">#REF!</definedName>
    <definedName name="_Ф203011">#REF!</definedName>
    <definedName name="_Ф203012">#REF!</definedName>
    <definedName name="_Ф204000">#REF!</definedName>
    <definedName name="_Ф205000">#REF!</definedName>
    <definedName name="_Ф206000">#REF!</definedName>
    <definedName name="_Ф206001">#REF!</definedName>
    <definedName name="_Ф206002">#REF!</definedName>
    <definedName name="_xlnm._FilterDatabase" localSheetId="1" hidden="1">Видатки!$B$6:$B$91</definedName>
    <definedName name="_xlnm._FilterDatabase" localSheetId="0" hidden="1">Доходи!#REF!</definedName>
    <definedName name="В68">#REF!</definedName>
    <definedName name="вс">#REF!</definedName>
    <definedName name="_xlnm.Print_Titles" localSheetId="1">Видатки!$3:$5</definedName>
    <definedName name="_xlnm.Print_Titles" localSheetId="0">Доходи!$7:$9</definedName>
    <definedName name="_xlnm.Print_Area" localSheetId="1">Видатки!$A$1:$R$93</definedName>
    <definedName name="_xlnm.Print_Area" localSheetId="0">Доходи!$A$1:$R$93</definedName>
  </definedNames>
  <calcPr calcId="145621" fullCalcOnLoad="1"/>
</workbook>
</file>

<file path=xl/calcChain.xml><?xml version="1.0" encoding="utf-8"?>
<calcChain xmlns="http://schemas.openxmlformats.org/spreadsheetml/2006/main">
  <c r="F84" i="6" l="1"/>
  <c r="O14" i="6"/>
  <c r="P14" i="6"/>
  <c r="O15" i="6"/>
  <c r="P15" i="6"/>
  <c r="O16" i="6"/>
  <c r="Q16" i="6"/>
  <c r="P16" i="6"/>
  <c r="O17" i="6"/>
  <c r="P17" i="6"/>
  <c r="O18" i="6"/>
  <c r="P18" i="6"/>
  <c r="O19" i="6"/>
  <c r="P19" i="6"/>
  <c r="O20" i="6"/>
  <c r="P20" i="6"/>
  <c r="O21" i="6"/>
  <c r="P21" i="6"/>
  <c r="O22" i="6"/>
  <c r="P22" i="6"/>
  <c r="O23" i="6"/>
  <c r="P23" i="6"/>
  <c r="O24" i="6"/>
  <c r="P24" i="6"/>
  <c r="O25" i="6"/>
  <c r="P25" i="6"/>
  <c r="O26" i="6"/>
  <c r="P26" i="6"/>
  <c r="O27" i="6"/>
  <c r="P27" i="6"/>
  <c r="O28" i="6"/>
  <c r="Q28" i="6"/>
  <c r="P28" i="6"/>
  <c r="O29" i="6"/>
  <c r="P29" i="6"/>
  <c r="O30" i="6"/>
  <c r="P30" i="6"/>
  <c r="O8" i="6"/>
  <c r="Q8" i="6"/>
  <c r="P8" i="6"/>
  <c r="R8" i="6"/>
  <c r="O9" i="6"/>
  <c r="Q9" i="6"/>
  <c r="P9" i="6"/>
  <c r="R9" i="6"/>
  <c r="H17" i="6"/>
  <c r="P68" i="5"/>
  <c r="H68" i="5"/>
  <c r="G68" i="5"/>
  <c r="I68" i="5"/>
  <c r="J68" i="5"/>
  <c r="O68" i="5"/>
  <c r="J65" i="5"/>
  <c r="I65" i="5"/>
  <c r="H65" i="5"/>
  <c r="D34" i="6"/>
  <c r="M28" i="6"/>
  <c r="L28" i="6"/>
  <c r="K12" i="6"/>
  <c r="M12" i="6"/>
  <c r="J12" i="6"/>
  <c r="E12" i="6"/>
  <c r="C12" i="6"/>
  <c r="K50" i="5"/>
  <c r="O50" i="5"/>
  <c r="L50" i="5"/>
  <c r="P50" i="5"/>
  <c r="O65" i="5"/>
  <c r="P65" i="5"/>
  <c r="R65" i="5"/>
  <c r="N64" i="5"/>
  <c r="M64" i="5"/>
  <c r="G69" i="5"/>
  <c r="H69" i="5"/>
  <c r="I69" i="5"/>
  <c r="J69" i="5"/>
  <c r="G39" i="5"/>
  <c r="H39" i="5"/>
  <c r="I39" i="5"/>
  <c r="J39" i="5"/>
  <c r="I51" i="5"/>
  <c r="O39" i="5"/>
  <c r="P39" i="5"/>
  <c r="Q39" i="5"/>
  <c r="G56" i="5"/>
  <c r="G57" i="5"/>
  <c r="O69" i="5"/>
  <c r="P69" i="5"/>
  <c r="Q69" i="5"/>
  <c r="P84" i="5"/>
  <c r="O84" i="5"/>
  <c r="P83" i="5"/>
  <c r="Q83" i="5"/>
  <c r="O83" i="5"/>
  <c r="P82" i="5"/>
  <c r="O82" i="5"/>
  <c r="P81" i="5"/>
  <c r="Q81" i="5"/>
  <c r="O81" i="5"/>
  <c r="P80" i="5"/>
  <c r="O80" i="5"/>
  <c r="P79" i="5"/>
  <c r="Q79" i="5"/>
  <c r="O79" i="5"/>
  <c r="P78" i="5"/>
  <c r="O78" i="5"/>
  <c r="P77" i="5"/>
  <c r="R77" i="5"/>
  <c r="O77" i="5"/>
  <c r="P76" i="5"/>
  <c r="R76" i="5"/>
  <c r="O76" i="5"/>
  <c r="P75" i="5"/>
  <c r="O75" i="5"/>
  <c r="P74" i="5"/>
  <c r="R74" i="5"/>
  <c r="O74" i="5"/>
  <c r="P73" i="5"/>
  <c r="Q73" i="5"/>
  <c r="O73" i="5"/>
  <c r="P72" i="5"/>
  <c r="O72" i="5"/>
  <c r="P71" i="5"/>
  <c r="Q71" i="5"/>
  <c r="O71" i="5"/>
  <c r="P70" i="5"/>
  <c r="O70" i="5"/>
  <c r="P67" i="5"/>
  <c r="R67" i="5"/>
  <c r="O67" i="5"/>
  <c r="P66" i="5"/>
  <c r="O66" i="5"/>
  <c r="P64" i="5"/>
  <c r="Q64" i="5"/>
  <c r="O64" i="5"/>
  <c r="P63" i="5"/>
  <c r="O63" i="5"/>
  <c r="P62" i="5"/>
  <c r="Q62" i="5"/>
  <c r="O62" i="5"/>
  <c r="P61" i="5"/>
  <c r="O61" i="5"/>
  <c r="P59" i="5"/>
  <c r="Q59" i="5"/>
  <c r="O59" i="5"/>
  <c r="P58" i="5"/>
  <c r="O58" i="5"/>
  <c r="P57" i="5"/>
  <c r="Q57" i="5"/>
  <c r="O57" i="5"/>
  <c r="P56" i="5"/>
  <c r="Q56" i="5"/>
  <c r="O56" i="5"/>
  <c r="P51" i="5"/>
  <c r="O51" i="5"/>
  <c r="P49" i="5"/>
  <c r="O49" i="5"/>
  <c r="R49" i="5"/>
  <c r="P48" i="5"/>
  <c r="O48" i="5"/>
  <c r="P47" i="5"/>
  <c r="O47" i="5"/>
  <c r="R47" i="5"/>
  <c r="P46" i="5"/>
  <c r="O46" i="5"/>
  <c r="P45" i="5"/>
  <c r="O45" i="5"/>
  <c r="R45" i="5"/>
  <c r="P44" i="5"/>
  <c r="O44" i="5"/>
  <c r="P42" i="5"/>
  <c r="O42" i="5"/>
  <c r="P41" i="5"/>
  <c r="O41" i="5"/>
  <c r="P40" i="5"/>
  <c r="O40" i="5"/>
  <c r="P38" i="5"/>
  <c r="O38" i="5"/>
  <c r="P36" i="5"/>
  <c r="O36" i="5"/>
  <c r="R36" i="5"/>
  <c r="P34" i="5"/>
  <c r="O34" i="5"/>
  <c r="Q34" i="5"/>
  <c r="P33" i="5"/>
  <c r="O33" i="5"/>
  <c r="P32" i="5"/>
  <c r="O32" i="5"/>
  <c r="P30" i="5"/>
  <c r="O30" i="5"/>
  <c r="P29" i="5"/>
  <c r="O29" i="5"/>
  <c r="R29" i="5"/>
  <c r="P28" i="5"/>
  <c r="O28" i="5"/>
  <c r="Q28" i="5"/>
  <c r="P27" i="5"/>
  <c r="O27" i="5"/>
  <c r="P25" i="5"/>
  <c r="O25" i="5"/>
  <c r="P24" i="5"/>
  <c r="O24" i="5"/>
  <c r="P23" i="5"/>
  <c r="O23" i="5"/>
  <c r="Q23" i="5"/>
  <c r="P22" i="5"/>
  <c r="O22" i="5"/>
  <c r="P20" i="5"/>
  <c r="Q20" i="5"/>
  <c r="O20" i="5"/>
  <c r="P19" i="5"/>
  <c r="O19" i="5"/>
  <c r="P18" i="5"/>
  <c r="Q18" i="5"/>
  <c r="O18" i="5"/>
  <c r="P17" i="5"/>
  <c r="O17" i="5"/>
  <c r="P16" i="5"/>
  <c r="R16" i="5"/>
  <c r="O16" i="5"/>
  <c r="P14" i="5"/>
  <c r="O14" i="5"/>
  <c r="P13" i="5"/>
  <c r="Q13" i="5"/>
  <c r="O13" i="5"/>
  <c r="P12" i="5"/>
  <c r="O12" i="5"/>
  <c r="R12" i="5"/>
  <c r="O7" i="6"/>
  <c r="P7" i="6"/>
  <c r="Q7" i="6"/>
  <c r="O10" i="6"/>
  <c r="P10" i="6"/>
  <c r="O11" i="6"/>
  <c r="R11" i="6"/>
  <c r="P11" i="6"/>
  <c r="O13" i="6"/>
  <c r="P13" i="6"/>
  <c r="R14" i="6"/>
  <c r="O31" i="6"/>
  <c r="P31" i="6"/>
  <c r="O32" i="6"/>
  <c r="P32" i="6"/>
  <c r="O33" i="6"/>
  <c r="P33" i="6"/>
  <c r="O35" i="6"/>
  <c r="P35" i="6"/>
  <c r="O36" i="6"/>
  <c r="P36" i="6"/>
  <c r="O37" i="6"/>
  <c r="P37" i="6"/>
  <c r="O38" i="6"/>
  <c r="P38" i="6"/>
  <c r="O39" i="6"/>
  <c r="P39" i="6"/>
  <c r="O40" i="6"/>
  <c r="P40" i="6"/>
  <c r="O41" i="6"/>
  <c r="P41" i="6"/>
  <c r="O43" i="6"/>
  <c r="P43" i="6"/>
  <c r="O44" i="6"/>
  <c r="P44" i="6"/>
  <c r="R44" i="6"/>
  <c r="O45" i="6"/>
  <c r="P45" i="6"/>
  <c r="O46" i="6"/>
  <c r="P46" i="6"/>
  <c r="R46" i="6"/>
  <c r="O47" i="6"/>
  <c r="P47" i="6"/>
  <c r="O48" i="6"/>
  <c r="P48" i="6"/>
  <c r="O50" i="6"/>
  <c r="P50" i="6"/>
  <c r="O51" i="6"/>
  <c r="P51" i="6"/>
  <c r="F29" i="6"/>
  <c r="G29" i="6"/>
  <c r="H29" i="6"/>
  <c r="I29" i="6"/>
  <c r="I18" i="6"/>
  <c r="I17" i="6"/>
  <c r="I16" i="6"/>
  <c r="H14" i="6"/>
  <c r="H15" i="6"/>
  <c r="H16" i="6"/>
  <c r="H64" i="5"/>
  <c r="I64" i="5"/>
  <c r="J64" i="5"/>
  <c r="H66" i="5"/>
  <c r="I66" i="5"/>
  <c r="J66" i="5"/>
  <c r="G58" i="5"/>
  <c r="H58" i="5"/>
  <c r="I58" i="5"/>
  <c r="J58" i="5"/>
  <c r="E6" i="6"/>
  <c r="D6" i="6"/>
  <c r="C6" i="6"/>
  <c r="K6" i="6"/>
  <c r="J6" i="6"/>
  <c r="L29" i="6"/>
  <c r="M29" i="6"/>
  <c r="I63" i="5"/>
  <c r="G61" i="5"/>
  <c r="H61" i="5"/>
  <c r="I61" i="5"/>
  <c r="J61" i="5"/>
  <c r="G62" i="5"/>
  <c r="H62" i="5"/>
  <c r="I62" i="5"/>
  <c r="J62" i="5"/>
  <c r="H63" i="5"/>
  <c r="J63" i="5"/>
  <c r="E55" i="5"/>
  <c r="F55" i="5"/>
  <c r="H55" i="5"/>
  <c r="D55" i="5"/>
  <c r="F11" i="6"/>
  <c r="F7" i="6"/>
  <c r="F8" i="6"/>
  <c r="F9" i="6"/>
  <c r="F10" i="6"/>
  <c r="E31" i="5"/>
  <c r="F31" i="5"/>
  <c r="D31" i="5"/>
  <c r="D15" i="5"/>
  <c r="E15" i="5"/>
  <c r="F15" i="5"/>
  <c r="G15" i="6"/>
  <c r="I15" i="6"/>
  <c r="L15" i="6"/>
  <c r="M15" i="6"/>
  <c r="D12" i="6"/>
  <c r="G12" i="6"/>
  <c r="D42" i="6"/>
  <c r="E21" i="5"/>
  <c r="E26" i="5"/>
  <c r="C42" i="6"/>
  <c r="I42" i="6"/>
  <c r="C34" i="6"/>
  <c r="L31" i="5"/>
  <c r="L10" i="5"/>
  <c r="M33" i="5"/>
  <c r="N33" i="5"/>
  <c r="K31" i="5"/>
  <c r="F36" i="6"/>
  <c r="G36" i="6"/>
  <c r="H36" i="6"/>
  <c r="I36" i="6"/>
  <c r="L36" i="6"/>
  <c r="L37" i="6"/>
  <c r="L38" i="6"/>
  <c r="L39" i="6"/>
  <c r="L40" i="6"/>
  <c r="L41" i="6"/>
  <c r="G59" i="5"/>
  <c r="H59" i="5"/>
  <c r="I59" i="5"/>
  <c r="J59" i="5"/>
  <c r="M59" i="5"/>
  <c r="N59" i="5"/>
  <c r="L60" i="5"/>
  <c r="N60" i="5"/>
  <c r="K60" i="5"/>
  <c r="E60" i="5"/>
  <c r="F60" i="5"/>
  <c r="D60" i="5"/>
  <c r="M84" i="5"/>
  <c r="N84" i="5"/>
  <c r="G84" i="5"/>
  <c r="H84" i="5"/>
  <c r="I84" i="5"/>
  <c r="J84" i="5"/>
  <c r="M67" i="5"/>
  <c r="N67" i="5"/>
  <c r="M70" i="5"/>
  <c r="N70" i="5"/>
  <c r="M71" i="5"/>
  <c r="N71" i="5"/>
  <c r="M72" i="5"/>
  <c r="N72" i="5"/>
  <c r="M73" i="5"/>
  <c r="N73" i="5"/>
  <c r="M74" i="5"/>
  <c r="N74" i="5"/>
  <c r="M75" i="5"/>
  <c r="N75" i="5"/>
  <c r="M76" i="5"/>
  <c r="N76" i="5"/>
  <c r="M77" i="5"/>
  <c r="N77" i="5"/>
  <c r="M78" i="5"/>
  <c r="N78" i="5"/>
  <c r="M79" i="5"/>
  <c r="N79" i="5"/>
  <c r="M80" i="5"/>
  <c r="N80" i="5"/>
  <c r="M81" i="5"/>
  <c r="N81" i="5"/>
  <c r="M82" i="5"/>
  <c r="N82" i="5"/>
  <c r="M83" i="5"/>
  <c r="N83" i="5"/>
  <c r="G67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H67" i="5"/>
  <c r="I67" i="5"/>
  <c r="J67" i="5"/>
  <c r="H70" i="5"/>
  <c r="I70" i="5"/>
  <c r="J70" i="5"/>
  <c r="H71" i="5"/>
  <c r="I71" i="5"/>
  <c r="J71" i="5"/>
  <c r="H72" i="5"/>
  <c r="I72" i="5"/>
  <c r="J72" i="5"/>
  <c r="H73" i="5"/>
  <c r="I73" i="5"/>
  <c r="J73" i="5"/>
  <c r="H74" i="5"/>
  <c r="I74" i="5"/>
  <c r="J74" i="5"/>
  <c r="H75" i="5"/>
  <c r="I75" i="5"/>
  <c r="J75" i="5"/>
  <c r="H76" i="5"/>
  <c r="I76" i="5"/>
  <c r="J76" i="5"/>
  <c r="H77" i="5"/>
  <c r="I77" i="5"/>
  <c r="J77" i="5"/>
  <c r="H78" i="5"/>
  <c r="I78" i="5"/>
  <c r="J78" i="5"/>
  <c r="H79" i="5"/>
  <c r="I79" i="5"/>
  <c r="J79" i="5"/>
  <c r="H80" i="5"/>
  <c r="I80" i="5"/>
  <c r="J80" i="5"/>
  <c r="H81" i="5"/>
  <c r="I81" i="5"/>
  <c r="J81" i="5"/>
  <c r="H82" i="5"/>
  <c r="I82" i="5"/>
  <c r="J82" i="5"/>
  <c r="H83" i="5"/>
  <c r="I83" i="5"/>
  <c r="J83" i="5"/>
  <c r="M36" i="6"/>
  <c r="E42" i="6"/>
  <c r="E43" i="5"/>
  <c r="D21" i="5"/>
  <c r="F21" i="5"/>
  <c r="H21" i="5"/>
  <c r="G34" i="5"/>
  <c r="I34" i="5"/>
  <c r="L18" i="6"/>
  <c r="L19" i="6"/>
  <c r="L20" i="6"/>
  <c r="L21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3" i="6"/>
  <c r="M85" i="6"/>
  <c r="M86" i="6"/>
  <c r="M87" i="6"/>
  <c r="M88" i="6"/>
  <c r="M89" i="6"/>
  <c r="M90" i="6"/>
  <c r="M50" i="6"/>
  <c r="M51" i="6"/>
  <c r="M7" i="6"/>
  <c r="M8" i="6"/>
  <c r="M9" i="6"/>
  <c r="M10" i="6"/>
  <c r="M11" i="6"/>
  <c r="M13" i="6"/>
  <c r="M14" i="6"/>
  <c r="M16" i="6"/>
  <c r="M17" i="6"/>
  <c r="M18" i="6"/>
  <c r="M19" i="6"/>
  <c r="M20" i="6"/>
  <c r="M21" i="6"/>
  <c r="M22" i="6"/>
  <c r="M23" i="6"/>
  <c r="M24" i="6"/>
  <c r="M25" i="6"/>
  <c r="M26" i="6"/>
  <c r="M27" i="6"/>
  <c r="M30" i="6"/>
  <c r="M31" i="6"/>
  <c r="M32" i="6"/>
  <c r="M33" i="6"/>
  <c r="M35" i="6"/>
  <c r="M37" i="6"/>
  <c r="M38" i="6"/>
  <c r="M39" i="6"/>
  <c r="M40" i="6"/>
  <c r="M41" i="6"/>
  <c r="M43" i="6"/>
  <c r="M44" i="6"/>
  <c r="M45" i="6"/>
  <c r="M46" i="6"/>
  <c r="M47" i="6"/>
  <c r="M48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3" i="6"/>
  <c r="I84" i="6"/>
  <c r="I85" i="6"/>
  <c r="I86" i="6"/>
  <c r="I87" i="6"/>
  <c r="I88" i="6"/>
  <c r="I89" i="6"/>
  <c r="I90" i="6"/>
  <c r="I50" i="6"/>
  <c r="I51" i="6"/>
  <c r="I7" i="6"/>
  <c r="I8" i="6"/>
  <c r="I9" i="6"/>
  <c r="I10" i="6"/>
  <c r="I11" i="6"/>
  <c r="I13" i="6"/>
  <c r="I14" i="6"/>
  <c r="I19" i="6"/>
  <c r="I20" i="6"/>
  <c r="I21" i="6"/>
  <c r="I22" i="6"/>
  <c r="I23" i="6"/>
  <c r="I24" i="6"/>
  <c r="I25" i="6"/>
  <c r="I26" i="6"/>
  <c r="I27" i="6"/>
  <c r="I30" i="6"/>
  <c r="I31" i="6"/>
  <c r="I32" i="6"/>
  <c r="I33" i="6"/>
  <c r="I35" i="6"/>
  <c r="I37" i="6"/>
  <c r="I38" i="6"/>
  <c r="I39" i="6"/>
  <c r="I40" i="6"/>
  <c r="I41" i="6"/>
  <c r="I43" i="6"/>
  <c r="I44" i="6"/>
  <c r="I45" i="6"/>
  <c r="I46" i="6"/>
  <c r="I47" i="6"/>
  <c r="I48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3" i="6"/>
  <c r="G84" i="6"/>
  <c r="G85" i="6"/>
  <c r="G86" i="6"/>
  <c r="G87" i="6"/>
  <c r="G88" i="6"/>
  <c r="G89" i="6"/>
  <c r="G90" i="6"/>
  <c r="G50" i="6"/>
  <c r="G51" i="6"/>
  <c r="G7" i="6"/>
  <c r="G8" i="6"/>
  <c r="G9" i="6"/>
  <c r="G10" i="6"/>
  <c r="G11" i="6"/>
  <c r="G13" i="6"/>
  <c r="G14" i="6"/>
  <c r="G16" i="6"/>
  <c r="G17" i="6"/>
  <c r="G18" i="6"/>
  <c r="G19" i="6"/>
  <c r="G20" i="6"/>
  <c r="G21" i="6"/>
  <c r="G22" i="6"/>
  <c r="G23" i="6"/>
  <c r="G24" i="6"/>
  <c r="G25" i="6"/>
  <c r="G26" i="6"/>
  <c r="G27" i="6"/>
  <c r="G30" i="6"/>
  <c r="G31" i="6"/>
  <c r="G32" i="6"/>
  <c r="G33" i="6"/>
  <c r="G35" i="6"/>
  <c r="G37" i="6"/>
  <c r="G38" i="6"/>
  <c r="G39" i="6"/>
  <c r="G40" i="6"/>
  <c r="G41" i="6"/>
  <c r="G43" i="6"/>
  <c r="G44" i="6"/>
  <c r="G45" i="6"/>
  <c r="G46" i="6"/>
  <c r="G47" i="6"/>
  <c r="G48" i="6"/>
  <c r="N56" i="5"/>
  <c r="N57" i="5"/>
  <c r="N61" i="5"/>
  <c r="N62" i="5"/>
  <c r="N12" i="5"/>
  <c r="N13" i="5"/>
  <c r="N14" i="5"/>
  <c r="N16" i="5"/>
  <c r="N17" i="5"/>
  <c r="N18" i="5"/>
  <c r="N19" i="5"/>
  <c r="N20" i="5"/>
  <c r="N22" i="5"/>
  <c r="N23" i="5"/>
  <c r="N24" i="5"/>
  <c r="N25" i="5"/>
  <c r="N27" i="5"/>
  <c r="N28" i="5"/>
  <c r="N29" i="5"/>
  <c r="N30" i="5"/>
  <c r="N32" i="5"/>
  <c r="N34" i="5"/>
  <c r="N36" i="5"/>
  <c r="N38" i="5"/>
  <c r="N40" i="5"/>
  <c r="N41" i="5"/>
  <c r="N42" i="5"/>
  <c r="N44" i="5"/>
  <c r="N45" i="5"/>
  <c r="N46" i="5"/>
  <c r="N47" i="5"/>
  <c r="N48" i="5"/>
  <c r="N49" i="5"/>
  <c r="N51" i="5"/>
  <c r="J56" i="5"/>
  <c r="J57" i="5"/>
  <c r="J12" i="5"/>
  <c r="J13" i="5"/>
  <c r="J14" i="5"/>
  <c r="J16" i="5"/>
  <c r="J17" i="5"/>
  <c r="J18" i="5"/>
  <c r="J19" i="5"/>
  <c r="J20" i="5"/>
  <c r="J22" i="5"/>
  <c r="J23" i="5"/>
  <c r="J24" i="5"/>
  <c r="J25" i="5"/>
  <c r="J27" i="5"/>
  <c r="J28" i="5"/>
  <c r="J29" i="5"/>
  <c r="J30" i="5"/>
  <c r="J32" i="5"/>
  <c r="J34" i="5"/>
  <c r="J36" i="5"/>
  <c r="J38" i="5"/>
  <c r="J40" i="5"/>
  <c r="J41" i="5"/>
  <c r="J42" i="5"/>
  <c r="J44" i="5"/>
  <c r="J45" i="5"/>
  <c r="J46" i="5"/>
  <c r="J47" i="5"/>
  <c r="J48" i="5"/>
  <c r="J49" i="5"/>
  <c r="J51" i="5"/>
  <c r="H56" i="5"/>
  <c r="H57" i="5"/>
  <c r="H86" i="5"/>
  <c r="H87" i="5"/>
  <c r="H88" i="5"/>
  <c r="H89" i="5"/>
  <c r="H91" i="5"/>
  <c r="H22" i="5"/>
  <c r="H23" i="5"/>
  <c r="H24" i="5"/>
  <c r="H25" i="5"/>
  <c r="H27" i="5"/>
  <c r="H28" i="5"/>
  <c r="H29" i="5"/>
  <c r="H30" i="5"/>
  <c r="H32" i="5"/>
  <c r="H34" i="5"/>
  <c r="H36" i="5"/>
  <c r="H38" i="5"/>
  <c r="H40" i="5"/>
  <c r="H41" i="5"/>
  <c r="H42" i="5"/>
  <c r="H44" i="5"/>
  <c r="H45" i="5"/>
  <c r="H46" i="5"/>
  <c r="H47" i="5"/>
  <c r="H48" i="5"/>
  <c r="H49" i="5"/>
  <c r="H51" i="5"/>
  <c r="H12" i="5"/>
  <c r="H13" i="5"/>
  <c r="H14" i="5"/>
  <c r="H16" i="5"/>
  <c r="H17" i="5"/>
  <c r="H18" i="5"/>
  <c r="H19" i="5"/>
  <c r="H20" i="5"/>
  <c r="L15" i="5"/>
  <c r="M15" i="5"/>
  <c r="K15" i="5"/>
  <c r="N15" i="5"/>
  <c r="G45" i="5"/>
  <c r="G46" i="5"/>
  <c r="G47" i="5"/>
  <c r="G48" i="5"/>
  <c r="M12" i="5"/>
  <c r="M13" i="5"/>
  <c r="M14" i="5"/>
  <c r="F23" i="6"/>
  <c r="H23" i="6"/>
  <c r="I25" i="5"/>
  <c r="M61" i="5"/>
  <c r="L22" i="6"/>
  <c r="H41" i="6"/>
  <c r="F41" i="6"/>
  <c r="H39" i="6"/>
  <c r="F39" i="6"/>
  <c r="M34" i="5"/>
  <c r="G30" i="5"/>
  <c r="I30" i="5"/>
  <c r="G25" i="5"/>
  <c r="F26" i="5"/>
  <c r="G26" i="5"/>
  <c r="D26" i="5"/>
  <c r="K34" i="6"/>
  <c r="J34" i="6"/>
  <c r="F21" i="6"/>
  <c r="H21" i="6"/>
  <c r="M62" i="5"/>
  <c r="L44" i="6"/>
  <c r="L10" i="6"/>
  <c r="L11" i="6"/>
  <c r="E34" i="6"/>
  <c r="L55" i="5"/>
  <c r="K55" i="5"/>
  <c r="K54" i="5"/>
  <c r="M47" i="5"/>
  <c r="M48" i="5"/>
  <c r="M36" i="5"/>
  <c r="M32" i="5"/>
  <c r="M51" i="5"/>
  <c r="M44" i="5"/>
  <c r="M45" i="5"/>
  <c r="M46" i="5"/>
  <c r="G49" i="5"/>
  <c r="I49" i="5"/>
  <c r="E50" i="5"/>
  <c r="F50" i="5"/>
  <c r="D50" i="5"/>
  <c r="M56" i="5"/>
  <c r="M57" i="5"/>
  <c r="I32" i="5"/>
  <c r="G32" i="5"/>
  <c r="P86" i="6"/>
  <c r="L23" i="6"/>
  <c r="L24" i="6"/>
  <c r="L25" i="6"/>
  <c r="L50" i="6"/>
  <c r="L51" i="6"/>
  <c r="L47" i="6"/>
  <c r="L48" i="6"/>
  <c r="L86" i="6"/>
  <c r="L13" i="6"/>
  <c r="L14" i="6"/>
  <c r="L16" i="6"/>
  <c r="F30" i="6"/>
  <c r="H30" i="6"/>
  <c r="L30" i="6"/>
  <c r="F83" i="6"/>
  <c r="L43" i="5"/>
  <c r="G12" i="5"/>
  <c r="G13" i="5"/>
  <c r="L26" i="5"/>
  <c r="K26" i="5"/>
  <c r="L21" i="5"/>
  <c r="K21" i="5"/>
  <c r="E11" i="5"/>
  <c r="E10" i="5"/>
  <c r="O86" i="6"/>
  <c r="F35" i="6"/>
  <c r="F37" i="6"/>
  <c r="F38" i="6"/>
  <c r="F40" i="6"/>
  <c r="F43" i="6"/>
  <c r="F44" i="6"/>
  <c r="F45" i="6"/>
  <c r="F46" i="6"/>
  <c r="F47" i="6"/>
  <c r="F48" i="6"/>
  <c r="K42" i="6"/>
  <c r="J42" i="6"/>
  <c r="O42" i="6"/>
  <c r="L37" i="5"/>
  <c r="P37" i="5"/>
  <c r="K43" i="5"/>
  <c r="K37" i="5"/>
  <c r="N37" i="5"/>
  <c r="L11" i="5"/>
  <c r="K11" i="5"/>
  <c r="C82" i="6"/>
  <c r="J82" i="6"/>
  <c r="O82" i="6"/>
  <c r="K82" i="6"/>
  <c r="E82" i="6"/>
  <c r="F82" i="6"/>
  <c r="F11" i="5"/>
  <c r="F37" i="5"/>
  <c r="E37" i="5"/>
  <c r="E35" i="5"/>
  <c r="F43" i="5"/>
  <c r="M49" i="5"/>
  <c r="L8" i="6"/>
  <c r="H47" i="6"/>
  <c r="H48" i="6"/>
  <c r="L45" i="6"/>
  <c r="L35" i="6"/>
  <c r="H8" i="6"/>
  <c r="H9" i="6"/>
  <c r="H35" i="6"/>
  <c r="H44" i="6"/>
  <c r="H45" i="6"/>
  <c r="F26" i="6"/>
  <c r="H26" i="6"/>
  <c r="F27" i="6"/>
  <c r="H27" i="6"/>
  <c r="F14" i="6"/>
  <c r="F16" i="6"/>
  <c r="F17" i="6"/>
  <c r="F18" i="6"/>
  <c r="H18" i="6"/>
  <c r="F19" i="6"/>
  <c r="H19" i="6"/>
  <c r="F20" i="6"/>
  <c r="H20" i="6"/>
  <c r="L26" i="6"/>
  <c r="L27" i="6"/>
  <c r="F22" i="6"/>
  <c r="H22" i="6"/>
  <c r="D43" i="5"/>
  <c r="D82" i="6"/>
  <c r="F13" i="6"/>
  <c r="F24" i="6"/>
  <c r="F25" i="6"/>
  <c r="F31" i="6"/>
  <c r="F32" i="6"/>
  <c r="F33" i="6"/>
  <c r="F50" i="6"/>
  <c r="F51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5" i="6"/>
  <c r="F87" i="6"/>
  <c r="F88" i="6"/>
  <c r="F89" i="6"/>
  <c r="F90" i="6"/>
  <c r="G16" i="5"/>
  <c r="G17" i="5"/>
  <c r="G18" i="5"/>
  <c r="G19" i="5"/>
  <c r="G20" i="5"/>
  <c r="G22" i="5"/>
  <c r="G23" i="5"/>
  <c r="G24" i="5"/>
  <c r="G27" i="5"/>
  <c r="G28" i="5"/>
  <c r="G29" i="5"/>
  <c r="G36" i="5"/>
  <c r="G38" i="5"/>
  <c r="G40" i="5"/>
  <c r="G41" i="5"/>
  <c r="G42" i="5"/>
  <c r="G44" i="5"/>
  <c r="G51" i="5"/>
  <c r="H43" i="6"/>
  <c r="L43" i="6"/>
  <c r="L90" i="6"/>
  <c r="L89" i="6"/>
  <c r="L88" i="6"/>
  <c r="L87" i="6"/>
  <c r="L46" i="6"/>
  <c r="D37" i="5"/>
  <c r="O37" i="5"/>
  <c r="I23" i="5"/>
  <c r="I22" i="5"/>
  <c r="L7" i="6"/>
  <c r="H7" i="6"/>
  <c r="D11" i="5"/>
  <c r="O11" i="5"/>
  <c r="L17" i="6"/>
  <c r="O53" i="6"/>
  <c r="Q53" i="6"/>
  <c r="P53" i="6"/>
  <c r="O54" i="6"/>
  <c r="P54" i="6"/>
  <c r="O55" i="6"/>
  <c r="O56" i="6"/>
  <c r="P56" i="6"/>
  <c r="R56" i="6"/>
  <c r="Q56" i="6"/>
  <c r="O57" i="6"/>
  <c r="P57" i="6"/>
  <c r="Q57" i="6"/>
  <c r="O58" i="6"/>
  <c r="O59" i="6"/>
  <c r="O60" i="6"/>
  <c r="P60" i="6"/>
  <c r="R60" i="6"/>
  <c r="O61" i="6"/>
  <c r="P61" i="6"/>
  <c r="O62" i="6"/>
  <c r="Q62" i="6"/>
  <c r="R62" i="6"/>
  <c r="P62" i="6"/>
  <c r="O63" i="6"/>
  <c r="P63" i="6"/>
  <c r="R63" i="6"/>
  <c r="O64" i="6"/>
  <c r="Q64" i="6"/>
  <c r="P64" i="6"/>
  <c r="O65" i="6"/>
  <c r="P65" i="6"/>
  <c r="Q65" i="6"/>
  <c r="O66" i="6"/>
  <c r="R66" i="6"/>
  <c r="P66" i="6"/>
  <c r="O67" i="6"/>
  <c r="P67" i="6"/>
  <c r="O68" i="6"/>
  <c r="O69" i="6"/>
  <c r="O70" i="6"/>
  <c r="Q70" i="6"/>
  <c r="P70" i="6"/>
  <c r="O71" i="6"/>
  <c r="P71" i="6"/>
  <c r="R71" i="6"/>
  <c r="Q71" i="6"/>
  <c r="O72" i="6"/>
  <c r="P72" i="6"/>
  <c r="O73" i="6"/>
  <c r="Q73" i="6"/>
  <c r="P73" i="6"/>
  <c r="O74" i="6"/>
  <c r="O75" i="6"/>
  <c r="R75" i="6"/>
  <c r="O76" i="6"/>
  <c r="P76" i="6"/>
  <c r="O77" i="6"/>
  <c r="P77" i="6"/>
  <c r="R77" i="6"/>
  <c r="O78" i="6"/>
  <c r="P78" i="6"/>
  <c r="O79" i="6"/>
  <c r="R79" i="6"/>
  <c r="P79" i="6"/>
  <c r="O80" i="6"/>
  <c r="P80" i="6"/>
  <c r="O81" i="6"/>
  <c r="O83" i="6"/>
  <c r="P83" i="6"/>
  <c r="R83" i="6"/>
  <c r="O84" i="6"/>
  <c r="P84" i="6"/>
  <c r="O85" i="6"/>
  <c r="P85" i="6"/>
  <c r="O87" i="6"/>
  <c r="P87" i="6"/>
  <c r="Q87" i="6"/>
  <c r="O88" i="6"/>
  <c r="R88" i="6"/>
  <c r="P88" i="6"/>
  <c r="O89" i="6"/>
  <c r="P89" i="6"/>
  <c r="R89" i="6"/>
  <c r="O90" i="6"/>
  <c r="P90" i="6"/>
  <c r="H37" i="6"/>
  <c r="H38" i="6"/>
  <c r="H40" i="6"/>
  <c r="H46" i="6"/>
  <c r="H24" i="6"/>
  <c r="N24" i="6"/>
  <c r="H25" i="6"/>
  <c r="N25" i="6"/>
  <c r="I27" i="5"/>
  <c r="F90" i="5"/>
  <c r="H90" i="5"/>
  <c r="J90" i="5"/>
  <c r="P55" i="6"/>
  <c r="P68" i="6"/>
  <c r="H10" i="6"/>
  <c r="H11" i="6"/>
  <c r="H13" i="6"/>
  <c r="H31" i="6"/>
  <c r="H32" i="6"/>
  <c r="H33" i="6"/>
  <c r="H50" i="6"/>
  <c r="H51" i="6"/>
  <c r="H53" i="6"/>
  <c r="H54" i="6"/>
  <c r="H55" i="6"/>
  <c r="H56" i="6"/>
  <c r="H57" i="6"/>
  <c r="H59" i="6"/>
  <c r="H60" i="6"/>
  <c r="H61" i="6"/>
  <c r="H63" i="6"/>
  <c r="H64" i="6"/>
  <c r="H65" i="6"/>
  <c r="H66" i="6"/>
  <c r="H67" i="6"/>
  <c r="H69" i="6"/>
  <c r="H70" i="6"/>
  <c r="H71" i="6"/>
  <c r="H72" i="6"/>
  <c r="H73" i="6"/>
  <c r="H75" i="6"/>
  <c r="H76" i="6"/>
  <c r="H77" i="6"/>
  <c r="H78" i="6"/>
  <c r="H79" i="6"/>
  <c r="H80" i="6"/>
  <c r="H85" i="6"/>
  <c r="H87" i="6"/>
  <c r="H88" i="6"/>
  <c r="H89" i="6"/>
  <c r="H90" i="6"/>
  <c r="N13" i="6"/>
  <c r="M27" i="5"/>
  <c r="O87" i="5"/>
  <c r="P87" i="5"/>
  <c r="Q87" i="5"/>
  <c r="R87" i="5"/>
  <c r="O88" i="5"/>
  <c r="P88" i="5"/>
  <c r="O89" i="5"/>
  <c r="P89" i="5"/>
  <c r="K90" i="5"/>
  <c r="O90" i="5"/>
  <c r="Q90" i="5"/>
  <c r="L90" i="5"/>
  <c r="O91" i="5"/>
  <c r="P91" i="5"/>
  <c r="R91" i="5"/>
  <c r="P86" i="5"/>
  <c r="R86" i="5"/>
  <c r="O86" i="5"/>
  <c r="Q86" i="5"/>
  <c r="M89" i="5"/>
  <c r="N89" i="5"/>
  <c r="N88" i="5"/>
  <c r="M88" i="5"/>
  <c r="I86" i="5"/>
  <c r="J86" i="5"/>
  <c r="I87" i="5"/>
  <c r="J87" i="5"/>
  <c r="I88" i="5"/>
  <c r="J88" i="5"/>
  <c r="I89" i="5"/>
  <c r="J89" i="5"/>
  <c r="I12" i="5"/>
  <c r="I13" i="5"/>
  <c r="I16" i="5"/>
  <c r="I17" i="5"/>
  <c r="I18" i="5"/>
  <c r="I19" i="5"/>
  <c r="I28" i="5"/>
  <c r="I29" i="5"/>
  <c r="I36" i="5"/>
  <c r="I38" i="5"/>
  <c r="I40" i="5"/>
  <c r="I41" i="5"/>
  <c r="I42" i="5"/>
  <c r="I44" i="5"/>
  <c r="I47" i="5"/>
  <c r="I48" i="5"/>
  <c r="I91" i="5"/>
  <c r="J91" i="5"/>
  <c r="M38" i="5"/>
  <c r="M40" i="5"/>
  <c r="M41" i="5"/>
  <c r="M42" i="5"/>
  <c r="M28" i="5"/>
  <c r="M29" i="5"/>
  <c r="M30" i="5"/>
  <c r="M91" i="5"/>
  <c r="N91" i="5"/>
  <c r="N6" i="6"/>
  <c r="N33" i="6"/>
  <c r="M16" i="5"/>
  <c r="L9" i="6"/>
  <c r="L31" i="6"/>
  <c r="L32" i="6"/>
  <c r="L33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C11" i="5"/>
  <c r="C15" i="5"/>
  <c r="C24" i="5"/>
  <c r="C21" i="5"/>
  <c r="C50" i="5"/>
  <c r="C55" i="5"/>
  <c r="C60" i="5"/>
  <c r="C90" i="5"/>
  <c r="C53" i="5"/>
  <c r="C92" i="5"/>
  <c r="M19" i="5"/>
  <c r="M24" i="5"/>
  <c r="M21" i="5"/>
  <c r="C43" i="5"/>
  <c r="N50" i="6"/>
  <c r="N17" i="6"/>
  <c r="N21" i="6"/>
  <c r="N31" i="6"/>
  <c r="N32" i="6"/>
  <c r="N34" i="6"/>
  <c r="N12" i="6"/>
  <c r="N11" i="6"/>
  <c r="N10" i="6"/>
  <c r="N9" i="6"/>
  <c r="I24" i="5"/>
  <c r="H68" i="6"/>
  <c r="H62" i="6"/>
  <c r="P75" i="6"/>
  <c r="P69" i="6"/>
  <c r="Q69" i="6"/>
  <c r="P59" i="6"/>
  <c r="R59" i="6"/>
  <c r="P58" i="6"/>
  <c r="H58" i="6"/>
  <c r="P74" i="6"/>
  <c r="Q74" i="6"/>
  <c r="H74" i="6"/>
  <c r="H81" i="6"/>
  <c r="P81" i="6"/>
  <c r="Q81" i="6"/>
  <c r="R81" i="6"/>
  <c r="N49" i="6"/>
  <c r="N52" i="6"/>
  <c r="I57" i="5"/>
  <c r="I56" i="5"/>
  <c r="N21" i="5"/>
  <c r="R73" i="6"/>
  <c r="Q59" i="6"/>
  <c r="Q88" i="6"/>
  <c r="R53" i="6"/>
  <c r="R61" i="6"/>
  <c r="Q61" i="6"/>
  <c r="Q89" i="6"/>
  <c r="Q29" i="5"/>
  <c r="Q82" i="5"/>
  <c r="Q84" i="5"/>
  <c r="R47" i="6"/>
  <c r="Q15" i="6"/>
  <c r="Q33" i="6"/>
  <c r="R51" i="5"/>
  <c r="Q65" i="5"/>
  <c r="Q48" i="5"/>
  <c r="R44" i="5"/>
  <c r="R48" i="5"/>
  <c r="R76" i="6"/>
  <c r="Q76" i="6"/>
  <c r="O55" i="5"/>
  <c r="R70" i="6"/>
  <c r="R69" i="6"/>
  <c r="R64" i="6"/>
  <c r="Q60" i="6"/>
  <c r="R65" i="6"/>
  <c r="Q63" i="6"/>
  <c r="Q25" i="5"/>
  <c r="Q80" i="5"/>
  <c r="R31" i="6"/>
  <c r="R74" i="6"/>
  <c r="R87" i="6"/>
  <c r="Q25" i="6"/>
  <c r="R13" i="6"/>
  <c r="Q48" i="6"/>
  <c r="H26" i="5"/>
  <c r="R20" i="5"/>
  <c r="C10" i="5"/>
  <c r="C52" i="5"/>
  <c r="O26" i="5"/>
  <c r="R34" i="5"/>
  <c r="I50" i="5"/>
  <c r="Q74" i="5"/>
  <c r="P90" i="5"/>
  <c r="I31" i="5"/>
  <c r="Q44" i="5"/>
  <c r="Q46" i="5"/>
  <c r="R73" i="5"/>
  <c r="Q77" i="5"/>
  <c r="R82" i="5"/>
  <c r="R84" i="5"/>
  <c r="R79" i="5"/>
  <c r="C54" i="5"/>
  <c r="M11" i="5"/>
  <c r="R25" i="5"/>
  <c r="R30" i="5"/>
  <c r="R81" i="5"/>
  <c r="R83" i="5"/>
  <c r="R69" i="5"/>
  <c r="R66" i="5"/>
  <c r="Q63" i="5"/>
  <c r="R56" i="5"/>
  <c r="R14" i="5"/>
  <c r="M50" i="5"/>
  <c r="Q51" i="5"/>
  <c r="R46" i="5"/>
  <c r="R41" i="5"/>
  <c r="I37" i="5"/>
  <c r="J37" i="5"/>
  <c r="R27" i="5"/>
  <c r="I26" i="5"/>
  <c r="Q27" i="5"/>
  <c r="P21" i="5"/>
  <c r="I21" i="5"/>
  <c r="O21" i="5"/>
  <c r="J21" i="5"/>
  <c r="I15" i="5"/>
  <c r="R19" i="5"/>
  <c r="J15" i="5"/>
  <c r="O15" i="5"/>
  <c r="R55" i="6"/>
  <c r="Q55" i="6"/>
  <c r="N55" i="5"/>
  <c r="M55" i="5"/>
  <c r="P55" i="5"/>
  <c r="Q90" i="6"/>
  <c r="R90" i="6"/>
  <c r="Q72" i="6"/>
  <c r="R72" i="6"/>
  <c r="J26" i="5"/>
  <c r="P26" i="5"/>
  <c r="Q40" i="5"/>
  <c r="R40" i="5"/>
  <c r="R42" i="5"/>
  <c r="Q42" i="5"/>
  <c r="R58" i="5"/>
  <c r="Q58" i="5"/>
  <c r="Q61" i="5"/>
  <c r="R61" i="5"/>
  <c r="Q77" i="6"/>
  <c r="Q58" i="6"/>
  <c r="R58" i="6"/>
  <c r="Q75" i="6"/>
  <c r="R18" i="5"/>
  <c r="Q22" i="5"/>
  <c r="R22" i="5"/>
  <c r="R24" i="5"/>
  <c r="Q24" i="5"/>
  <c r="Q32" i="5"/>
  <c r="R32" i="5"/>
  <c r="Q38" i="5"/>
  <c r="R38" i="5"/>
  <c r="R54" i="6"/>
  <c r="Q54" i="6"/>
  <c r="D35" i="5"/>
  <c r="I35" i="5"/>
  <c r="O43" i="5"/>
  <c r="K35" i="5"/>
  <c r="O35" i="5"/>
  <c r="R67" i="6"/>
  <c r="Q67" i="6"/>
  <c r="G43" i="5"/>
  <c r="J43" i="5"/>
  <c r="H43" i="5"/>
  <c r="I43" i="5"/>
  <c r="L35" i="5"/>
  <c r="Q16" i="5"/>
  <c r="R33" i="5"/>
  <c r="Q33" i="5"/>
  <c r="R57" i="5"/>
  <c r="N11" i="5"/>
  <c r="Q79" i="6"/>
  <c r="R68" i="6"/>
  <c r="Q68" i="6"/>
  <c r="R80" i="6"/>
  <c r="Q80" i="6"/>
  <c r="R78" i="6"/>
  <c r="Q78" i="6"/>
  <c r="J31" i="5"/>
  <c r="Q51" i="6"/>
  <c r="R62" i="5"/>
  <c r="R71" i="5"/>
  <c r="Q78" i="5"/>
  <c r="R78" i="5"/>
  <c r="R57" i="6"/>
  <c r="H31" i="5"/>
  <c r="F35" i="5"/>
  <c r="Q86" i="6"/>
  <c r="R86" i="6"/>
  <c r="N26" i="5"/>
  <c r="M26" i="5"/>
  <c r="G50" i="5"/>
  <c r="H50" i="5"/>
  <c r="I55" i="5"/>
  <c r="J55" i="5"/>
  <c r="R17" i="5"/>
  <c r="Q17" i="5"/>
  <c r="R80" i="5"/>
  <c r="Q66" i="6"/>
  <c r="J60" i="5"/>
  <c r="Q30" i="5"/>
  <c r="Q41" i="5"/>
  <c r="R21" i="5"/>
  <c r="R26" i="5"/>
  <c r="Q55" i="5"/>
  <c r="R55" i="5"/>
  <c r="Q45" i="6"/>
  <c r="M42" i="6"/>
  <c r="P42" i="6"/>
  <c r="R41" i="6"/>
  <c r="Q41" i="6"/>
  <c r="P34" i="6"/>
  <c r="R39" i="6"/>
  <c r="Q39" i="6"/>
  <c r="R37" i="6"/>
  <c r="Q37" i="6"/>
  <c r="H34" i="6"/>
  <c r="R35" i="6"/>
  <c r="I34" i="6"/>
  <c r="R32" i="6"/>
  <c r="Q32" i="6"/>
  <c r="R29" i="6"/>
  <c r="R30" i="6"/>
  <c r="Q30" i="6"/>
  <c r="Q27" i="6"/>
  <c r="R27" i="6"/>
  <c r="R25" i="6"/>
  <c r="Q23" i="6"/>
  <c r="R22" i="6"/>
  <c r="R23" i="6"/>
  <c r="R19" i="6"/>
  <c r="Q21" i="6"/>
  <c r="Q19" i="6"/>
  <c r="Q17" i="6"/>
  <c r="O12" i="6"/>
  <c r="R17" i="6"/>
  <c r="R16" i="6"/>
  <c r="I12" i="6"/>
  <c r="Q13" i="6"/>
  <c r="H12" i="6"/>
  <c r="R10" i="6"/>
  <c r="Q10" i="6"/>
  <c r="P6" i="6"/>
  <c r="E49" i="6"/>
  <c r="F49" i="6"/>
  <c r="H6" i="6"/>
  <c r="I6" i="6"/>
  <c r="F42" i="6"/>
  <c r="F34" i="6"/>
  <c r="F12" i="6"/>
  <c r="G6" i="6"/>
  <c r="F6" i="6"/>
  <c r="F54" i="5"/>
  <c r="R72" i="5"/>
  <c r="D54" i="5"/>
  <c r="D53" i="5"/>
  <c r="R75" i="5"/>
  <c r="R70" i="5"/>
  <c r="M90" i="5"/>
  <c r="Q91" i="5"/>
  <c r="R89" i="5"/>
  <c r="N90" i="5"/>
  <c r="R88" i="5"/>
  <c r="R90" i="5"/>
  <c r="Q89" i="5"/>
  <c r="I90" i="5"/>
  <c r="Q88" i="5"/>
  <c r="G55" i="5"/>
  <c r="E54" i="5"/>
  <c r="G21" i="5"/>
  <c r="D49" i="6"/>
  <c r="G34" i="6"/>
  <c r="R48" i="6"/>
  <c r="R50" i="6"/>
  <c r="Q47" i="6"/>
  <c r="R45" i="6"/>
  <c r="G42" i="6"/>
  <c r="R15" i="6"/>
  <c r="H35" i="5"/>
  <c r="J50" i="5"/>
  <c r="H60" i="5"/>
  <c r="H15" i="5"/>
  <c r="G31" i="5"/>
  <c r="Q49" i="5"/>
  <c r="G37" i="5"/>
  <c r="G60" i="5"/>
  <c r="H37" i="5"/>
  <c r="G11" i="5"/>
  <c r="G15" i="5"/>
  <c r="R63" i="5"/>
  <c r="Q66" i="5"/>
  <c r="Q70" i="5"/>
  <c r="Q72" i="5"/>
  <c r="Q21" i="5"/>
  <c r="Q19" i="5"/>
  <c r="O60" i="5"/>
  <c r="I54" i="5"/>
  <c r="F53" i="5"/>
  <c r="H54" i="5"/>
  <c r="Q68" i="5"/>
  <c r="E53" i="5"/>
  <c r="G54" i="5"/>
  <c r="I60" i="5"/>
  <c r="J54" i="5"/>
  <c r="J35" i="5"/>
  <c r="G35" i="5"/>
  <c r="H11" i="5"/>
  <c r="F10" i="5"/>
  <c r="G10" i="5"/>
  <c r="P11" i="5"/>
  <c r="E52" i="5"/>
  <c r="D52" i="6"/>
  <c r="D91" i="6"/>
  <c r="H53" i="5"/>
  <c r="G53" i="5"/>
  <c r="H10" i="5"/>
  <c r="F52" i="5"/>
  <c r="G52" i="5"/>
  <c r="E85" i="5"/>
  <c r="G85" i="5"/>
  <c r="F85" i="5"/>
  <c r="F92" i="5"/>
  <c r="H52" i="5"/>
  <c r="H85" i="5"/>
  <c r="H92" i="5"/>
  <c r="M34" i="6"/>
  <c r="L6" i="6"/>
  <c r="Q50" i="6"/>
  <c r="R43" i="6"/>
  <c r="R40" i="6"/>
  <c r="Q38" i="6"/>
  <c r="Q36" i="6"/>
  <c r="R33" i="6"/>
  <c r="Q31" i="6"/>
  <c r="Q29" i="6"/>
  <c r="Q26" i="6"/>
  <c r="R24" i="6"/>
  <c r="Q22" i="6"/>
  <c r="Q20" i="6"/>
  <c r="R18" i="6"/>
  <c r="R51" i="6"/>
  <c r="M6" i="6"/>
  <c r="L34" i="6"/>
  <c r="L42" i="6"/>
  <c r="J49" i="6"/>
  <c r="J52" i="6"/>
  <c r="J91" i="6"/>
  <c r="O91" i="6"/>
  <c r="O34" i="6"/>
  <c r="O6" i="6"/>
  <c r="R6" i="6"/>
  <c r="R7" i="6"/>
  <c r="Q14" i="6"/>
  <c r="L12" i="6"/>
  <c r="L49" i="6"/>
  <c r="L52" i="6"/>
  <c r="L91" i="6"/>
  <c r="K49" i="6"/>
  <c r="K52" i="6"/>
  <c r="R38" i="6"/>
  <c r="Q43" i="6"/>
  <c r="Q46" i="6"/>
  <c r="Q44" i="6"/>
  <c r="Q18" i="6"/>
  <c r="Q40" i="6"/>
  <c r="R28" i="6"/>
  <c r="R36" i="6"/>
  <c r="Q11" i="6"/>
  <c r="P12" i="6"/>
  <c r="R12" i="6"/>
  <c r="Q24" i="6"/>
  <c r="Q42" i="6"/>
  <c r="Q34" i="6"/>
  <c r="R34" i="6"/>
  <c r="Q35" i="6"/>
  <c r="R26" i="6"/>
  <c r="R21" i="6"/>
  <c r="R20" i="6"/>
  <c r="G82" i="6"/>
  <c r="P82" i="6"/>
  <c r="E52" i="6"/>
  <c r="H52" i="6"/>
  <c r="G49" i="6"/>
  <c r="C49" i="6"/>
  <c r="C52" i="6"/>
  <c r="H42" i="6"/>
  <c r="R42" i="6"/>
  <c r="I49" i="6"/>
  <c r="R37" i="5"/>
  <c r="Q37" i="5"/>
  <c r="M60" i="5"/>
  <c r="L54" i="5"/>
  <c r="M37" i="5"/>
  <c r="R59" i="5"/>
  <c r="Q67" i="5"/>
  <c r="P15" i="5"/>
  <c r="M31" i="5"/>
  <c r="Q75" i="5"/>
  <c r="R39" i="5"/>
  <c r="R13" i="5"/>
  <c r="R68" i="5"/>
  <c r="P31" i="5"/>
  <c r="R31" i="5"/>
  <c r="R64" i="5"/>
  <c r="P60" i="5"/>
  <c r="Q60" i="5"/>
  <c r="Q26" i="5"/>
  <c r="Q76" i="5"/>
  <c r="N54" i="5"/>
  <c r="O54" i="5"/>
  <c r="K53" i="5"/>
  <c r="M54" i="5"/>
  <c r="Q14" i="5"/>
  <c r="O31" i="5"/>
  <c r="R50" i="5"/>
  <c r="Q47" i="5"/>
  <c r="Q45" i="5"/>
  <c r="Q36" i="5"/>
  <c r="K10" i="5"/>
  <c r="N10" i="5"/>
  <c r="N31" i="5"/>
  <c r="Q31" i="5"/>
  <c r="N50" i="5"/>
  <c r="Q50" i="5"/>
  <c r="M35" i="5"/>
  <c r="N43" i="5"/>
  <c r="P43" i="5"/>
  <c r="M43" i="5"/>
  <c r="P35" i="5"/>
  <c r="Q35" i="5"/>
  <c r="N35" i="5"/>
  <c r="L52" i="5"/>
  <c r="P52" i="5"/>
  <c r="P10" i="5"/>
  <c r="R28" i="5"/>
  <c r="R23" i="5"/>
  <c r="I11" i="5"/>
  <c r="J11" i="5"/>
  <c r="D10" i="5"/>
  <c r="Q12" i="5"/>
  <c r="Q11" i="5"/>
  <c r="R11" i="5"/>
  <c r="O52" i="6"/>
  <c r="Q6" i="6"/>
  <c r="G52" i="6"/>
  <c r="E91" i="6"/>
  <c r="I91" i="6"/>
  <c r="F52" i="6"/>
  <c r="C91" i="6"/>
  <c r="I52" i="6"/>
  <c r="O49" i="6"/>
  <c r="H49" i="6"/>
  <c r="R60" i="5"/>
  <c r="R15" i="5"/>
  <c r="Q15" i="5"/>
  <c r="P54" i="5"/>
  <c r="L53" i="5"/>
  <c r="M53" i="5"/>
  <c r="Q54" i="5"/>
  <c r="R54" i="5"/>
  <c r="N53" i="5"/>
  <c r="O10" i="5"/>
  <c r="Q10" i="5"/>
  <c r="M10" i="5"/>
  <c r="K52" i="5"/>
  <c r="N52" i="5"/>
  <c r="Q43" i="5"/>
  <c r="R43" i="5"/>
  <c r="R35" i="5"/>
  <c r="L85" i="5"/>
  <c r="L92" i="5"/>
  <c r="K85" i="5"/>
  <c r="K92" i="5"/>
  <c r="I10" i="5"/>
  <c r="R10" i="5"/>
  <c r="D52" i="5"/>
  <c r="O52" i="5"/>
  <c r="J10" i="5"/>
  <c r="H91" i="6"/>
  <c r="M52" i="5"/>
  <c r="M85" i="5"/>
  <c r="N85" i="5"/>
  <c r="J52" i="5"/>
  <c r="I52" i="5"/>
  <c r="Q52" i="5"/>
  <c r="R52" i="5"/>
  <c r="G91" i="6"/>
  <c r="F91" i="6"/>
  <c r="P52" i="6"/>
  <c r="M52" i="6"/>
  <c r="K91" i="6"/>
  <c r="M49" i="6"/>
  <c r="P49" i="6"/>
  <c r="Q12" i="6"/>
  <c r="I53" i="5"/>
  <c r="J53" i="5"/>
  <c r="O53" i="5"/>
  <c r="O85" i="5"/>
  <c r="D85" i="5"/>
  <c r="P92" i="5"/>
  <c r="N92" i="5"/>
  <c r="M92" i="5"/>
  <c r="P53" i="5"/>
  <c r="M91" i="6"/>
  <c r="P91" i="6"/>
  <c r="R49" i="6"/>
  <c r="Q49" i="6"/>
  <c r="R52" i="6"/>
  <c r="Q52" i="6"/>
  <c r="P85" i="5"/>
  <c r="R53" i="5"/>
  <c r="Q53" i="5"/>
  <c r="I85" i="5"/>
  <c r="D92" i="5"/>
  <c r="J85" i="5"/>
  <c r="Q91" i="6"/>
  <c r="R91" i="6"/>
  <c r="J92" i="5"/>
  <c r="O92" i="5"/>
  <c r="I92" i="5"/>
  <c r="R85" i="5"/>
  <c r="Q85" i="5"/>
  <c r="Q92" i="5"/>
  <c r="R92" i="5"/>
</calcChain>
</file>

<file path=xl/sharedStrings.xml><?xml version="1.0" encoding="utf-8"?>
<sst xmlns="http://schemas.openxmlformats.org/spreadsheetml/2006/main" count="311" uniqueCount="271">
  <si>
    <t>Кредитування</t>
  </si>
  <si>
    <t xml:space="preserve">Надання пільгового довгострокового кредиту громадянам на будівництво (реконструкцію) та придбання житла </t>
  </si>
  <si>
    <t>Повернення кредитів, наданих для кредитування громадян на будівництво (реконструкцію) та придбання житла</t>
  </si>
  <si>
    <t>Надання державного пільгового кредиту індивідуальним сільським забудовникам</t>
  </si>
  <si>
    <t>Всьго видатків</t>
  </si>
  <si>
    <t>Дані</t>
  </si>
  <si>
    <t>Чернівецької області</t>
  </si>
  <si>
    <t>Код бюджетної класифікації</t>
  </si>
  <si>
    <t>Найменування доходів</t>
  </si>
  <si>
    <t>Надійшло з початку року</t>
  </si>
  <si>
    <t>Процент виконання</t>
  </si>
  <si>
    <t>5</t>
  </si>
  <si>
    <t>9</t>
  </si>
  <si>
    <t>10</t>
  </si>
  <si>
    <t>11</t>
  </si>
  <si>
    <t>12</t>
  </si>
  <si>
    <t>14</t>
  </si>
  <si>
    <t>Податкові надходження</t>
  </si>
  <si>
    <t>Місцеві податки і збори</t>
  </si>
  <si>
    <t>Неподаткові надходження</t>
  </si>
  <si>
    <t>Інші надходження</t>
  </si>
  <si>
    <t>Цільові фонди</t>
  </si>
  <si>
    <t>Разом доходів</t>
  </si>
  <si>
    <t>Всього доходів</t>
  </si>
  <si>
    <t xml:space="preserve">  </t>
  </si>
  <si>
    <t>Найменування видатків</t>
  </si>
  <si>
    <t>900201</t>
  </si>
  <si>
    <t xml:space="preserve">Разом видатків </t>
  </si>
  <si>
    <t>900202</t>
  </si>
  <si>
    <t>900300</t>
  </si>
  <si>
    <t>Перевищення доходів над видатками (дефіцит бюджету)</t>
  </si>
  <si>
    <t xml:space="preserve">III. Джерела фінансування дефіциту : </t>
  </si>
  <si>
    <t xml:space="preserve">Зміна залишків коштів місцевих бюджетів та бюджетних установ, що утримуються з  місцевих бюджетів </t>
  </si>
  <si>
    <t xml:space="preserve">Залишки на початок року </t>
  </si>
  <si>
    <t xml:space="preserve">Залишки на кінець звітного періоду </t>
  </si>
  <si>
    <t>Фінансування за рахунок коштів бюджетів різних рівнів та державних фондів</t>
  </si>
  <si>
    <t>Позики, одержані з державних фондів</t>
  </si>
  <si>
    <t xml:space="preserve">         одержано позик</t>
  </si>
  <si>
    <t xml:space="preserve">         погашено  позик</t>
  </si>
  <si>
    <t>Позики, одержані з бюджетів вищих рівнів</t>
  </si>
  <si>
    <t>Позики, одержані з бюджетів нижчих рівнів</t>
  </si>
  <si>
    <t xml:space="preserve">Фінансування за рахунок  позик Національного банку України </t>
  </si>
  <si>
    <t>Позики Національного банку України для фінансування дефіциту бюджету</t>
  </si>
  <si>
    <t xml:space="preserve">          зміна залишків коштів на рахунках бюджетних установ</t>
  </si>
  <si>
    <t xml:space="preserve">          зміна готівкових залишків коштів</t>
  </si>
  <si>
    <t>Фінансування за рахунок комерційних банків</t>
  </si>
  <si>
    <t>Позики комерційних банків для фінансування  дефіциту бюджету</t>
  </si>
  <si>
    <t xml:space="preserve">          одержано позик</t>
  </si>
  <si>
    <t xml:space="preserve">          погашено позик</t>
  </si>
  <si>
    <t>Інше внутрішнє фінансування</t>
  </si>
  <si>
    <t>Коригування</t>
  </si>
  <si>
    <t>Разом коштів, отриманих з усіх джерел фінансування дефіциту бюджету</t>
  </si>
  <si>
    <t>Державне мито</t>
  </si>
  <si>
    <t xml:space="preserve">Власні надходження бюджетних установ </t>
  </si>
  <si>
    <t>Офіційні трансферти</t>
  </si>
  <si>
    <t>Від органів державного управління</t>
  </si>
  <si>
    <t>Кошти, одержані із загального фонду до бюджету розвитку</t>
  </si>
  <si>
    <t>Податки на доходи, податки на прибуток, податки на збільшення ринкової вартості</t>
  </si>
  <si>
    <t>Внутрішні податки на товари та послуги</t>
  </si>
  <si>
    <t>Інші неподаткові надходження</t>
  </si>
  <si>
    <t>Державне управління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</si>
  <si>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</si>
  <si>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</si>
  <si>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</si>
  <si>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</si>
  <si>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Засоби масової інформації</t>
  </si>
  <si>
    <t>Фізична культура і спорт</t>
  </si>
  <si>
    <t>Дотації</t>
  </si>
  <si>
    <t>Субвенції</t>
  </si>
  <si>
    <t>Доходи від операцій з капіталом</t>
  </si>
  <si>
    <t xml:space="preserve">про виконання місцевих бюджетів  </t>
  </si>
  <si>
    <t>Податок на прибуток підприємств</t>
  </si>
  <si>
    <t>Доходи від власності та підприємницької діяльності</t>
  </si>
  <si>
    <t>15</t>
  </si>
  <si>
    <t>3</t>
  </si>
  <si>
    <t>8</t>
  </si>
  <si>
    <t>13</t>
  </si>
  <si>
    <t>Резервний фонд</t>
  </si>
  <si>
    <t>Загальний фонд</t>
  </si>
  <si>
    <t>Спеціальний фонд</t>
  </si>
  <si>
    <t>Разом</t>
  </si>
  <si>
    <t>Офіційні трансферти з іншої                                                                                              частини бюджету</t>
  </si>
  <si>
    <t xml:space="preserve">Застверджено місцевими радами на 2005 рік </t>
  </si>
  <si>
    <t>Доходи від операцій  з кредитування та надання гарантій</t>
  </si>
  <si>
    <t>Затверджено обласною радою  на 2010 рік із урахуванням змін</t>
  </si>
  <si>
    <t>Виконано з початку року</t>
  </si>
  <si>
    <t>Збір за місця для паркування транспортних засобів </t>
  </si>
  <si>
    <t>Туристичний збір </t>
  </si>
  <si>
    <t>Єдиний податок  </t>
  </si>
  <si>
    <t>Інші податки та збори</t>
  </si>
  <si>
    <t>Екологічний податок</t>
  </si>
  <si>
    <t>24170000</t>
  </si>
  <si>
    <t>Надходження коштів пайової участі у розвитку інфраструктури населеного пункту</t>
  </si>
  <si>
    <t>Плата за використання інших природних ресурсів  </t>
  </si>
  <si>
    <t>41030300</t>
  </si>
  <si>
    <t>41035000</t>
  </si>
  <si>
    <t>Кошти, що передаються до районних та мiських  бюджетiв з міських (міст районного значення), селищних, сільських та районних у містах бюджетів</t>
  </si>
  <si>
    <t>Дотації вирівнювання, що передаються з районних та міських (обласного значення) бюджетів</t>
  </si>
  <si>
    <t>Інші субвенції</t>
  </si>
  <si>
    <t>41010600</t>
  </si>
  <si>
    <t>41020300</t>
  </si>
  <si>
    <t>Субвенція на утримання об"єктів спільного користування чи ліквідацію негативних наслідків діяльності об"їктів спільного користування</t>
  </si>
  <si>
    <t>Усього доходів</t>
  </si>
  <si>
    <t>16</t>
  </si>
  <si>
    <t>17</t>
  </si>
  <si>
    <t>Базова дотація</t>
  </si>
  <si>
    <t>Організація та проведення громадських робіт</t>
  </si>
  <si>
    <t>6</t>
  </si>
  <si>
    <t>7</t>
  </si>
  <si>
    <t>2000</t>
  </si>
  <si>
    <t>3000</t>
  </si>
  <si>
    <t>3100</t>
  </si>
  <si>
    <t>3110</t>
  </si>
  <si>
    <t>3130</t>
  </si>
  <si>
    <t>3140</t>
  </si>
  <si>
    <t>Повернення коштів, наданих для кредитування індивідуальних сільських забудовників</t>
  </si>
  <si>
    <t>Відхилення (+/-) до плану на рік</t>
  </si>
  <si>
    <t>Плата за надання адміністративних послуг</t>
  </si>
  <si>
    <t>0100</t>
  </si>
  <si>
    <t>0180</t>
  </si>
  <si>
    <t>1000</t>
  </si>
  <si>
    <t>Соціальний захист ветеранів війни та праці</t>
  </si>
  <si>
    <t>3030</t>
  </si>
  <si>
    <t>3180</t>
  </si>
  <si>
    <t>3190</t>
  </si>
  <si>
    <t>Реалізація державної політики у молодіжній сфері</t>
  </si>
  <si>
    <t>3240</t>
  </si>
  <si>
    <t>4000</t>
  </si>
  <si>
    <t>5000</t>
  </si>
  <si>
    <t>6000</t>
  </si>
  <si>
    <t>7000</t>
  </si>
  <si>
    <t>8000</t>
  </si>
  <si>
    <t>8100</t>
  </si>
  <si>
    <t>7600</t>
  </si>
  <si>
    <t>7300</t>
  </si>
  <si>
    <t>7400</t>
  </si>
  <si>
    <t>Реверсна дотація </t>
  </si>
  <si>
    <t xml:space="preserve">Всього видатків </t>
  </si>
  <si>
    <t>Код типової програмної класифікації видатків та кредитування місцевих бюджетів</t>
  </si>
  <si>
    <t>Акцизний податок з вироблених в Україні підакцизних товарів (продукції)</t>
  </si>
  <si>
    <t xml:space="preserve"> I. Доходи  по області (загальний та спеціальний фонди)</t>
  </si>
  <si>
    <t>II  Видатки  по області (загальний та спеціальний фонди)</t>
  </si>
  <si>
    <t>0150</t>
  </si>
  <si>
    <t>Економічна діяльність</t>
  </si>
  <si>
    <t>Будівництво та регіональний розвиток</t>
  </si>
  <si>
    <t>Транспорт та транспортна інфраструктура</t>
  </si>
  <si>
    <t>Інші програми та заходи, пов'язані з економічною діяльністю</t>
  </si>
  <si>
    <t>Інша діяльність</t>
  </si>
  <si>
    <t>Захист населення і територій від надзвичайних ситуацій</t>
  </si>
  <si>
    <t>8200</t>
  </si>
  <si>
    <t>8300</t>
  </si>
  <si>
    <t>8400</t>
  </si>
  <si>
    <t>8700</t>
  </si>
  <si>
    <t>Громадський порядок та безпека</t>
  </si>
  <si>
    <t>Охорона навколишнього природного середовища</t>
  </si>
  <si>
    <t>7100</t>
  </si>
  <si>
    <t>Сільське, лісове, рибне господарство та мисливство</t>
  </si>
  <si>
    <t>Інші заклади та заходи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</si>
  <si>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здоров'я</t>
  </si>
  <si>
    <t>0160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</si>
  <si>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</si>
  <si>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Керівництво і управління у відповідній сфері у містах (місті Києві), селищах, селах, об’єднаних територіальних громадах</t>
  </si>
  <si>
    <t>Інша діяльність у сфері державного управління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</si>
  <si>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</si>
  <si>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</si>
  <si>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</si>
  <si>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Забезпечення обробки інформації з нарахування та виплати допомог і компенсацій</t>
  </si>
  <si>
    <t>Забезпечення реалізації окремих програм для осіб з інвалідністю</t>
  </si>
  <si>
    <t>9110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</si>
  <si>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</si>
  <si>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</si>
  <si>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Інші програми, заклади та заходи у сфері освіти</t>
  </si>
  <si>
    <t>8830</t>
  </si>
  <si>
    <t>Довгострокові кредити індивідуальним забудовникам житла на селі  та їх повернення</t>
  </si>
  <si>
    <t>Виконання Автономною Республікою Крим чи територіальною громадою міста, об’єднаною територіальною громадою гарантійних зобов'язань за позичальників, що отримали кредити під місцеві гарантії</t>
  </si>
  <si>
    <t>Пільгові довгострокові кредити молодим сім’ям та одиноким молодим громадянам на будівництво/придбання житла  та їх повернення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</si>
  <si>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</si>
  <si>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</si>
  <si>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води</t>
  </si>
  <si>
    <t>Рентна плата за користування надрами</t>
  </si>
  <si>
    <t>Акцизний податок з ввезених на митну територію України підакцизних товарів (продукції) </t>
  </si>
  <si>
    <t>Акцизний податок з реалізації суб’єктами господарювання роздрібної торгівлі підакцизних товарів</t>
  </si>
  <si>
    <t>Податок на майно</t>
  </si>
  <si>
    <t>Адміністративні збори та платежі, доходи від некомерційної господарської діяльності </t>
  </si>
  <si>
    <t>Надходження від орендної плати за користування цілісним майновим комплексом та іншим державним майном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</si>
  <si>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</si>
  <si>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</si>
  <si>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</si>
  <si>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8600</t>
  </si>
  <si>
    <t>Обслуговування місцевого боргу</t>
  </si>
  <si>
    <t>42000000</t>
  </si>
  <si>
    <t>Від Європейського Союзу, урядів іноземних держав, міжнародних організацій, донорських установ</t>
  </si>
  <si>
    <t>4</t>
  </si>
  <si>
    <t>Відхилення (+;-)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</si>
  <si>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</si>
  <si>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</si>
  <si>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Заклади і заходи з питань дітей та їх соціального захисту</t>
  </si>
  <si>
    <t>Здійснення соціальної роботи з вразливими категоріями населення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</si>
  <si>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</si>
  <si>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</si>
  <si>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Відхилення  (+;-)</t>
  </si>
  <si>
    <t>Податок та збір на доходи фізичних осіб</t>
  </si>
  <si>
    <t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</si>
  <si>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41033900</t>
  </si>
  <si>
    <t>41034400</t>
  </si>
  <si>
    <t>41035400</t>
  </si>
  <si>
    <t>41037300</t>
  </si>
  <si>
    <t>Освітня субвенція з державного бюджету місцевим бюджетам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</si>
  <si>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</si>
  <si>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</si>
  <si>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Субвенція з державного бюджету місцевим бюджетам на надання державної підтримки особам з особливими освітніми потребами</t>
  </si>
  <si>
    <t>Відхилення від кошторисних призначень (+/-)</t>
  </si>
  <si>
    <t>Процент виконання до плану року</t>
  </si>
  <si>
    <t>Охорона здоров'я</t>
  </si>
  <si>
    <t>Зв'язок, телекомунікації та інформатика</t>
  </si>
  <si>
    <t>7500</t>
  </si>
  <si>
    <t>Податки на власність</t>
  </si>
  <si>
    <t>12000000</t>
  </si>
  <si>
    <t>Субвеція з державного бюджету місцевим бюджетам на здійснення підтримки окремих закладів та заходів у системі охорони здоров'я</t>
  </si>
  <si>
    <t>Окремі податки і збори, що зараховуються до місцевих бюджетів </t>
  </si>
  <si>
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</si>
  <si>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реалізацію пректів з реконструкції, капітального ремонту приймальних відділень в опорних закладах охорони здоров"я у госпітальних округах</t>
  </si>
  <si>
    <t>Рентна плата за користування надрами місцевого значення</t>
  </si>
  <si>
    <t>Податки і збори, не віднесені до інших категорій, та кошти, що передаються (отримуються) відповідно до бюджетного законодавства</t>
  </si>
  <si>
    <t>(тис. грн)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</si>
  <si>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</si>
  <si>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</si>
  <si>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Субвенція з державного бюджету місцевим бюджетам на розвиток мережі центрів надання адміністративних послуг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</si>
  <si>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</si>
  <si>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</si>
  <si>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</si>
  <si>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</si>
  <si>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</si>
  <si>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7200</t>
  </si>
  <si>
    <t>Газове господарство</t>
  </si>
  <si>
    <t>Субвенція з державного бюджету місцевим бюджетам на розроблення комплексних планів просторового розвитку територій територіальних громад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</si>
  <si>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</si>
  <si>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(по шифровому звіту)</t>
  </si>
  <si>
    <t>Субвенція з державного бюджету місцевим бюджетам на реалізацію проектів ремонтно-реставраційних та консерваційних робіт пам'яток культурної спадщини, що перебувають у комунальній власності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</si>
  <si>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</si>
  <si>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Збір за забруднення навколишнього природного середовища  </t>
  </si>
  <si>
    <t>Виплата компенсації реабілітованим</t>
  </si>
  <si>
    <t>Затверджено обласною радою на 2024 рік із урахуванням змін</t>
  </si>
  <si>
    <t>Процент виконання до плану 2024 року</t>
  </si>
  <si>
    <t>Затверджено обласною радою  на 2024 рік з урахуванням змін</t>
  </si>
  <si>
    <t>Затверджено місцевими радами на 2024 рік із урахуванням змін (кошторисні призначення)</t>
  </si>
  <si>
    <t>Затверджено місцевими радами на 2024 рік із урахуванням змін</t>
  </si>
  <si>
    <t>Затверджено місцевими радами на 2024 рік з урахуванням змін (кошторисні призначення)</t>
  </si>
  <si>
    <t>41021400</t>
  </si>
  <si>
    <t xml:space="preserve"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</t>
  </si>
  <si>
    <t>41021300</t>
  </si>
  <si>
    <t>Додаткова дотація з державного бюджету місцевим бюджетам на компенсацію комунальним закладам, державним закладам освіти, що передані на фінансування з місцевих бюджетів, та закладам спільної власності територіальних громад області та району</t>
  </si>
  <si>
    <t>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</si>
  <si>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</si>
  <si>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41032900</t>
  </si>
  <si>
    <t>Субвенція з державного бюджету місцевим бюджетам на виконання окремих заходів з реалізації соціального проекту `Активні парки - локації здорової України`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</si>
  <si>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</si>
  <si>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</si>
  <si>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22020000</t>
  </si>
  <si>
    <t>Плата за ліцензії у сфері діяльності з організації та проведення азартних ігор і за ліцензії на випуск та проведення лотерей</t>
  </si>
  <si>
    <t>41033800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</si>
  <si>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</si>
  <si>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41031900</t>
  </si>
  <si>
    <t>Субвенція з державного бюджету місцевим бюджетам на придбання шкільних автобусів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</si>
  <si>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</si>
  <si>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Субвенція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 освіти</t>
  </si>
  <si>
    <t>за січень-вересень 2024 року</t>
  </si>
  <si>
    <t>План на січень-вересень 2024 року</t>
  </si>
  <si>
    <t>Відхилення на січень-вересень 2024 року (+/-)</t>
  </si>
  <si>
    <t xml:space="preserve">Процент виконання до плану на січень-вересень 2024 року </t>
  </si>
  <si>
    <t>Відхилення до плану на січень-вересень 2024 року (+/-)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</si>
</sst>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8" formatCode="_-* #,##0_р_._-;\-* #,##0_р_._-;_-* &quot;-&quot;_р_._-;_-@_-"/>
    <numFmt numFmtId="189" formatCode="_-* #,##0.00_р_._-;\-* #,##0.00_р_._-;_-* &quot;-&quot;??_р_._-;_-@_-"/>
    <numFmt numFmtId="191" formatCode="0.0"/>
    <numFmt numFmtId="200" formatCode="#,##0.0"/>
    <numFmt numFmtId="210" formatCode="0.0%"/>
    <numFmt numFmtId="212" formatCode="#,##0.000"/>
  </numFmts>
  <fonts count="90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Arial Cyr"/>
      <charset val="204"/>
    </font>
    <font>
      <b/>
      <sz val="12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i/>
      <sz val="15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i/>
      <sz val="10"/>
      <color indexed="10"/>
      <name val="Times New Roman Cyr"/>
      <family val="1"/>
      <charset val="204"/>
    </font>
    <font>
      <sz val="12"/>
      <color indexed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Arial Cyr"/>
      <charset val="204"/>
    </font>
    <font>
      <i/>
      <sz val="12"/>
      <color indexed="10"/>
      <name val="Times New Roman"/>
      <family val="1"/>
      <charset val="204"/>
    </font>
    <font>
      <sz val="10"/>
      <name val="Arial Cyr"/>
      <charset val="204"/>
    </font>
    <font>
      <b/>
      <sz val="14"/>
      <name val="Times New Roman Cyr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b/>
      <i/>
      <sz val="15"/>
      <color indexed="1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 Cyr"/>
      <family val="1"/>
      <charset val="204"/>
    </font>
    <font>
      <b/>
      <i/>
      <sz val="16"/>
      <name val="Times New Roman Cyr"/>
      <family val="1"/>
      <charset val="204"/>
    </font>
    <font>
      <i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color indexed="8"/>
      <name val="Calibri"/>
      <family val="2"/>
      <charset val="204"/>
    </font>
    <font>
      <i/>
      <sz val="14"/>
      <name val="Times New Roman"/>
      <family val="1"/>
      <charset val="204"/>
    </font>
    <font>
      <i/>
      <sz val="12"/>
      <color indexed="10"/>
      <name val="Times New Roman Cyr"/>
      <family val="1"/>
      <charset val="204"/>
    </font>
    <font>
      <i/>
      <sz val="12"/>
      <name val="Times New Roman Cyr"/>
      <family val="1"/>
      <charset val="204"/>
    </font>
    <font>
      <i/>
      <sz val="14"/>
      <name val="Times New Roman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 Cyr"/>
      <family val="1"/>
      <charset val="204"/>
    </font>
    <font>
      <sz val="10"/>
      <name val="Arial"/>
      <charset val="204"/>
    </font>
    <font>
      <sz val="10"/>
      <name val="Arial"/>
    </font>
    <font>
      <sz val="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0"/>
      <color rgb="FFFF0000"/>
      <name val="Times New Roman Cyr"/>
      <family val="1"/>
      <charset val="204"/>
    </font>
    <font>
      <b/>
      <sz val="16"/>
      <color rgb="FF0070C0"/>
      <name val="Times New Roman"/>
      <family val="1"/>
      <charset val="204"/>
    </font>
    <font>
      <b/>
      <sz val="16"/>
      <color rgb="FF0070C0"/>
      <name val="Times New Roman Cyr"/>
      <family val="1"/>
      <charset val="204"/>
    </font>
    <font>
      <sz val="16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0070C0"/>
      <name val="Arial"/>
      <family val="2"/>
      <charset val="204"/>
    </font>
    <font>
      <sz val="4"/>
      <color rgb="FF0070C0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0">
    <xf numFmtId="0" fontId="0" fillId="0" borderId="0"/>
    <xf numFmtId="0" fontId="44" fillId="2" borderId="0" applyNumberFormat="0" applyBorder="0" applyAlignment="0" applyProtection="0"/>
    <xf numFmtId="0" fontId="44" fillId="3" borderId="0" applyNumberFormat="0" applyBorder="0" applyAlignment="0" applyProtection="0"/>
    <xf numFmtId="0" fontId="44" fillId="4" borderId="0" applyNumberFormat="0" applyBorder="0" applyAlignment="0" applyProtection="0"/>
    <xf numFmtId="0" fontId="44" fillId="5" borderId="0" applyNumberFormat="0" applyBorder="0" applyAlignment="0" applyProtection="0"/>
    <xf numFmtId="0" fontId="44" fillId="6" borderId="0" applyNumberFormat="0" applyBorder="0" applyAlignment="0" applyProtection="0"/>
    <xf numFmtId="0" fontId="44" fillId="7" borderId="0" applyNumberFormat="0" applyBorder="0" applyAlignment="0" applyProtection="0"/>
    <xf numFmtId="0" fontId="44" fillId="2" borderId="0" applyNumberFormat="0" applyBorder="0" applyAlignment="0" applyProtection="0"/>
    <xf numFmtId="0" fontId="44" fillId="3" borderId="0" applyNumberFormat="0" applyBorder="0" applyAlignment="0" applyProtection="0"/>
    <xf numFmtId="0" fontId="44" fillId="4" borderId="0" applyNumberFormat="0" applyBorder="0" applyAlignment="0" applyProtection="0"/>
    <xf numFmtId="0" fontId="44" fillId="5" borderId="0" applyNumberFormat="0" applyBorder="0" applyAlignment="0" applyProtection="0"/>
    <xf numFmtId="0" fontId="44" fillId="6" borderId="0" applyNumberFormat="0" applyBorder="0" applyAlignment="0" applyProtection="0"/>
    <xf numFmtId="0" fontId="44" fillId="7" borderId="0" applyNumberFormat="0" applyBorder="0" applyAlignment="0" applyProtection="0"/>
    <xf numFmtId="0" fontId="44" fillId="8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5" borderId="0" applyNumberFormat="0" applyBorder="0" applyAlignment="0" applyProtection="0"/>
    <xf numFmtId="0" fontId="44" fillId="8" borderId="0" applyNumberFormat="0" applyBorder="0" applyAlignment="0" applyProtection="0"/>
    <xf numFmtId="0" fontId="44" fillId="11" borderId="0" applyNumberFormat="0" applyBorder="0" applyAlignment="0" applyProtection="0"/>
    <xf numFmtId="0" fontId="44" fillId="8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5" borderId="0" applyNumberFormat="0" applyBorder="0" applyAlignment="0" applyProtection="0"/>
    <xf numFmtId="0" fontId="44" fillId="8" borderId="0" applyNumberFormat="0" applyBorder="0" applyAlignment="0" applyProtection="0"/>
    <xf numFmtId="0" fontId="44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2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61" fillId="0" borderId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9" borderId="0" applyNumberFormat="0" applyBorder="0" applyAlignment="0" applyProtection="0"/>
    <xf numFmtId="0" fontId="46" fillId="7" borderId="1" applyNumberFormat="0" applyAlignment="0" applyProtection="0"/>
    <xf numFmtId="0" fontId="60" fillId="4" borderId="0" applyNumberFormat="0" applyBorder="0" applyAlignment="0" applyProtection="0"/>
    <xf numFmtId="0" fontId="49" fillId="0" borderId="3" applyNumberFormat="0" applyFill="0" applyAlignment="0" applyProtection="0"/>
    <xf numFmtId="0" fontId="50" fillId="0" borderId="4" applyNumberFormat="0" applyFill="0" applyAlignment="0" applyProtection="0"/>
    <xf numFmtId="0" fontId="51" fillId="0" borderId="5" applyNumberFormat="0" applyFill="0" applyAlignment="0" applyProtection="0"/>
    <xf numFmtId="0" fontId="51" fillId="0" borderId="0" applyNumberFormat="0" applyFill="0" applyBorder="0" applyAlignment="0" applyProtection="0"/>
    <xf numFmtId="0" fontId="61" fillId="0" borderId="0"/>
    <xf numFmtId="0" fontId="69" fillId="0" borderId="0"/>
    <xf numFmtId="0" fontId="72" fillId="0" borderId="0"/>
    <xf numFmtId="0" fontId="30" fillId="0" borderId="0"/>
    <xf numFmtId="0" fontId="58" fillId="0" borderId="6" applyNumberFormat="0" applyFill="0" applyAlignment="0" applyProtection="0"/>
    <xf numFmtId="0" fontId="53" fillId="21" borderId="8" applyNumberFormat="0" applyAlignment="0" applyProtection="0"/>
    <xf numFmtId="0" fontId="54" fillId="0" borderId="0" applyNumberFormat="0" applyFill="0" applyBorder="0" applyAlignment="0" applyProtection="0"/>
    <xf numFmtId="0" fontId="48" fillId="20" borderId="1" applyNumberFormat="0" applyAlignment="0" applyProtection="0"/>
    <xf numFmtId="0" fontId="74" fillId="0" borderId="0"/>
    <xf numFmtId="0" fontId="61" fillId="0" borderId="0"/>
    <xf numFmtId="0" fontId="68" fillId="0" borderId="0"/>
    <xf numFmtId="0" fontId="71" fillId="0" borderId="0"/>
    <xf numFmtId="0" fontId="75" fillId="0" borderId="0"/>
    <xf numFmtId="0" fontId="63" fillId="0" borderId="0"/>
    <xf numFmtId="0" fontId="2" fillId="0" borderId="0"/>
    <xf numFmtId="0" fontId="3" fillId="0" borderId="0"/>
    <xf numFmtId="0" fontId="3" fillId="0" borderId="0"/>
    <xf numFmtId="0" fontId="52" fillId="0" borderId="7" applyNumberFormat="0" applyFill="0" applyAlignment="0" applyProtection="0"/>
    <xf numFmtId="0" fontId="56" fillId="3" borderId="0" applyNumberFormat="0" applyBorder="0" applyAlignment="0" applyProtection="0"/>
    <xf numFmtId="0" fontId="44" fillId="23" borderId="9" applyNumberFormat="0" applyFont="0" applyAlignment="0" applyProtection="0"/>
    <xf numFmtId="0" fontId="71" fillId="23" borderId="9" applyNumberFormat="0" applyFont="0" applyAlignment="0" applyProtection="0"/>
    <xf numFmtId="0" fontId="68" fillId="23" borderId="9" applyNumberFormat="0" applyFont="0" applyAlignment="0" applyProtection="0"/>
    <xf numFmtId="9" fontId="1" fillId="0" borderId="0" applyFont="0" applyFill="0" applyBorder="0" applyAlignment="0" applyProtection="0"/>
    <xf numFmtId="0" fontId="47" fillId="20" borderId="2" applyNumberFormat="0" applyAlignment="0" applyProtection="0"/>
    <xf numFmtId="0" fontId="55" fillId="22" borderId="0" applyNumberFormat="0" applyBorder="0" applyAlignment="0" applyProtection="0"/>
    <xf numFmtId="0" fontId="62" fillId="0" borderId="0"/>
    <xf numFmtId="0" fontId="59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</cellStyleXfs>
  <cellXfs count="290">
    <xf numFmtId="0" fontId="0" fillId="0" borderId="0" xfId="0"/>
    <xf numFmtId="0" fontId="8" fillId="0" borderId="0" xfId="64" applyFont="1" applyFill="1" applyProtection="1"/>
    <xf numFmtId="0" fontId="5" fillId="0" borderId="0" xfId="64" applyFont="1" applyFill="1" applyAlignment="1" applyProtection="1">
      <alignment horizontal="left" vertical="center"/>
    </xf>
    <xf numFmtId="0" fontId="10" fillId="0" borderId="0" xfId="64" applyFont="1" applyProtection="1"/>
    <xf numFmtId="0" fontId="11" fillId="0" borderId="10" xfId="64" applyFont="1" applyBorder="1" applyAlignment="1" applyProtection="1">
      <alignment horizontal="center" vertical="center"/>
    </xf>
    <xf numFmtId="0" fontId="8" fillId="0" borderId="0" xfId="64" applyFont="1" applyProtection="1"/>
    <xf numFmtId="0" fontId="6" fillId="0" borderId="10" xfId="64" applyFont="1" applyBorder="1" applyAlignment="1" applyProtection="1">
      <alignment horizontal="center" vertical="center" wrapText="1"/>
    </xf>
    <xf numFmtId="191" fontId="9" fillId="0" borderId="10" xfId="64" applyNumberFormat="1" applyFont="1" applyBorder="1" applyProtection="1">
      <protection locked="0"/>
    </xf>
    <xf numFmtId="0" fontId="6" fillId="24" borderId="10" xfId="64" applyFont="1" applyFill="1" applyBorder="1" applyAlignment="1" applyProtection="1">
      <alignment horizontal="center" vertical="center"/>
    </xf>
    <xf numFmtId="0" fontId="6" fillId="24" borderId="10" xfId="64" applyFont="1" applyFill="1" applyBorder="1" applyAlignment="1" applyProtection="1">
      <alignment horizontal="center" vertical="center" wrapText="1"/>
    </xf>
    <xf numFmtId="191" fontId="6" fillId="24" borderId="10" xfId="64" applyNumberFormat="1" applyFont="1" applyFill="1" applyBorder="1" applyProtection="1"/>
    <xf numFmtId="0" fontId="11" fillId="0" borderId="0" xfId="0" applyFont="1" applyProtection="1"/>
    <xf numFmtId="0" fontId="2" fillId="0" borderId="0" xfId="64" applyFont="1" applyProtection="1"/>
    <xf numFmtId="0" fontId="10" fillId="0" borderId="10" xfId="64" applyFont="1" applyBorder="1" applyAlignment="1" applyProtection="1">
      <alignment horizontal="center" vertical="center"/>
    </xf>
    <xf numFmtId="191" fontId="13" fillId="0" borderId="10" xfId="64" applyNumberFormat="1" applyFont="1" applyBorder="1" applyProtection="1">
      <protection locked="0"/>
    </xf>
    <xf numFmtId="49" fontId="11" fillId="0" borderId="10" xfId="64" applyNumberFormat="1" applyFont="1" applyBorder="1" applyAlignment="1" applyProtection="1">
      <alignment horizontal="center" vertical="top" wrapText="1"/>
    </xf>
    <xf numFmtId="0" fontId="11" fillId="0" borderId="10" xfId="64" applyFont="1" applyBorder="1" applyAlignment="1" applyProtection="1">
      <alignment horizontal="center" vertical="top" wrapText="1"/>
    </xf>
    <xf numFmtId="0" fontId="7" fillId="0" borderId="10" xfId="64" applyFont="1" applyBorder="1" applyAlignment="1" applyProtection="1">
      <alignment vertical="center" wrapText="1"/>
    </xf>
    <xf numFmtId="0" fontId="17" fillId="0" borderId="0" xfId="64" applyFont="1" applyAlignment="1" applyProtection="1"/>
    <xf numFmtId="0" fontId="18" fillId="0" borderId="0" xfId="64" applyFont="1" applyFill="1" applyAlignment="1" applyProtection="1"/>
    <xf numFmtId="0" fontId="16" fillId="0" borderId="0" xfId="65" applyFont="1" applyAlignment="1" applyProtection="1"/>
    <xf numFmtId="0" fontId="15" fillId="0" borderId="0" xfId="64" applyFont="1" applyFill="1" applyAlignment="1" applyProtection="1"/>
    <xf numFmtId="0" fontId="20" fillId="0" borderId="0" xfId="64" applyFont="1" applyFill="1" applyProtection="1"/>
    <xf numFmtId="0" fontId="20" fillId="0" borderId="0" xfId="64" applyFont="1" applyProtection="1"/>
    <xf numFmtId="0" fontId="21" fillId="0" borderId="0" xfId="0" applyFont="1" applyProtection="1"/>
    <xf numFmtId="0" fontId="23" fillId="0" borderId="0" xfId="64" applyFont="1" applyProtection="1"/>
    <xf numFmtId="200" fontId="23" fillId="0" borderId="0" xfId="64" applyNumberFormat="1" applyFont="1" applyProtection="1"/>
    <xf numFmtId="0" fontId="8" fillId="0" borderId="0" xfId="64" applyFont="1" applyAlignment="1" applyProtection="1">
      <alignment horizontal="center"/>
    </xf>
    <xf numFmtId="0" fontId="25" fillId="0" borderId="0" xfId="64" applyFont="1" applyProtection="1"/>
    <xf numFmtId="0" fontId="6" fillId="0" borderId="11" xfId="64" applyFont="1" applyFill="1" applyBorder="1" applyAlignment="1" applyProtection="1">
      <alignment horizontal="center" wrapText="1"/>
    </xf>
    <xf numFmtId="0" fontId="8" fillId="0" borderId="0" xfId="64" applyFont="1" applyAlignment="1" applyProtection="1">
      <alignment wrapText="1"/>
    </xf>
    <xf numFmtId="49" fontId="11" fillId="0" borderId="12" xfId="64" applyNumberFormat="1" applyFont="1" applyBorder="1" applyAlignment="1" applyProtection="1">
      <alignment horizontal="center" vertical="top" wrapText="1"/>
    </xf>
    <xf numFmtId="191" fontId="8" fillId="0" borderId="0" xfId="64" applyNumberFormat="1" applyFont="1" applyBorder="1" applyAlignment="1" applyProtection="1">
      <alignment wrapText="1"/>
    </xf>
    <xf numFmtId="191" fontId="8" fillId="0" borderId="0" xfId="64" applyNumberFormat="1" applyFont="1" applyBorder="1" applyAlignment="1" applyProtection="1">
      <alignment horizontal="center"/>
    </xf>
    <xf numFmtId="191" fontId="8" fillId="0" borderId="0" xfId="64" applyNumberFormat="1" applyFont="1" applyBorder="1" applyAlignment="1" applyProtection="1">
      <alignment horizontal="center" vertical="center" wrapText="1"/>
    </xf>
    <xf numFmtId="191" fontId="8" fillId="0" borderId="0" xfId="64" applyNumberFormat="1" applyFont="1" applyAlignment="1" applyProtection="1">
      <alignment wrapText="1"/>
    </xf>
    <xf numFmtId="191" fontId="8" fillId="0" borderId="0" xfId="64" applyNumberFormat="1" applyFont="1" applyAlignment="1" applyProtection="1">
      <alignment horizontal="center"/>
    </xf>
    <xf numFmtId="191" fontId="6" fillId="0" borderId="0" xfId="64" applyNumberFormat="1" applyFont="1" applyBorder="1" applyAlignment="1" applyProtection="1">
      <alignment horizontal="center" vertical="center" wrapText="1"/>
    </xf>
    <xf numFmtId="191" fontId="28" fillId="0" borderId="0" xfId="0" applyNumberFormat="1" applyFont="1" applyBorder="1" applyAlignment="1">
      <alignment horizontal="center" vertical="center"/>
    </xf>
    <xf numFmtId="191" fontId="13" fillId="0" borderId="10" xfId="64" applyNumberFormat="1" applyFont="1" applyFill="1" applyBorder="1" applyProtection="1">
      <protection locked="0"/>
    </xf>
    <xf numFmtId="191" fontId="26" fillId="0" borderId="0" xfId="64" applyNumberFormat="1" applyFont="1" applyFill="1" applyBorder="1" applyProtection="1"/>
    <xf numFmtId="191" fontId="27" fillId="0" borderId="0" xfId="64" applyNumberFormat="1" applyFont="1" applyFill="1" applyBorder="1" applyProtection="1"/>
    <xf numFmtId="0" fontId="23" fillId="0" borderId="0" xfId="64" applyFont="1" applyFill="1" applyProtection="1"/>
    <xf numFmtId="0" fontId="2" fillId="0" borderId="0" xfId="64" applyFont="1" applyFill="1" applyProtection="1"/>
    <xf numFmtId="0" fontId="22" fillId="0" borderId="0" xfId="64" applyFont="1" applyFill="1" applyProtection="1"/>
    <xf numFmtId="0" fontId="8" fillId="0" borderId="0" xfId="0" applyFont="1" applyFill="1" applyBorder="1" applyAlignment="1" applyProtection="1">
      <alignment vertical="center"/>
    </xf>
    <xf numFmtId="0" fontId="11" fillId="0" borderId="13" xfId="64" applyFont="1" applyFill="1" applyBorder="1" applyAlignment="1" applyProtection="1">
      <alignment horizontal="centerContinuous" vertical="center" wrapText="1"/>
    </xf>
    <xf numFmtId="0" fontId="11" fillId="0" borderId="10" xfId="0" applyFont="1" applyFill="1" applyBorder="1" applyAlignment="1" applyProtection="1">
      <alignment horizontal="centerContinuous" vertical="center" wrapText="1"/>
    </xf>
    <xf numFmtId="0" fontId="11" fillId="0" borderId="10" xfId="64" applyFont="1" applyFill="1" applyBorder="1" applyAlignment="1" applyProtection="1">
      <alignment horizontal="centerContinuous" vertical="center" wrapText="1"/>
    </xf>
    <xf numFmtId="0" fontId="11" fillId="0" borderId="14" xfId="0" applyFont="1" applyFill="1" applyBorder="1" applyAlignment="1" applyProtection="1">
      <alignment horizontal="centerContinuous" vertical="center" wrapText="1"/>
    </xf>
    <xf numFmtId="0" fontId="11" fillId="0" borderId="13" xfId="0" applyFont="1" applyFill="1" applyBorder="1" applyAlignment="1" applyProtection="1">
      <alignment horizontal="centerContinuous" vertical="center" wrapText="1"/>
    </xf>
    <xf numFmtId="0" fontId="25" fillId="0" borderId="0" xfId="64" applyFont="1" applyFill="1" applyProtection="1"/>
    <xf numFmtId="49" fontId="4" fillId="0" borderId="10" xfId="64" applyNumberFormat="1" applyFont="1" applyFill="1" applyBorder="1" applyAlignment="1" applyProtection="1">
      <alignment horizontal="center"/>
    </xf>
    <xf numFmtId="49" fontId="33" fillId="0" borderId="10" xfId="0" applyNumberFormat="1" applyFont="1" applyFill="1" applyBorder="1" applyAlignment="1">
      <alignment horizontal="center" vertical="center"/>
    </xf>
    <xf numFmtId="49" fontId="24" fillId="0" borderId="10" xfId="64" applyNumberFormat="1" applyFont="1" applyFill="1" applyBorder="1" applyAlignment="1" applyProtection="1">
      <alignment horizontal="center"/>
    </xf>
    <xf numFmtId="49" fontId="24" fillId="0" borderId="10" xfId="64" applyNumberFormat="1" applyFont="1" applyFill="1" applyBorder="1" applyAlignment="1" applyProtection="1">
      <alignment horizontal="center" vertical="center" wrapText="1"/>
    </xf>
    <xf numFmtId="49" fontId="24" fillId="25" borderId="10" xfId="64" applyNumberFormat="1" applyFont="1" applyFill="1" applyBorder="1" applyAlignment="1" applyProtection="1">
      <alignment horizontal="center"/>
    </xf>
    <xf numFmtId="49" fontId="34" fillId="0" borderId="10" xfId="64" applyNumberFormat="1" applyFont="1" applyFill="1" applyBorder="1" applyAlignment="1" applyProtection="1">
      <alignment horizontal="center" vertical="center" wrapText="1"/>
    </xf>
    <xf numFmtId="49" fontId="24" fillId="24" borderId="10" xfId="64" applyNumberFormat="1" applyFont="1" applyFill="1" applyBorder="1" applyAlignment="1" applyProtection="1">
      <alignment horizontal="center"/>
    </xf>
    <xf numFmtId="49" fontId="24" fillId="0" borderId="10" xfId="64" applyNumberFormat="1" applyFont="1" applyBorder="1" applyAlignment="1" applyProtection="1">
      <alignment horizontal="center"/>
    </xf>
    <xf numFmtId="0" fontId="32" fillId="0" borderId="10" xfId="0" applyFont="1" applyFill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center"/>
    </xf>
    <xf numFmtId="0" fontId="32" fillId="0" borderId="10" xfId="64" applyFont="1" applyFill="1" applyBorder="1" applyProtection="1">
      <protection locked="0"/>
    </xf>
    <xf numFmtId="200" fontId="31" fillId="24" borderId="10" xfId="64" applyNumberFormat="1" applyFont="1" applyFill="1" applyBorder="1" applyAlignment="1" applyProtection="1">
      <alignment horizontal="right"/>
    </xf>
    <xf numFmtId="200" fontId="8" fillId="0" borderId="0" xfId="64" applyNumberFormat="1" applyFont="1" applyFill="1" applyProtection="1"/>
    <xf numFmtId="49" fontId="24" fillId="26" borderId="10" xfId="64" applyNumberFormat="1" applyFont="1" applyFill="1" applyBorder="1" applyAlignment="1" applyProtection="1">
      <alignment horizontal="center" vertical="center" wrapText="1"/>
    </xf>
    <xf numFmtId="0" fontId="22" fillId="26" borderId="0" xfId="64" applyFont="1" applyFill="1" applyProtection="1"/>
    <xf numFmtId="0" fontId="23" fillId="26" borderId="0" xfId="64" applyFont="1" applyFill="1" applyProtection="1"/>
    <xf numFmtId="0" fontId="2" fillId="26" borderId="0" xfId="64" applyFont="1" applyFill="1" applyProtection="1"/>
    <xf numFmtId="49" fontId="11" fillId="26" borderId="10" xfId="64" applyNumberFormat="1" applyFont="1" applyFill="1" applyBorder="1" applyAlignment="1" applyProtection="1">
      <alignment horizontal="center" vertical="top" wrapText="1"/>
    </xf>
    <xf numFmtId="0" fontId="11" fillId="26" borderId="10" xfId="0" applyFont="1" applyFill="1" applyBorder="1" applyAlignment="1" applyProtection="1">
      <alignment horizontal="centerContinuous" vertical="center" wrapText="1"/>
    </xf>
    <xf numFmtId="0" fontId="20" fillId="26" borderId="0" xfId="64" applyFont="1" applyFill="1" applyProtection="1"/>
    <xf numFmtId="191" fontId="26" fillId="26" borderId="0" xfId="64" applyNumberFormat="1" applyFont="1" applyFill="1" applyBorder="1" applyProtection="1"/>
    <xf numFmtId="0" fontId="8" fillId="26" borderId="0" xfId="64" applyFont="1" applyFill="1" applyProtection="1"/>
    <xf numFmtId="0" fontId="6" fillId="24" borderId="10" xfId="64" applyNumberFormat="1" applyFont="1" applyFill="1" applyBorder="1" applyAlignment="1" applyProtection="1">
      <alignment horizontal="center"/>
    </xf>
    <xf numFmtId="191" fontId="27" fillId="26" borderId="0" xfId="64" applyNumberFormat="1" applyFont="1" applyFill="1" applyBorder="1" applyProtection="1"/>
    <xf numFmtId="0" fontId="6" fillId="0" borderId="0" xfId="64" applyFont="1" applyFill="1" applyProtection="1"/>
    <xf numFmtId="0" fontId="4" fillId="0" borderId="0" xfId="0" applyFont="1" applyFill="1" applyBorder="1" applyAlignment="1" applyProtection="1">
      <alignment vertical="center"/>
    </xf>
    <xf numFmtId="200" fontId="20" fillId="0" borderId="0" xfId="64" applyNumberFormat="1" applyFont="1" applyProtection="1"/>
    <xf numFmtId="200" fontId="8" fillId="0" borderId="0" xfId="64" applyNumberFormat="1" applyFont="1" applyProtection="1"/>
    <xf numFmtId="200" fontId="13" fillId="0" borderId="10" xfId="64" applyNumberFormat="1" applyFont="1" applyBorder="1" applyProtection="1">
      <protection locked="0"/>
    </xf>
    <xf numFmtId="200" fontId="6" fillId="0" borderId="10" xfId="64" applyNumberFormat="1" applyFont="1" applyFill="1" applyBorder="1" applyProtection="1"/>
    <xf numFmtId="200" fontId="13" fillId="0" borderId="10" xfId="64" applyNumberFormat="1" applyFont="1" applyBorder="1" applyProtection="1"/>
    <xf numFmtId="200" fontId="11" fillId="0" borderId="10" xfId="64" applyNumberFormat="1" applyFont="1" applyBorder="1" applyProtection="1"/>
    <xf numFmtId="200" fontId="8" fillId="0" borderId="10" xfId="64" applyNumberFormat="1" applyFont="1" applyFill="1" applyBorder="1" applyProtection="1"/>
    <xf numFmtId="200" fontId="6" fillId="24" borderId="10" xfId="64" applyNumberFormat="1" applyFont="1" applyFill="1" applyBorder="1" applyProtection="1"/>
    <xf numFmtId="200" fontId="12" fillId="24" borderId="10" xfId="64" applyNumberFormat="1" applyFont="1" applyFill="1" applyBorder="1" applyProtection="1"/>
    <xf numFmtId="0" fontId="5" fillId="0" borderId="10" xfId="64" applyFont="1" applyFill="1" applyBorder="1" applyAlignment="1" applyProtection="1">
      <alignment horizontal="center" vertical="center" wrapText="1"/>
    </xf>
    <xf numFmtId="191" fontId="5" fillId="0" borderId="10" xfId="64" applyNumberFormat="1" applyFont="1" applyFill="1" applyBorder="1" applyProtection="1"/>
    <xf numFmtId="0" fontId="37" fillId="0" borderId="10" xfId="64" applyFont="1" applyFill="1" applyBorder="1" applyAlignment="1" applyProtection="1">
      <alignment vertical="center" wrapText="1"/>
    </xf>
    <xf numFmtId="191" fontId="37" fillId="0" borderId="10" xfId="64" applyNumberFormat="1" applyFont="1" applyFill="1" applyBorder="1" applyProtection="1">
      <protection locked="0"/>
    </xf>
    <xf numFmtId="191" fontId="5" fillId="0" borderId="10" xfId="64" applyNumberFormat="1" applyFont="1" applyFill="1" applyBorder="1" applyProtection="1">
      <protection locked="0"/>
    </xf>
    <xf numFmtId="191" fontId="38" fillId="0" borderId="10" xfId="64" applyNumberFormat="1" applyFont="1" applyFill="1" applyBorder="1" applyProtection="1">
      <protection locked="0"/>
    </xf>
    <xf numFmtId="0" fontId="5" fillId="26" borderId="10" xfId="64" applyFont="1" applyFill="1" applyBorder="1" applyAlignment="1" applyProtection="1">
      <alignment horizontal="center" vertical="center" wrapText="1"/>
    </xf>
    <xf numFmtId="191" fontId="5" fillId="26" borderId="10" xfId="64" applyNumberFormat="1" applyFont="1" applyFill="1" applyBorder="1" applyProtection="1">
      <protection locked="0"/>
    </xf>
    <xf numFmtId="191" fontId="36" fillId="0" borderId="10" xfId="64" applyNumberFormat="1" applyFont="1" applyFill="1" applyBorder="1" applyProtection="1">
      <protection locked="0"/>
    </xf>
    <xf numFmtId="191" fontId="36" fillId="26" borderId="10" xfId="64" applyNumberFormat="1" applyFont="1" applyFill="1" applyBorder="1" applyProtection="1">
      <protection locked="0"/>
    </xf>
    <xf numFmtId="0" fontId="5" fillId="24" borderId="10" xfId="64" applyFont="1" applyFill="1" applyBorder="1" applyAlignment="1" applyProtection="1">
      <alignment horizontal="center" vertical="center" wrapText="1"/>
    </xf>
    <xf numFmtId="191" fontId="5" fillId="24" borderId="10" xfId="64" applyNumberFormat="1" applyFont="1" applyFill="1" applyBorder="1" applyProtection="1"/>
    <xf numFmtId="191" fontId="39" fillId="0" borderId="10" xfId="0" applyNumberFormat="1" applyFont="1" applyFill="1" applyBorder="1" applyAlignment="1">
      <alignment vertical="center"/>
    </xf>
    <xf numFmtId="191" fontId="40" fillId="0" borderId="10" xfId="0" applyNumberFormat="1" applyFont="1" applyFill="1" applyBorder="1" applyAlignment="1">
      <alignment vertical="center"/>
    </xf>
    <xf numFmtId="191" fontId="41" fillId="0" borderId="10" xfId="0" applyNumberFormat="1" applyFont="1" applyFill="1" applyBorder="1" applyAlignment="1">
      <alignment vertical="center"/>
    </xf>
    <xf numFmtId="0" fontId="36" fillId="0" borderId="10" xfId="64" applyFont="1" applyFill="1" applyBorder="1" applyAlignment="1" applyProtection="1">
      <alignment horizontal="center" vertical="center" wrapText="1"/>
    </xf>
    <xf numFmtId="200" fontId="5" fillId="24" borderId="10" xfId="64" applyNumberFormat="1" applyFont="1" applyFill="1" applyBorder="1" applyAlignment="1" applyProtection="1">
      <alignment horizontal="left"/>
    </xf>
    <xf numFmtId="0" fontId="5" fillId="0" borderId="10" xfId="64" applyFont="1" applyFill="1" applyBorder="1" applyAlignment="1" applyProtection="1">
      <alignment horizontal="left" wrapText="1"/>
    </xf>
    <xf numFmtId="0" fontId="41" fillId="0" borderId="10" xfId="64" applyFont="1" applyFill="1" applyBorder="1" applyAlignment="1" applyProtection="1">
      <alignment vertical="center" wrapText="1"/>
    </xf>
    <xf numFmtId="0" fontId="5" fillId="0" borderId="10" xfId="64" applyFont="1" applyFill="1" applyBorder="1" applyAlignment="1" applyProtection="1">
      <alignment horizontal="left"/>
    </xf>
    <xf numFmtId="0" fontId="5" fillId="0" borderId="10" xfId="64" applyFont="1" applyFill="1" applyBorder="1" applyAlignment="1" applyProtection="1">
      <alignment horizontal="left" vertical="center" wrapText="1"/>
    </xf>
    <xf numFmtId="0" fontId="39" fillId="0" borderId="10" xfId="64" applyFont="1" applyFill="1" applyBorder="1" applyAlignment="1" applyProtection="1">
      <alignment horizontal="left" vertical="center" wrapText="1"/>
    </xf>
    <xf numFmtId="0" fontId="39" fillId="26" borderId="10" xfId="64" applyFont="1" applyFill="1" applyBorder="1" applyAlignment="1" applyProtection="1">
      <alignment horizontal="left" vertical="center" wrapText="1"/>
    </xf>
    <xf numFmtId="0" fontId="41" fillId="0" borderId="10" xfId="64" applyFont="1" applyFill="1" applyBorder="1" applyAlignment="1" applyProtection="1">
      <alignment horizontal="left" vertical="center" wrapText="1"/>
    </xf>
    <xf numFmtId="0" fontId="39" fillId="25" borderId="10" xfId="64" applyFont="1" applyFill="1" applyBorder="1" applyAlignment="1" applyProtection="1">
      <alignment horizontal="center" vertical="center" wrapText="1"/>
    </xf>
    <xf numFmtId="0" fontId="39" fillId="24" borderId="10" xfId="64" applyFont="1" applyFill="1" applyBorder="1" applyAlignment="1" applyProtection="1">
      <alignment horizontal="center" vertical="center" wrapText="1"/>
    </xf>
    <xf numFmtId="0" fontId="39" fillId="0" borderId="10" xfId="64" applyFont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Continuous" vertical="center" wrapText="1"/>
    </xf>
    <xf numFmtId="0" fontId="5" fillId="0" borderId="10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horizontal="left" vertical="center" wrapText="1"/>
    </xf>
    <xf numFmtId="0" fontId="38" fillId="0" borderId="10" xfId="0" applyFont="1" applyFill="1" applyBorder="1" applyAlignment="1" applyProtection="1">
      <alignment horizontal="left" vertical="center" wrapText="1"/>
    </xf>
    <xf numFmtId="0" fontId="37" fillId="0" borderId="10" xfId="0" applyFont="1" applyFill="1" applyBorder="1" applyAlignment="1" applyProtection="1">
      <alignment vertical="center" wrapText="1"/>
    </xf>
    <xf numFmtId="0" fontId="38" fillId="0" borderId="10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37" fillId="26" borderId="10" xfId="0" applyNumberFormat="1" applyFont="1" applyFill="1" applyBorder="1" applyAlignment="1">
      <alignment horizontal="left" vertical="center" wrapText="1"/>
    </xf>
    <xf numFmtId="0" fontId="37" fillId="0" borderId="10" xfId="0" applyNumberFormat="1" applyFont="1" applyFill="1" applyBorder="1" applyAlignment="1">
      <alignment horizontal="left" vertical="center" wrapText="1"/>
    </xf>
    <xf numFmtId="200" fontId="42" fillId="24" borderId="10" xfId="64" applyNumberFormat="1" applyFont="1" applyFill="1" applyBorder="1" applyAlignment="1" applyProtection="1">
      <alignment horizontal="left"/>
    </xf>
    <xf numFmtId="49" fontId="34" fillId="26" borderId="10" xfId="64" applyNumberFormat="1" applyFont="1" applyFill="1" applyBorder="1" applyAlignment="1" applyProtection="1">
      <alignment horizontal="center"/>
    </xf>
    <xf numFmtId="0" fontId="5" fillId="26" borderId="10" xfId="0" applyFont="1" applyFill="1" applyBorder="1" applyAlignment="1" applyProtection="1"/>
    <xf numFmtId="4" fontId="8" fillId="0" borderId="0" xfId="64" applyNumberFormat="1" applyFont="1" applyProtection="1"/>
    <xf numFmtId="200" fontId="5" fillId="26" borderId="10" xfId="64" applyNumberFormat="1" applyFont="1" applyFill="1" applyBorder="1" applyAlignment="1" applyProtection="1">
      <alignment horizontal="center"/>
    </xf>
    <xf numFmtId="200" fontId="5" fillId="0" borderId="10" xfId="64" applyNumberFormat="1" applyFont="1" applyFill="1" applyBorder="1" applyAlignment="1" applyProtection="1">
      <alignment horizontal="center"/>
    </xf>
    <xf numFmtId="200" fontId="37" fillId="26" borderId="10" xfId="64" applyNumberFormat="1" applyFont="1" applyFill="1" applyBorder="1" applyAlignment="1" applyProtection="1">
      <alignment horizontal="center"/>
    </xf>
    <xf numFmtId="200" fontId="37" fillId="0" borderId="10" xfId="64" applyNumberFormat="1" applyFont="1" applyFill="1" applyBorder="1" applyAlignment="1" applyProtection="1">
      <alignment horizontal="center"/>
    </xf>
    <xf numFmtId="200" fontId="39" fillId="25" borderId="10" xfId="64" applyNumberFormat="1" applyFont="1" applyFill="1" applyBorder="1" applyAlignment="1" applyProtection="1">
      <alignment horizontal="center" vertical="center" wrapText="1"/>
    </xf>
    <xf numFmtId="200" fontId="42" fillId="24" borderId="10" xfId="64" applyNumberFormat="1" applyFont="1" applyFill="1" applyBorder="1" applyAlignment="1" applyProtection="1">
      <alignment horizontal="center"/>
    </xf>
    <xf numFmtId="200" fontId="5" fillId="26" borderId="10" xfId="0" applyNumberFormat="1" applyFont="1" applyFill="1" applyBorder="1" applyAlignment="1" applyProtection="1">
      <alignment horizontal="center"/>
    </xf>
    <xf numFmtId="200" fontId="39" fillId="0" borderId="10" xfId="64" applyNumberFormat="1" applyFont="1" applyBorder="1" applyAlignment="1" applyProtection="1">
      <alignment horizontal="center"/>
    </xf>
    <xf numFmtId="200" fontId="40" fillId="0" borderId="10" xfId="64" applyNumberFormat="1" applyFont="1" applyBorder="1" applyAlignment="1" applyProtection="1">
      <alignment horizontal="center"/>
    </xf>
    <xf numFmtId="200" fontId="38" fillId="0" borderId="10" xfId="64" applyNumberFormat="1" applyFont="1" applyBorder="1" applyAlignment="1" applyProtection="1">
      <alignment horizontal="center"/>
    </xf>
    <xf numFmtId="200" fontId="37" fillId="0" borderId="10" xfId="64" applyNumberFormat="1" applyFont="1" applyBorder="1" applyAlignment="1" applyProtection="1">
      <alignment horizontal="center"/>
    </xf>
    <xf numFmtId="200" fontId="38" fillId="0" borderId="10" xfId="64" applyNumberFormat="1" applyFont="1" applyBorder="1" applyAlignment="1" applyProtection="1">
      <alignment horizontal="center"/>
      <protection locked="0"/>
    </xf>
    <xf numFmtId="200" fontId="41" fillId="26" borderId="10" xfId="0" applyNumberFormat="1" applyFont="1" applyFill="1" applyBorder="1" applyAlignment="1">
      <alignment horizontal="center"/>
    </xf>
    <xf numFmtId="200" fontId="41" fillId="0" borderId="10" xfId="0" applyNumberFormat="1" applyFont="1" applyFill="1" applyBorder="1" applyAlignment="1">
      <alignment horizontal="center"/>
    </xf>
    <xf numFmtId="200" fontId="5" fillId="0" borderId="12" xfId="64" applyNumberFormat="1" applyFont="1" applyFill="1" applyBorder="1" applyAlignment="1" applyProtection="1">
      <alignment horizontal="center"/>
    </xf>
    <xf numFmtId="200" fontId="36" fillId="0" borderId="10" xfId="64" applyNumberFormat="1" applyFont="1" applyFill="1" applyBorder="1" applyAlignment="1" applyProtection="1">
      <alignment horizontal="center"/>
    </xf>
    <xf numFmtId="200" fontId="37" fillId="0" borderId="10" xfId="64" applyNumberFormat="1" applyFont="1" applyFill="1" applyBorder="1" applyAlignment="1" applyProtection="1">
      <alignment horizontal="center"/>
      <protection locked="0"/>
    </xf>
    <xf numFmtId="200" fontId="37" fillId="26" borderId="10" xfId="64" applyNumberFormat="1" applyFont="1" applyFill="1" applyBorder="1" applyAlignment="1" applyProtection="1">
      <alignment horizontal="center"/>
      <protection locked="0"/>
    </xf>
    <xf numFmtId="200" fontId="37" fillId="26" borderId="15" xfId="64" applyNumberFormat="1" applyFont="1" applyFill="1" applyBorder="1" applyAlignment="1" applyProtection="1">
      <alignment horizontal="center"/>
      <protection locked="0"/>
    </xf>
    <xf numFmtId="200" fontId="5" fillId="24" borderId="10" xfId="64" applyNumberFormat="1" applyFont="1" applyFill="1" applyBorder="1" applyAlignment="1" applyProtection="1">
      <alignment horizontal="center"/>
    </xf>
    <xf numFmtId="200" fontId="36" fillId="0" borderId="10" xfId="64" applyNumberFormat="1" applyFont="1" applyFill="1" applyBorder="1" applyAlignment="1" applyProtection="1">
      <alignment horizontal="center"/>
      <protection locked="0"/>
    </xf>
    <xf numFmtId="200" fontId="37" fillId="29" borderId="10" xfId="64" applyNumberFormat="1" applyFont="1" applyFill="1" applyBorder="1" applyAlignment="1" applyProtection="1">
      <alignment horizontal="center"/>
    </xf>
    <xf numFmtId="200" fontId="5" fillId="0" borderId="10" xfId="64" applyNumberFormat="1" applyFont="1" applyFill="1" applyBorder="1" applyAlignment="1" applyProtection="1">
      <alignment horizontal="center"/>
      <protection locked="0"/>
    </xf>
    <xf numFmtId="210" fontId="5" fillId="0" borderId="10" xfId="72" applyNumberFormat="1" applyFont="1" applyFill="1" applyBorder="1" applyAlignment="1" applyProtection="1">
      <alignment horizontal="center"/>
    </xf>
    <xf numFmtId="210" fontId="38" fillId="0" borderId="10" xfId="72" applyNumberFormat="1" applyFont="1" applyFill="1" applyBorder="1" applyAlignment="1" applyProtection="1">
      <alignment horizontal="center"/>
    </xf>
    <xf numFmtId="210" fontId="5" fillId="24" borderId="10" xfId="72" applyNumberFormat="1" applyFont="1" applyFill="1" applyBorder="1" applyAlignment="1" applyProtection="1">
      <alignment horizontal="center"/>
    </xf>
    <xf numFmtId="210" fontId="5" fillId="26" borderId="10" xfId="72" applyNumberFormat="1" applyFont="1" applyFill="1" applyBorder="1" applyAlignment="1" applyProtection="1">
      <alignment horizontal="center"/>
    </xf>
    <xf numFmtId="210" fontId="39" fillId="25" borderId="10" xfId="72" applyNumberFormat="1" applyFont="1" applyFill="1" applyBorder="1" applyAlignment="1" applyProtection="1">
      <alignment horizontal="center" vertical="center" wrapText="1"/>
    </xf>
    <xf numFmtId="210" fontId="42" fillId="24" borderId="10" xfId="72" applyNumberFormat="1" applyFont="1" applyFill="1" applyBorder="1" applyAlignment="1" applyProtection="1">
      <alignment horizontal="center"/>
    </xf>
    <xf numFmtId="210" fontId="42" fillId="29" borderId="10" xfId="72" applyNumberFormat="1" applyFont="1" applyFill="1" applyBorder="1" applyAlignment="1" applyProtection="1">
      <alignment horizontal="center"/>
    </xf>
    <xf numFmtId="0" fontId="32" fillId="26" borderId="10" xfId="64" applyFont="1" applyFill="1" applyBorder="1" applyAlignment="1" applyProtection="1">
      <alignment horizontal="center" vertical="center"/>
      <protection locked="0"/>
    </xf>
    <xf numFmtId="0" fontId="6" fillId="0" borderId="10" xfId="64" applyFont="1" applyFill="1" applyBorder="1" applyAlignment="1" applyProtection="1">
      <alignment horizontal="center" vertical="center"/>
    </xf>
    <xf numFmtId="0" fontId="8" fillId="0" borderId="10" xfId="64" applyFont="1" applyFill="1" applyBorder="1" applyAlignment="1" applyProtection="1">
      <alignment horizontal="center" vertical="center"/>
    </xf>
    <xf numFmtId="0" fontId="6" fillId="26" borderId="10" xfId="64" applyFont="1" applyFill="1" applyBorder="1" applyAlignment="1" applyProtection="1">
      <alignment horizontal="center" vertical="center"/>
    </xf>
    <xf numFmtId="49" fontId="4" fillId="0" borderId="10" xfId="64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/>
    </xf>
    <xf numFmtId="0" fontId="5" fillId="0" borderId="10" xfId="64" applyFont="1" applyFill="1" applyBorder="1" applyAlignment="1" applyProtection="1">
      <alignment vertical="center" wrapText="1"/>
    </xf>
    <xf numFmtId="0" fontId="37" fillId="0" borderId="0" xfId="64" applyFont="1" applyFill="1" applyBorder="1" applyAlignment="1" applyProtection="1">
      <alignment horizontal="left" vertical="center" wrapText="1"/>
    </xf>
    <xf numFmtId="49" fontId="11" fillId="0" borderId="10" xfId="64" applyNumberFormat="1" applyFont="1" applyFill="1" applyBorder="1" applyAlignment="1" applyProtection="1">
      <alignment horizontal="center" vertical="top" wrapText="1"/>
    </xf>
    <xf numFmtId="4" fontId="29" fillId="0" borderId="0" xfId="64" applyNumberFormat="1" applyFont="1" applyFill="1" applyProtection="1"/>
    <xf numFmtId="0" fontId="29" fillId="0" borderId="0" xfId="64" applyFont="1" applyFill="1" applyProtection="1"/>
    <xf numFmtId="210" fontId="5" fillId="29" borderId="10" xfId="72" applyNumberFormat="1" applyFont="1" applyFill="1" applyBorder="1" applyAlignment="1" applyProtection="1">
      <alignment horizontal="center"/>
    </xf>
    <xf numFmtId="210" fontId="38" fillId="29" borderId="10" xfId="72" applyNumberFormat="1" applyFont="1" applyFill="1" applyBorder="1" applyAlignment="1" applyProtection="1">
      <alignment horizontal="center"/>
    </xf>
    <xf numFmtId="0" fontId="41" fillId="29" borderId="10" xfId="64" applyFont="1" applyFill="1" applyBorder="1" applyAlignment="1" applyProtection="1">
      <alignment vertical="center" wrapText="1"/>
    </xf>
    <xf numFmtId="210" fontId="43" fillId="29" borderId="10" xfId="72" applyNumberFormat="1" applyFont="1" applyFill="1" applyBorder="1" applyAlignment="1" applyProtection="1">
      <alignment horizontal="center"/>
    </xf>
    <xf numFmtId="210" fontId="43" fillId="29" borderId="10" xfId="72" applyNumberFormat="1" applyFont="1" applyFill="1" applyBorder="1" applyAlignment="1" applyProtection="1">
      <alignment horizontal="center" vertical="center" wrapText="1"/>
    </xf>
    <xf numFmtId="200" fontId="39" fillId="24" borderId="10" xfId="64" applyNumberFormat="1" applyFont="1" applyFill="1" applyBorder="1" applyAlignment="1" applyProtection="1">
      <alignment horizontal="center" wrapText="1"/>
    </xf>
    <xf numFmtId="210" fontId="43" fillId="29" borderId="10" xfId="72" applyNumberFormat="1" applyFont="1" applyFill="1" applyBorder="1" applyAlignment="1" applyProtection="1">
      <alignment horizontal="center" wrapText="1"/>
    </xf>
    <xf numFmtId="0" fontId="76" fillId="25" borderId="0" xfId="64" applyFont="1" applyFill="1" applyProtection="1"/>
    <xf numFmtId="210" fontId="37" fillId="0" borderId="10" xfId="72" applyNumberFormat="1" applyFont="1" applyFill="1" applyBorder="1" applyAlignment="1" applyProtection="1">
      <alignment horizontal="center"/>
    </xf>
    <xf numFmtId="0" fontId="64" fillId="0" borderId="10" xfId="0" applyNumberFormat="1" applyFont="1" applyFill="1" applyBorder="1" applyAlignment="1" applyProtection="1">
      <alignment horizontal="center" vertical="center"/>
      <protection hidden="1"/>
    </xf>
    <xf numFmtId="0" fontId="65" fillId="0" borderId="0" xfId="64" applyFont="1" applyFill="1" applyProtection="1"/>
    <xf numFmtId="0" fontId="66" fillId="0" borderId="0" xfId="64" applyFont="1" applyFill="1" applyProtection="1"/>
    <xf numFmtId="0" fontId="64" fillId="29" borderId="10" xfId="0" applyNumberFormat="1" applyFont="1" applyFill="1" applyBorder="1" applyAlignment="1" applyProtection="1">
      <alignment horizontal="center" vertical="center"/>
      <protection hidden="1"/>
    </xf>
    <xf numFmtId="49" fontId="67" fillId="0" borderId="10" xfId="64" applyNumberFormat="1" applyFont="1" applyFill="1" applyBorder="1" applyAlignment="1" applyProtection="1">
      <alignment horizontal="center" vertical="center" wrapText="1"/>
    </xf>
    <xf numFmtId="0" fontId="7" fillId="0" borderId="10" xfId="64" applyFont="1" applyFill="1" applyBorder="1" applyAlignment="1" applyProtection="1">
      <alignment horizontal="center" vertical="center"/>
    </xf>
    <xf numFmtId="200" fontId="36" fillId="26" borderId="10" xfId="64" applyNumberFormat="1" applyFont="1" applyFill="1" applyBorder="1" applyAlignment="1" applyProtection="1">
      <alignment horizontal="center"/>
    </xf>
    <xf numFmtId="210" fontId="37" fillId="29" borderId="10" xfId="72" applyNumberFormat="1" applyFont="1" applyFill="1" applyBorder="1" applyAlignment="1" applyProtection="1">
      <alignment horizontal="center"/>
    </xf>
    <xf numFmtId="0" fontId="7" fillId="0" borderId="0" xfId="64" applyFont="1" applyFill="1" applyProtection="1"/>
    <xf numFmtId="0" fontId="7" fillId="0" borderId="10" xfId="0" applyNumberFormat="1" applyFont="1" applyFill="1" applyBorder="1" applyAlignment="1" applyProtection="1">
      <alignment horizontal="center" vertical="center"/>
    </xf>
    <xf numFmtId="0" fontId="6" fillId="0" borderId="0" xfId="64" applyFont="1" applyFill="1" applyBorder="1" applyAlignment="1" applyProtection="1">
      <alignment horizontal="center" wrapText="1"/>
    </xf>
    <xf numFmtId="0" fontId="6" fillId="0" borderId="0" xfId="64" applyFont="1" applyFill="1" applyAlignment="1" applyProtection="1">
      <alignment horizontal="center" wrapText="1"/>
    </xf>
    <xf numFmtId="191" fontId="8" fillId="0" borderId="0" xfId="64" applyNumberFormat="1" applyFont="1" applyProtection="1"/>
    <xf numFmtId="2" fontId="8" fillId="29" borderId="0" xfId="64" applyNumberFormat="1" applyFont="1" applyFill="1" applyProtection="1"/>
    <xf numFmtId="200" fontId="6" fillId="0" borderId="0" xfId="66" applyNumberFormat="1" applyFont="1" applyAlignment="1" applyProtection="1">
      <alignment horizontal="center"/>
    </xf>
    <xf numFmtId="2" fontId="8" fillId="0" borderId="0" xfId="64" applyNumberFormat="1" applyFont="1" applyFill="1" applyProtection="1"/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10" xfId="64" applyFont="1" applyFill="1" applyBorder="1" applyAlignment="1" applyProtection="1">
      <alignment horizontal="center" vertical="center" wrapText="1"/>
    </xf>
    <xf numFmtId="4" fontId="6" fillId="0" borderId="0" xfId="64" applyNumberFormat="1" applyFont="1" applyBorder="1" applyAlignment="1" applyProtection="1">
      <alignment horizontal="centerContinuous" vertical="center"/>
    </xf>
    <xf numFmtId="4" fontId="8" fillId="0" borderId="0" xfId="64" applyNumberFormat="1" applyFont="1" applyBorder="1" applyAlignment="1" applyProtection="1">
      <alignment horizontal="centerContinuous" vertical="center"/>
    </xf>
    <xf numFmtId="191" fontId="8" fillId="0" borderId="0" xfId="64" applyNumberFormat="1" applyFont="1" applyBorder="1" applyProtection="1"/>
    <xf numFmtId="0" fontId="8" fillId="0" borderId="0" xfId="64" applyFont="1" applyBorder="1" applyProtection="1"/>
    <xf numFmtId="0" fontId="11" fillId="0" borderId="16" xfId="0" applyFont="1" applyFill="1" applyBorder="1" applyAlignment="1" applyProtection="1">
      <alignment horizontal="center" vertical="center" wrapText="1"/>
    </xf>
    <xf numFmtId="0" fontId="11" fillId="0" borderId="13" xfId="64" applyFont="1" applyFill="1" applyBorder="1" applyAlignment="1" applyProtection="1">
      <alignment horizontal="center" vertical="center" wrapText="1"/>
    </xf>
    <xf numFmtId="200" fontId="70" fillId="0" borderId="10" xfId="0" applyNumberFormat="1" applyFont="1" applyFill="1" applyBorder="1" applyAlignment="1">
      <alignment vertical="center"/>
    </xf>
    <xf numFmtId="200" fontId="8" fillId="0" borderId="0" xfId="64" applyNumberFormat="1" applyFont="1" applyBorder="1" applyProtection="1"/>
    <xf numFmtId="200" fontId="6" fillId="0" borderId="0" xfId="0" applyNumberFormat="1" applyFont="1" applyFill="1" applyBorder="1" applyAlignment="1" applyProtection="1">
      <alignment vertical="center"/>
    </xf>
    <xf numFmtId="200" fontId="38" fillId="0" borderId="10" xfId="64" applyNumberFormat="1" applyFont="1" applyFill="1" applyBorder="1" applyAlignment="1" applyProtection="1">
      <alignment horizontal="center"/>
    </xf>
    <xf numFmtId="200" fontId="38" fillId="0" borderId="10" xfId="64" applyNumberFormat="1" applyFont="1" applyFill="1" applyBorder="1" applyAlignment="1" applyProtection="1">
      <alignment horizontal="center"/>
      <protection locked="0"/>
    </xf>
    <xf numFmtId="200" fontId="6" fillId="0" borderId="0" xfId="66" applyNumberFormat="1" applyFont="1" applyFill="1" applyAlignment="1" applyProtection="1">
      <alignment horizontal="center"/>
    </xf>
    <xf numFmtId="200" fontId="39" fillId="0" borderId="10" xfId="64" applyNumberFormat="1" applyFont="1" applyFill="1" applyBorder="1" applyAlignment="1" applyProtection="1">
      <alignment horizontal="center"/>
    </xf>
    <xf numFmtId="4" fontId="8" fillId="0" borderId="0" xfId="64" applyNumberFormat="1" applyFont="1" applyFill="1" applyProtection="1"/>
    <xf numFmtId="0" fontId="37" fillId="27" borderId="17" xfId="0" applyFont="1" applyFill="1" applyBorder="1" applyAlignment="1">
      <alignment horizontal="left" vertical="center" wrapText="1"/>
    </xf>
    <xf numFmtId="0" fontId="37" fillId="27" borderId="0" xfId="0" applyFont="1" applyFill="1" applyBorder="1" applyAlignment="1">
      <alignment horizontal="left" vertical="center" wrapText="1"/>
    </xf>
    <xf numFmtId="0" fontId="6" fillId="0" borderId="0" xfId="0" applyFont="1" applyFill="1" applyAlignment="1" applyProtection="1"/>
    <xf numFmtId="191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200" fontId="76" fillId="26" borderId="0" xfId="64" applyNumberFormat="1" applyFont="1" applyFill="1" applyProtection="1"/>
    <xf numFmtId="200" fontId="77" fillId="28" borderId="10" xfId="64" applyNumberFormat="1" applyFont="1" applyFill="1" applyBorder="1" applyProtection="1"/>
    <xf numFmtId="200" fontId="78" fillId="28" borderId="10" xfId="64" applyNumberFormat="1" applyFont="1" applyFill="1" applyBorder="1" applyProtection="1">
      <protection locked="0"/>
    </xf>
    <xf numFmtId="200" fontId="79" fillId="28" borderId="10" xfId="64" applyNumberFormat="1" applyFont="1" applyFill="1" applyBorder="1" applyProtection="1"/>
    <xf numFmtId="200" fontId="80" fillId="28" borderId="10" xfId="0" applyNumberFormat="1" applyFont="1" applyFill="1" applyBorder="1" applyAlignment="1"/>
    <xf numFmtId="200" fontId="76" fillId="26" borderId="0" xfId="64" applyNumberFormat="1" applyFont="1" applyFill="1" applyBorder="1" applyProtection="1"/>
    <xf numFmtId="191" fontId="76" fillId="28" borderId="0" xfId="64" applyNumberFormat="1" applyFont="1" applyFill="1" applyBorder="1" applyProtection="1"/>
    <xf numFmtId="191" fontId="76" fillId="28" borderId="0" xfId="64" applyNumberFormat="1" applyFont="1" applyFill="1" applyProtection="1"/>
    <xf numFmtId="0" fontId="76" fillId="28" borderId="0" xfId="64" applyFont="1" applyFill="1" applyProtection="1"/>
    <xf numFmtId="2" fontId="8" fillId="29" borderId="0" xfId="64" applyNumberFormat="1" applyFont="1" applyFill="1" applyBorder="1" applyProtection="1"/>
    <xf numFmtId="200" fontId="81" fillId="26" borderId="10" xfId="0" applyNumberFormat="1" applyFont="1" applyFill="1" applyBorder="1" applyAlignment="1" applyProtection="1">
      <alignment horizontal="center"/>
    </xf>
    <xf numFmtId="200" fontId="81" fillId="0" borderId="10" xfId="0" applyNumberFormat="1" applyFont="1" applyFill="1" applyBorder="1" applyAlignment="1" applyProtection="1">
      <alignment horizontal="center"/>
    </xf>
    <xf numFmtId="200" fontId="82" fillId="26" borderId="10" xfId="64" applyNumberFormat="1" applyFont="1" applyFill="1" applyBorder="1" applyAlignment="1" applyProtection="1">
      <alignment horizontal="center"/>
    </xf>
    <xf numFmtId="200" fontId="83" fillId="26" borderId="10" xfId="64" applyNumberFormat="1" applyFont="1" applyFill="1" applyBorder="1" applyAlignment="1" applyProtection="1">
      <alignment horizontal="center"/>
    </xf>
    <xf numFmtId="200" fontId="83" fillId="0" borderId="10" xfId="64" applyNumberFormat="1" applyFont="1" applyFill="1" applyBorder="1" applyAlignment="1" applyProtection="1">
      <alignment horizontal="center"/>
    </xf>
    <xf numFmtId="200" fontId="83" fillId="26" borderId="10" xfId="64" applyNumberFormat="1" applyFont="1" applyFill="1" applyBorder="1" applyAlignment="1" applyProtection="1">
      <alignment horizontal="center"/>
      <protection locked="0"/>
    </xf>
    <xf numFmtId="200" fontId="83" fillId="0" borderId="10" xfId="64" applyNumberFormat="1" applyFont="1" applyFill="1" applyBorder="1" applyAlignment="1" applyProtection="1">
      <alignment horizontal="center"/>
      <protection locked="0"/>
    </xf>
    <xf numFmtId="4" fontId="84" fillId="26" borderId="0" xfId="64" applyNumberFormat="1" applyFont="1" applyFill="1" applyBorder="1" applyAlignment="1" applyProtection="1">
      <alignment horizontal="centerContinuous" vertical="center"/>
    </xf>
    <xf numFmtId="4" fontId="84" fillId="0" borderId="0" xfId="64" applyNumberFormat="1" applyFont="1" applyFill="1" applyBorder="1" applyAlignment="1" applyProtection="1">
      <alignment horizontal="centerContinuous" vertical="center"/>
    </xf>
    <xf numFmtId="4" fontId="85" fillId="26" borderId="0" xfId="64" applyNumberFormat="1" applyFont="1" applyFill="1" applyBorder="1" applyAlignment="1" applyProtection="1">
      <alignment horizontal="centerContinuous" vertical="center"/>
    </xf>
    <xf numFmtId="4" fontId="85" fillId="0" borderId="0" xfId="64" applyNumberFormat="1" applyFont="1" applyFill="1" applyBorder="1" applyAlignment="1" applyProtection="1">
      <alignment horizontal="centerContinuous" vertical="center"/>
    </xf>
    <xf numFmtId="191" fontId="85" fillId="26" borderId="0" xfId="64" applyNumberFormat="1" applyFont="1" applyFill="1" applyBorder="1" applyAlignment="1" applyProtection="1">
      <alignment horizontal="center" vertical="center" wrapText="1"/>
    </xf>
    <xf numFmtId="191" fontId="85" fillId="0" borderId="0" xfId="64" applyNumberFormat="1" applyFont="1" applyFill="1" applyBorder="1" applyAlignment="1" applyProtection="1">
      <alignment horizontal="center" vertical="center" wrapText="1"/>
    </xf>
    <xf numFmtId="2" fontId="86" fillId="26" borderId="0" xfId="0" applyNumberFormat="1" applyFont="1" applyFill="1" applyBorder="1" applyAlignment="1">
      <alignment horizontal="right"/>
    </xf>
    <xf numFmtId="191" fontId="85" fillId="26" borderId="0" xfId="64" applyNumberFormat="1" applyFont="1" applyFill="1" applyBorder="1" applyAlignment="1" applyProtection="1">
      <alignment horizontal="center"/>
    </xf>
    <xf numFmtId="191" fontId="85" fillId="0" borderId="0" xfId="64" applyNumberFormat="1" applyFont="1" applyFill="1" applyBorder="1" applyAlignment="1" applyProtection="1">
      <alignment horizontal="center"/>
    </xf>
    <xf numFmtId="191" fontId="85" fillId="26" borderId="0" xfId="64" applyNumberFormat="1" applyFont="1" applyFill="1" applyBorder="1" applyProtection="1"/>
    <xf numFmtId="191" fontId="85" fillId="26" borderId="0" xfId="64" applyNumberFormat="1" applyFont="1" applyFill="1" applyAlignment="1" applyProtection="1">
      <alignment horizontal="center"/>
    </xf>
    <xf numFmtId="191" fontId="85" fillId="0" borderId="0" xfId="64" applyNumberFormat="1" applyFont="1" applyFill="1" applyAlignment="1" applyProtection="1">
      <alignment horizontal="center"/>
    </xf>
    <xf numFmtId="191" fontId="85" fillId="26" borderId="0" xfId="64" applyNumberFormat="1" applyFont="1" applyFill="1" applyProtection="1"/>
    <xf numFmtId="0" fontId="85" fillId="26" borderId="0" xfId="64" applyFont="1" applyFill="1" applyAlignment="1" applyProtection="1">
      <alignment horizontal="center"/>
    </xf>
    <xf numFmtId="0" fontId="85" fillId="0" borderId="0" xfId="64" applyFont="1" applyFill="1" applyAlignment="1" applyProtection="1">
      <alignment horizontal="center"/>
    </xf>
    <xf numFmtId="0" fontId="85" fillId="26" borderId="0" xfId="64" applyFont="1" applyFill="1" applyProtection="1"/>
    <xf numFmtId="4" fontId="87" fillId="29" borderId="0" xfId="59" applyNumberFormat="1" applyFont="1" applyFill="1" applyBorder="1" applyAlignment="1">
      <alignment vertical="center"/>
    </xf>
    <xf numFmtId="39" fontId="85" fillId="29" borderId="0" xfId="0" applyNumberFormat="1" applyFont="1" applyFill="1" applyBorder="1" applyAlignment="1">
      <alignment horizontal="right" vertical="center" wrapText="1"/>
    </xf>
    <xf numFmtId="39" fontId="88" fillId="0" borderId="0" xfId="0" applyNumberFormat="1" applyFont="1" applyFill="1" applyBorder="1" applyAlignment="1">
      <alignment horizontal="right" vertical="center" wrapText="1"/>
    </xf>
    <xf numFmtId="0" fontId="84" fillId="26" borderId="0" xfId="64" applyFont="1" applyFill="1" applyAlignment="1" applyProtection="1">
      <alignment horizontal="center" wrapText="1"/>
    </xf>
    <xf numFmtId="200" fontId="5" fillId="0" borderId="0" xfId="64" applyNumberFormat="1" applyFont="1" applyFill="1" applyAlignment="1" applyProtection="1">
      <alignment horizontal="left" vertical="center"/>
    </xf>
    <xf numFmtId="200" fontId="5" fillId="0" borderId="0" xfId="64" applyNumberFormat="1" applyFont="1" applyFill="1" applyAlignment="1" applyProtection="1">
      <alignment horizontal="right" vertical="center"/>
    </xf>
    <xf numFmtId="0" fontId="11" fillId="0" borderId="16" xfId="64" applyFont="1" applyFill="1" applyBorder="1" applyAlignment="1" applyProtection="1">
      <alignment horizontal="center" vertical="center" wrapText="1"/>
    </xf>
    <xf numFmtId="200" fontId="6" fillId="0" borderId="0" xfId="0" applyNumberFormat="1" applyFont="1" applyFill="1" applyAlignment="1" applyProtection="1"/>
    <xf numFmtId="212" fontId="89" fillId="30" borderId="0" xfId="62" applyNumberFormat="1" applyFont="1" applyFill="1"/>
    <xf numFmtId="212" fontId="8" fillId="0" borderId="0" xfId="64" applyNumberFormat="1" applyFont="1" applyBorder="1" applyProtection="1"/>
    <xf numFmtId="0" fontId="11" fillId="26" borderId="16" xfId="64" applyFont="1" applyFill="1" applyBorder="1" applyAlignment="1" applyProtection="1">
      <alignment horizontal="center" vertical="center" wrapText="1"/>
    </xf>
    <xf numFmtId="49" fontId="11" fillId="26" borderId="18" xfId="64" applyNumberFormat="1" applyFont="1" applyFill="1" applyBorder="1" applyAlignment="1" applyProtection="1">
      <alignment horizontal="center" vertical="top" wrapText="1"/>
    </xf>
    <xf numFmtId="191" fontId="8" fillId="26" borderId="0" xfId="64" applyNumberFormat="1" applyFont="1" applyFill="1" applyProtection="1"/>
    <xf numFmtId="39" fontId="73" fillId="29" borderId="0" xfId="0" applyNumberFormat="1" applyFont="1" applyFill="1" applyBorder="1" applyAlignment="1">
      <alignment horizontal="right" vertical="center" wrapText="1"/>
    </xf>
    <xf numFmtId="39" fontId="8" fillId="29" borderId="0" xfId="0" applyNumberFormat="1" applyFont="1" applyFill="1" applyBorder="1" applyAlignment="1">
      <alignment horizontal="right" vertical="center" wrapText="1"/>
    </xf>
    <xf numFmtId="39" fontId="8" fillId="26" borderId="0" xfId="64" applyNumberFormat="1" applyFont="1" applyFill="1" applyProtection="1"/>
    <xf numFmtId="0" fontId="11" fillId="26" borderId="10" xfId="64" applyFont="1" applyFill="1" applyBorder="1" applyAlignment="1" applyProtection="1">
      <alignment horizontal="center" vertical="center" wrapText="1"/>
    </xf>
    <xf numFmtId="200" fontId="5" fillId="0" borderId="10" xfId="0" applyNumberFormat="1" applyFont="1" applyFill="1" applyBorder="1" applyAlignment="1" applyProtection="1">
      <alignment horizontal="center"/>
    </xf>
    <xf numFmtId="191" fontId="8" fillId="0" borderId="0" xfId="64" applyNumberFormat="1" applyFont="1" applyFill="1" applyProtection="1"/>
    <xf numFmtId="4" fontId="8" fillId="0" borderId="0" xfId="64" applyNumberFormat="1" applyFont="1" applyFill="1" applyBorder="1" applyAlignment="1" applyProtection="1">
      <alignment horizontal="centerContinuous" vertical="center"/>
    </xf>
    <xf numFmtId="4" fontId="8" fillId="0" borderId="0" xfId="64" applyNumberFormat="1" applyFont="1" applyFill="1" applyBorder="1" applyProtection="1"/>
    <xf numFmtId="0" fontId="8" fillId="0" borderId="0" xfId="64" applyFont="1" applyFill="1" applyBorder="1" applyProtection="1"/>
    <xf numFmtId="200" fontId="8" fillId="0" borderId="0" xfId="64" applyNumberFormat="1" applyFont="1" applyFill="1" applyBorder="1" applyProtection="1"/>
    <xf numFmtId="200" fontId="37" fillId="0" borderId="12" xfId="64" applyNumberFormat="1" applyFont="1" applyFill="1" applyBorder="1" applyAlignment="1" applyProtection="1">
      <alignment horizontal="center"/>
    </xf>
    <xf numFmtId="0" fontId="20" fillId="0" borderId="0" xfId="64" applyFont="1" applyAlignment="1" applyProtection="1">
      <alignment horizontal="center"/>
    </xf>
    <xf numFmtId="0" fontId="7" fillId="0" borderId="0" xfId="64" applyFont="1" applyFill="1" applyAlignment="1" applyProtection="1">
      <alignment horizontal="center" vertical="center" wrapText="1"/>
    </xf>
    <xf numFmtId="0" fontId="5" fillId="26" borderId="10" xfId="64" applyFont="1" applyFill="1" applyBorder="1" applyAlignment="1" applyProtection="1">
      <alignment horizontal="center" vertical="center"/>
    </xf>
    <xf numFmtId="0" fontId="9" fillId="0" borderId="10" xfId="64" applyFont="1" applyFill="1" applyBorder="1" applyAlignment="1" applyProtection="1">
      <alignment horizontal="center" vertical="center" wrapText="1"/>
    </xf>
    <xf numFmtId="0" fontId="4" fillId="0" borderId="10" xfId="64" applyFont="1" applyFill="1" applyBorder="1" applyAlignment="1" applyProtection="1">
      <alignment horizontal="center" vertical="center" wrapText="1"/>
    </xf>
    <xf numFmtId="0" fontId="8" fillId="0" borderId="11" xfId="64" applyFont="1" applyFill="1" applyBorder="1" applyAlignment="1" applyProtection="1">
      <alignment horizontal="center"/>
    </xf>
    <xf numFmtId="0" fontId="4" fillId="0" borderId="0" xfId="64" applyFont="1" applyAlignment="1" applyProtection="1">
      <alignment horizontal="center"/>
    </xf>
    <xf numFmtId="0" fontId="16" fillId="0" borderId="0" xfId="64" applyFont="1" applyAlignment="1" applyProtection="1">
      <alignment horizontal="center"/>
    </xf>
    <xf numFmtId="0" fontId="19" fillId="0" borderId="0" xfId="64" applyFont="1" applyFill="1" applyAlignment="1" applyProtection="1">
      <alignment horizontal="center" vertical="center" wrapText="1"/>
    </xf>
    <xf numFmtId="0" fontId="35" fillId="0" borderId="0" xfId="64" applyFont="1" applyFill="1" applyAlignment="1" applyProtection="1">
      <alignment horizontal="center" vertical="center" wrapText="1"/>
    </xf>
    <xf numFmtId="0" fontId="4" fillId="0" borderId="0" xfId="65" applyFont="1" applyAlignment="1" applyProtection="1">
      <alignment horizontal="center"/>
    </xf>
    <xf numFmtId="0" fontId="16" fillId="0" borderId="0" xfId="65" applyFont="1" applyAlignment="1" applyProtection="1">
      <alignment horizontal="center"/>
    </xf>
    <xf numFmtId="0" fontId="5" fillId="0" borderId="14" xfId="64" applyFont="1" applyFill="1" applyBorder="1" applyAlignment="1" applyProtection="1">
      <alignment horizontal="center" vertical="center"/>
    </xf>
    <xf numFmtId="0" fontId="5" fillId="0" borderId="19" xfId="64" applyFont="1" applyFill="1" applyBorder="1" applyAlignment="1" applyProtection="1">
      <alignment horizontal="center" vertical="center"/>
    </xf>
    <xf numFmtId="0" fontId="5" fillId="0" borderId="12" xfId="64" applyFont="1" applyFill="1" applyBorder="1" applyAlignment="1" applyProtection="1">
      <alignment horizontal="center" vertical="center"/>
    </xf>
    <xf numFmtId="0" fontId="5" fillId="0" borderId="18" xfId="64" applyFont="1" applyFill="1" applyBorder="1" applyAlignment="1" applyProtection="1">
      <alignment horizontal="center" vertical="center"/>
    </xf>
    <xf numFmtId="0" fontId="5" fillId="0" borderId="0" xfId="64" applyFont="1" applyFill="1" applyAlignment="1" applyProtection="1">
      <alignment horizontal="center" vertical="center" wrapText="1"/>
    </xf>
    <xf numFmtId="0" fontId="5" fillId="0" borderId="10" xfId="64" applyFont="1" applyFill="1" applyBorder="1" applyAlignment="1" applyProtection="1">
      <alignment horizontal="center" vertical="center"/>
    </xf>
    <xf numFmtId="0" fontId="5" fillId="0" borderId="0" xfId="64" applyFont="1" applyFill="1" applyAlignment="1" applyProtection="1">
      <alignment horizontal="center" wrapText="1"/>
    </xf>
  </cellXfs>
  <cellStyles count="80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/>
    <cellStyle name="40% — акцент2" xfId="14"/>
    <cellStyle name="40% — акцент3" xfId="15"/>
    <cellStyle name="40% — акцент4" xfId="16"/>
    <cellStyle name="40% — акцент5" xfId="17"/>
    <cellStyle name="40% —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/>
    <cellStyle name="60% — акцент2" xfId="26"/>
    <cellStyle name="60% — акцент3" xfId="27"/>
    <cellStyle name="60% — акцент4" xfId="28"/>
    <cellStyle name="60% — акцент5" xfId="29"/>
    <cellStyle name="60% —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ування1" xfId="38"/>
    <cellStyle name="Акцентування2" xfId="39"/>
    <cellStyle name="Акцентування3" xfId="40"/>
    <cellStyle name="Акцентування4" xfId="41"/>
    <cellStyle name="Акцентування5" xfId="42"/>
    <cellStyle name="Акцентування6" xfId="43"/>
    <cellStyle name="Ввід" xfId="44"/>
    <cellStyle name="Добре" xfId="45"/>
    <cellStyle name="Заголовок 1 2" xfId="46"/>
    <cellStyle name="Заголовок 2 2" xfId="47"/>
    <cellStyle name="Заголовок 3 2" xfId="48"/>
    <cellStyle name="Заголовок 4 2" xfId="49"/>
    <cellStyle name="Звичайний 2" xfId="50"/>
    <cellStyle name="Звичайний 2 2" xfId="51"/>
    <cellStyle name="Звичайний 2 3" xfId="52"/>
    <cellStyle name="Звичайний 3" xfId="53"/>
    <cellStyle name="Зв'язана клітинка" xfId="54"/>
    <cellStyle name="Контрольна клітинка" xfId="55"/>
    <cellStyle name="Назва" xfId="56"/>
    <cellStyle name="Обчислення" xfId="57"/>
    <cellStyle name="Обычный" xfId="0" builtinId="0"/>
    <cellStyle name="Обычный 2" xfId="58"/>
    <cellStyle name="Обычный 2 2" xfId="59"/>
    <cellStyle name="Обычный 2 3" xfId="60"/>
    <cellStyle name="Обычный 2 4" xfId="61"/>
    <cellStyle name="Обычный 3" xfId="62"/>
    <cellStyle name="Обычный 3 2" xfId="63"/>
    <cellStyle name="Обычный_ZV1PIV98" xfId="64"/>
    <cellStyle name="Обычный_Додаток 4" xfId="65"/>
    <cellStyle name="Обычный_Додаток 5" xfId="66"/>
    <cellStyle name="Підсумок" xfId="67"/>
    <cellStyle name="Поганий" xfId="68"/>
    <cellStyle name="Примечание 2" xfId="69"/>
    <cellStyle name="Примітка" xfId="70"/>
    <cellStyle name="Примітка 2" xfId="71"/>
    <cellStyle name="Процентный" xfId="72" builtinId="5"/>
    <cellStyle name="Результат" xfId="73"/>
    <cellStyle name="Середній" xfId="74"/>
    <cellStyle name="Стиль 1" xfId="75"/>
    <cellStyle name="Текст попередження" xfId="76"/>
    <cellStyle name="Текст пояснення" xfId="77"/>
    <cellStyle name="Тысячи [0]_Розподіл (2)" xfId="78"/>
    <cellStyle name="Тысячи_Розподіл (2)" xfId="79"/>
  </cellStyles>
  <dxfs count="3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5"/>
  <sheetViews>
    <sheetView showGridLines="0" showZeros="0" view="pageBreakPreview" zoomScale="80" zoomScaleNormal="75" zoomScaleSheetLayoutView="80" workbookViewId="0">
      <pane xSplit="3" ySplit="9" topLeftCell="I71" activePane="bottomRight" state="frozen"/>
      <selection pane="topRight" activeCell="D1" sqref="D1"/>
      <selection pane="bottomLeft" activeCell="A10" sqref="A10"/>
      <selection pane="bottomRight" activeCell="A72" sqref="A72:IV74"/>
    </sheetView>
  </sheetViews>
  <sheetFormatPr defaultColWidth="7.88671875" defaultRowHeight="15.6" x14ac:dyDescent="0.3"/>
  <cols>
    <col min="1" max="1" width="12.44140625" style="5" customWidth="1"/>
    <col min="2" max="2" width="72.109375" style="5" customWidth="1"/>
    <col min="3" max="3" width="0.109375" style="5" customWidth="1"/>
    <col min="4" max="4" width="21.33203125" style="5" customWidth="1"/>
    <col min="5" max="5" width="19.33203125" style="5" customWidth="1"/>
    <col min="6" max="6" width="20.5546875" style="5" customWidth="1"/>
    <col min="7" max="7" width="18.6640625" style="5" customWidth="1"/>
    <col min="8" max="8" width="15.5546875" style="5" customWidth="1"/>
    <col min="9" max="9" width="20.33203125" style="5" customWidth="1"/>
    <col min="10" max="10" width="16" style="5" customWidth="1"/>
    <col min="11" max="11" width="22" style="222" customWidth="1"/>
    <col min="12" max="12" width="21.33203125" style="222" customWidth="1"/>
    <col min="13" max="13" width="20.5546875" style="23" customWidth="1"/>
    <col min="14" max="14" width="12.33203125" style="23" customWidth="1"/>
    <col min="15" max="15" width="20.5546875" style="5" customWidth="1"/>
    <col min="16" max="16" width="22.44140625" style="5" customWidth="1"/>
    <col min="17" max="17" width="20.5546875" style="5" customWidth="1"/>
    <col min="18" max="18" width="13.33203125" style="5" customWidth="1"/>
    <col min="19" max="33" width="7.88671875" style="23" customWidth="1"/>
    <col min="34" max="16384" width="7.88671875" style="5"/>
  </cols>
  <sheetData>
    <row r="1" spans="1:33" s="18" customFormat="1" ht="18" x14ac:dyDescent="0.35">
      <c r="A1" s="277" t="s">
        <v>5</v>
      </c>
      <c r="B1" s="277"/>
      <c r="C1" s="277"/>
      <c r="D1" s="278"/>
      <c r="E1" s="278"/>
      <c r="F1" s="278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</row>
    <row r="2" spans="1:33" s="19" customFormat="1" ht="20.25" customHeight="1" x14ac:dyDescent="0.35">
      <c r="A2" s="279" t="s">
        <v>70</v>
      </c>
      <c r="B2" s="279"/>
      <c r="C2" s="279"/>
      <c r="D2" s="280"/>
      <c r="E2" s="280"/>
      <c r="F2" s="280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</row>
    <row r="3" spans="1:33" s="20" customFormat="1" ht="15.75" customHeight="1" x14ac:dyDescent="0.3">
      <c r="A3" s="281" t="s">
        <v>6</v>
      </c>
      <c r="B3" s="281"/>
      <c r="C3" s="281"/>
      <c r="D3" s="282"/>
      <c r="E3" s="282"/>
      <c r="F3" s="282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</row>
    <row r="4" spans="1:33" s="21" customFormat="1" ht="26.25" customHeight="1" x14ac:dyDescent="0.3">
      <c r="A4" s="287" t="s">
        <v>266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</row>
    <row r="5" spans="1:33" s="21" customFormat="1" ht="23.25" customHeight="1" x14ac:dyDescent="0.3">
      <c r="A5" s="272" t="s">
        <v>237</v>
      </c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</row>
    <row r="6" spans="1:33" s="1" customFormat="1" ht="20.399999999999999" x14ac:dyDescent="0.3">
      <c r="B6" s="2" t="s">
        <v>140</v>
      </c>
      <c r="C6" s="2"/>
      <c r="D6" s="251"/>
      <c r="E6" s="252"/>
      <c r="F6" s="251"/>
      <c r="G6" s="64"/>
      <c r="H6" s="64"/>
      <c r="K6" s="259"/>
      <c r="L6" s="260"/>
      <c r="M6" s="261"/>
      <c r="N6" s="262"/>
      <c r="O6" s="64"/>
      <c r="Q6" s="276" t="s">
        <v>224</v>
      </c>
      <c r="R6" s="276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s="22" customFormat="1" ht="18" customHeight="1" x14ac:dyDescent="0.3">
      <c r="A7" s="274" t="s">
        <v>7</v>
      </c>
      <c r="B7" s="275" t="s">
        <v>8</v>
      </c>
      <c r="C7" s="286" t="s">
        <v>78</v>
      </c>
      <c r="D7" s="284"/>
      <c r="E7" s="284"/>
      <c r="F7" s="284"/>
      <c r="G7" s="284"/>
      <c r="H7" s="284"/>
      <c r="I7" s="284"/>
      <c r="J7" s="285"/>
      <c r="K7" s="273" t="s">
        <v>79</v>
      </c>
      <c r="L7" s="273"/>
      <c r="M7" s="273"/>
      <c r="N7" s="273"/>
      <c r="O7" s="283" t="s">
        <v>80</v>
      </c>
      <c r="P7" s="283"/>
      <c r="Q7" s="284"/>
      <c r="R7" s="285"/>
    </row>
    <row r="8" spans="1:33" s="51" customFormat="1" ht="114" customHeight="1" x14ac:dyDescent="0.25">
      <c r="A8" s="274"/>
      <c r="B8" s="275"/>
      <c r="C8" s="46" t="s">
        <v>82</v>
      </c>
      <c r="D8" s="200" t="s">
        <v>242</v>
      </c>
      <c r="E8" s="253" t="s">
        <v>267</v>
      </c>
      <c r="F8" s="253" t="s">
        <v>9</v>
      </c>
      <c r="G8" s="199" t="s">
        <v>268</v>
      </c>
      <c r="H8" s="200" t="s">
        <v>269</v>
      </c>
      <c r="I8" s="200" t="s">
        <v>116</v>
      </c>
      <c r="J8" s="200" t="s">
        <v>243</v>
      </c>
      <c r="K8" s="257" t="s">
        <v>245</v>
      </c>
      <c r="L8" s="70" t="s">
        <v>9</v>
      </c>
      <c r="M8" s="70" t="s">
        <v>211</v>
      </c>
      <c r="N8" s="70" t="s">
        <v>10</v>
      </c>
      <c r="O8" s="48" t="s">
        <v>244</v>
      </c>
      <c r="P8" s="47" t="s">
        <v>9</v>
      </c>
      <c r="Q8" s="49" t="s">
        <v>193</v>
      </c>
      <c r="R8" s="50" t="s">
        <v>10</v>
      </c>
    </row>
    <row r="9" spans="1:33" s="3" customFormat="1" ht="13.8" x14ac:dyDescent="0.25">
      <c r="A9" s="16">
        <v>1</v>
      </c>
      <c r="B9" s="16">
        <v>2</v>
      </c>
      <c r="C9" s="15" t="s">
        <v>74</v>
      </c>
      <c r="D9" s="15" t="s">
        <v>74</v>
      </c>
      <c r="E9" s="15" t="s">
        <v>192</v>
      </c>
      <c r="F9" s="15" t="s">
        <v>11</v>
      </c>
      <c r="G9" s="15" t="s">
        <v>107</v>
      </c>
      <c r="H9" s="15" t="s">
        <v>108</v>
      </c>
      <c r="I9" s="15" t="s">
        <v>75</v>
      </c>
      <c r="J9" s="15" t="s">
        <v>12</v>
      </c>
      <c r="K9" s="258" t="s">
        <v>13</v>
      </c>
      <c r="L9" s="69" t="s">
        <v>14</v>
      </c>
      <c r="M9" s="69" t="s">
        <v>15</v>
      </c>
      <c r="N9" s="69" t="s">
        <v>76</v>
      </c>
      <c r="O9" s="15" t="s">
        <v>16</v>
      </c>
      <c r="P9" s="15" t="s">
        <v>73</v>
      </c>
      <c r="Q9" s="31" t="s">
        <v>103</v>
      </c>
      <c r="R9" s="15" t="s">
        <v>104</v>
      </c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</row>
    <row r="10" spans="1:33" s="1" customFormat="1" ht="20.25" customHeight="1" x14ac:dyDescent="0.35">
      <c r="A10" s="158">
        <v>10000000</v>
      </c>
      <c r="B10" s="87" t="s">
        <v>17</v>
      </c>
      <c r="C10" s="88" t="e">
        <f>C11+#REF!+C15+C21+#REF!</f>
        <v>#REF!</v>
      </c>
      <c r="D10" s="128">
        <f>D11+D15+D21+D26+D31+D25</f>
        <v>5999142.7033999991</v>
      </c>
      <c r="E10" s="128">
        <f>E11+E15+E21+E26+E31+E25</f>
        <v>4432088.4020699998</v>
      </c>
      <c r="F10" s="128">
        <f>F11+F15+F21+F26+F31+F25</f>
        <v>4586029.7688199989</v>
      </c>
      <c r="G10" s="128">
        <f>F10-E10</f>
        <v>153941.36674999911</v>
      </c>
      <c r="H10" s="150">
        <f>IFERROR(F10/E10,"")</f>
        <v>1.0347333700920995</v>
      </c>
      <c r="I10" s="128">
        <f t="shared" ref="I10:I19" si="0">F10-D10</f>
        <v>-1413112.9345800001</v>
      </c>
      <c r="J10" s="150">
        <f>IFERROR(F10/D10,"")</f>
        <v>0.76444752118013093</v>
      </c>
      <c r="K10" s="127">
        <f>K11+K15+K21+K26+K31+K14</f>
        <v>5445.1559999999999</v>
      </c>
      <c r="L10" s="127">
        <f>L11+L15+L21+L26+L31+L14</f>
        <v>4824.6871700000002</v>
      </c>
      <c r="M10" s="127">
        <f t="shared" ref="M10:M16" si="1">L10-K10</f>
        <v>-620.4688299999998</v>
      </c>
      <c r="N10" s="153">
        <f>IFERROR(L10/K10,"")</f>
        <v>0.88605122975356454</v>
      </c>
      <c r="O10" s="128">
        <f>D10+K10</f>
        <v>6004587.8593999995</v>
      </c>
      <c r="P10" s="128">
        <f>L10+F10</f>
        <v>4590854.4559899988</v>
      </c>
      <c r="Q10" s="128">
        <f>P10-O10</f>
        <v>-1413733.4034100007</v>
      </c>
      <c r="R10" s="150">
        <f>IFERROR(P10/O10,"")</f>
        <v>0.76455779538693169</v>
      </c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1:33" s="1" customFormat="1" ht="40.5" customHeight="1" x14ac:dyDescent="0.35">
      <c r="A11" s="158">
        <v>11000000</v>
      </c>
      <c r="B11" s="87" t="s">
        <v>57</v>
      </c>
      <c r="C11" s="88">
        <f>C12+C13</f>
        <v>107497.5</v>
      </c>
      <c r="D11" s="128">
        <f>D12+D13</f>
        <v>3706623.5779999997</v>
      </c>
      <c r="E11" s="128">
        <f>E12+E13</f>
        <v>2691682.0566699998</v>
      </c>
      <c r="F11" s="128">
        <f>F12+F13</f>
        <v>2769939.7708399985</v>
      </c>
      <c r="G11" s="128">
        <f t="shared" ref="G11:G85" si="2">F11-E11</f>
        <v>78257.714169998653</v>
      </c>
      <c r="H11" s="150">
        <f t="shared" ref="H11:H51" si="3">IFERROR(F11/E11,"")</f>
        <v>1.0290739071414752</v>
      </c>
      <c r="I11" s="128">
        <f t="shared" si="0"/>
        <v>-936683.80716000125</v>
      </c>
      <c r="J11" s="150">
        <f t="shared" ref="J11:J51" si="4">IFERROR(F11/D11,"")</f>
        <v>0.74729459643015272</v>
      </c>
      <c r="K11" s="127">
        <f>K12+K13</f>
        <v>0</v>
      </c>
      <c r="L11" s="127">
        <f>L12+L13</f>
        <v>0</v>
      </c>
      <c r="M11" s="127">
        <f>L11-K11</f>
        <v>0</v>
      </c>
      <c r="N11" s="153" t="str">
        <f t="shared" ref="N11:N51" si="5">IFERROR(L11/K11,"")</f>
        <v/>
      </c>
      <c r="O11" s="128">
        <f t="shared" ref="O11:O78" si="6">D11+K11</f>
        <v>3706623.5779999997</v>
      </c>
      <c r="P11" s="128">
        <f t="shared" ref="P11:P78" si="7">L11+F11</f>
        <v>2769939.7708399985</v>
      </c>
      <c r="Q11" s="128">
        <f t="shared" ref="Q11:Q78" si="8">P11-O11</f>
        <v>-936683.80716000125</v>
      </c>
      <c r="R11" s="150">
        <f t="shared" ref="R11:R78" si="9">IFERROR(P11/O11,"")</f>
        <v>0.74729459643015272</v>
      </c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</row>
    <row r="12" spans="1:33" s="185" customFormat="1" ht="21" customHeight="1" x14ac:dyDescent="0.4">
      <c r="A12" s="182">
        <v>11010000</v>
      </c>
      <c r="B12" s="89" t="s">
        <v>201</v>
      </c>
      <c r="C12" s="90">
        <v>106199</v>
      </c>
      <c r="D12" s="143">
        <v>3639839.3909999998</v>
      </c>
      <c r="E12" s="143">
        <v>2636709.21967</v>
      </c>
      <c r="F12" s="143">
        <v>2705534.8322599987</v>
      </c>
      <c r="G12" s="143">
        <f t="shared" si="2"/>
        <v>68825.612589998636</v>
      </c>
      <c r="H12" s="176">
        <f t="shared" si="3"/>
        <v>1.0261028451967913</v>
      </c>
      <c r="I12" s="143">
        <f t="shared" si="0"/>
        <v>-934304.55874000117</v>
      </c>
      <c r="J12" s="176">
        <f t="shared" si="4"/>
        <v>0.74331159747042774</v>
      </c>
      <c r="K12" s="183">
        <v>0</v>
      </c>
      <c r="L12" s="183">
        <v>0</v>
      </c>
      <c r="M12" s="183">
        <f>L12-K12</f>
        <v>0</v>
      </c>
      <c r="N12" s="184" t="str">
        <f t="shared" si="5"/>
        <v/>
      </c>
      <c r="O12" s="143">
        <f t="shared" si="6"/>
        <v>3639839.3909999998</v>
      </c>
      <c r="P12" s="143">
        <f t="shared" si="7"/>
        <v>2705534.8322599987</v>
      </c>
      <c r="Q12" s="143">
        <f t="shared" si="8"/>
        <v>-934304.55874000117</v>
      </c>
      <c r="R12" s="176">
        <f t="shared" si="9"/>
        <v>0.74331159747042774</v>
      </c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</row>
    <row r="13" spans="1:33" s="185" customFormat="1" ht="24" customHeight="1" x14ac:dyDescent="0.4">
      <c r="A13" s="182">
        <v>11020000</v>
      </c>
      <c r="B13" s="89" t="s">
        <v>71</v>
      </c>
      <c r="C13" s="90">
        <v>1298.5</v>
      </c>
      <c r="D13" s="143">
        <v>66784.187000000005</v>
      </c>
      <c r="E13" s="143">
        <v>54972.837</v>
      </c>
      <c r="F13" s="143">
        <v>64404.938580000002</v>
      </c>
      <c r="G13" s="143">
        <f t="shared" si="2"/>
        <v>9432.1015800000023</v>
      </c>
      <c r="H13" s="176">
        <f t="shared" si="3"/>
        <v>1.1715774934446261</v>
      </c>
      <c r="I13" s="143">
        <f t="shared" si="0"/>
        <v>-2379.2484200000035</v>
      </c>
      <c r="J13" s="176">
        <f t="shared" si="4"/>
        <v>0.96437407525826435</v>
      </c>
      <c r="K13" s="183"/>
      <c r="L13" s="183">
        <v>0</v>
      </c>
      <c r="M13" s="183">
        <f>L13-K13</f>
        <v>0</v>
      </c>
      <c r="N13" s="184" t="str">
        <f t="shared" si="5"/>
        <v/>
      </c>
      <c r="O13" s="143">
        <f t="shared" si="6"/>
        <v>66784.187000000005</v>
      </c>
      <c r="P13" s="143">
        <f t="shared" si="7"/>
        <v>64404.938580000002</v>
      </c>
      <c r="Q13" s="143">
        <f t="shared" si="8"/>
        <v>-2379.2484200000035</v>
      </c>
      <c r="R13" s="176">
        <f t="shared" si="9"/>
        <v>0.96437407525826435</v>
      </c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</row>
    <row r="14" spans="1:33" s="1" customFormat="1" ht="24" customHeight="1" x14ac:dyDescent="0.4">
      <c r="A14" s="158" t="s">
        <v>217</v>
      </c>
      <c r="B14" s="87" t="s">
        <v>216</v>
      </c>
      <c r="C14" s="90"/>
      <c r="D14" s="147">
        <v>0</v>
      </c>
      <c r="E14" s="147">
        <v>0</v>
      </c>
      <c r="F14" s="147">
        <v>0</v>
      </c>
      <c r="G14" s="147"/>
      <c r="H14" s="150" t="str">
        <f t="shared" si="3"/>
        <v/>
      </c>
      <c r="I14" s="147"/>
      <c r="J14" s="150" t="str">
        <f t="shared" si="4"/>
        <v/>
      </c>
      <c r="K14" s="127">
        <v>0</v>
      </c>
      <c r="L14" s="127">
        <v>4.2608999999999995</v>
      </c>
      <c r="M14" s="127">
        <f>L14-K14</f>
        <v>4.2608999999999995</v>
      </c>
      <c r="N14" s="153" t="str">
        <f t="shared" si="5"/>
        <v/>
      </c>
      <c r="O14" s="147">
        <f t="shared" si="6"/>
        <v>0</v>
      </c>
      <c r="P14" s="147">
        <f t="shared" si="7"/>
        <v>4.2608999999999995</v>
      </c>
      <c r="Q14" s="147">
        <f t="shared" si="8"/>
        <v>4.2608999999999995</v>
      </c>
      <c r="R14" s="150" t="str">
        <f t="shared" si="9"/>
        <v/>
      </c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  <row r="15" spans="1:33" s="1" customFormat="1" ht="43.5" customHeight="1" x14ac:dyDescent="0.35">
      <c r="A15" s="158">
        <v>13000000</v>
      </c>
      <c r="B15" s="87" t="s">
        <v>176</v>
      </c>
      <c r="C15" s="91" t="e">
        <f>C16+#REF!+#REF!+C19</f>
        <v>#REF!</v>
      </c>
      <c r="D15" s="128">
        <f>SUM(D16:D20)</f>
        <v>37399.889009999999</v>
      </c>
      <c r="E15" s="128">
        <f>SUM(E16:E20)</f>
        <v>27229.035009999996</v>
      </c>
      <c r="F15" s="128">
        <f>SUM(F16:F20)</f>
        <v>26819.203129999998</v>
      </c>
      <c r="G15" s="128">
        <f t="shared" si="2"/>
        <v>-409.83187999999791</v>
      </c>
      <c r="H15" s="150">
        <f t="shared" si="3"/>
        <v>0.98494871816612362</v>
      </c>
      <c r="I15" s="128">
        <f t="shared" si="0"/>
        <v>-10580.685880000001</v>
      </c>
      <c r="J15" s="150">
        <f t="shared" si="4"/>
        <v>0.71709312086003962</v>
      </c>
      <c r="K15" s="127">
        <f>SUM(K16:K20)</f>
        <v>0</v>
      </c>
      <c r="L15" s="127">
        <f>SUM(L16:L20)</f>
        <v>0</v>
      </c>
      <c r="M15" s="127">
        <f t="shared" si="1"/>
        <v>0</v>
      </c>
      <c r="N15" s="153" t="str">
        <f t="shared" si="5"/>
        <v/>
      </c>
      <c r="O15" s="128">
        <f t="shared" si="6"/>
        <v>37399.889009999999</v>
      </c>
      <c r="P15" s="128">
        <f t="shared" si="7"/>
        <v>26819.203129999998</v>
      </c>
      <c r="Q15" s="128">
        <f t="shared" si="8"/>
        <v>-10580.685880000001</v>
      </c>
      <c r="R15" s="150">
        <f t="shared" si="9"/>
        <v>0.71709312086003962</v>
      </c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s="185" customFormat="1" ht="42.75" customHeight="1" x14ac:dyDescent="0.4">
      <c r="A16" s="182">
        <v>13010000</v>
      </c>
      <c r="B16" s="89" t="s">
        <v>177</v>
      </c>
      <c r="C16" s="90">
        <v>1</v>
      </c>
      <c r="D16" s="143">
        <v>23095.427</v>
      </c>
      <c r="E16" s="143">
        <v>16729.134999999998</v>
      </c>
      <c r="F16" s="143">
        <v>16089.47257</v>
      </c>
      <c r="G16" s="143">
        <f t="shared" si="2"/>
        <v>-639.66242999999849</v>
      </c>
      <c r="H16" s="176">
        <f t="shared" si="3"/>
        <v>0.96176356817014153</v>
      </c>
      <c r="I16" s="143">
        <f t="shared" si="0"/>
        <v>-7005.9544299999998</v>
      </c>
      <c r="J16" s="176">
        <f t="shared" si="4"/>
        <v>0.69665187701444098</v>
      </c>
      <c r="K16" s="129">
        <v>0</v>
      </c>
      <c r="L16" s="129">
        <v>0</v>
      </c>
      <c r="M16" s="129">
        <f t="shared" si="1"/>
        <v>0</v>
      </c>
      <c r="N16" s="184" t="str">
        <f t="shared" si="5"/>
        <v/>
      </c>
      <c r="O16" s="143">
        <f t="shared" si="6"/>
        <v>23095.427</v>
      </c>
      <c r="P16" s="143">
        <f t="shared" si="7"/>
        <v>16089.47257</v>
      </c>
      <c r="Q16" s="143">
        <f t="shared" si="8"/>
        <v>-7005.9544299999998</v>
      </c>
      <c r="R16" s="176">
        <f t="shared" si="9"/>
        <v>0.69665187701444098</v>
      </c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</row>
    <row r="17" spans="1:33" s="185" customFormat="1" ht="32.25" customHeight="1" x14ac:dyDescent="0.4">
      <c r="A17" s="182">
        <v>13020000</v>
      </c>
      <c r="B17" s="89" t="s">
        <v>178</v>
      </c>
      <c r="C17" s="90"/>
      <c r="D17" s="143">
        <v>8600</v>
      </c>
      <c r="E17" s="143">
        <v>6793.4</v>
      </c>
      <c r="F17" s="143">
        <v>6230.4238299999997</v>
      </c>
      <c r="G17" s="143">
        <f t="shared" si="2"/>
        <v>-562.97616999999991</v>
      </c>
      <c r="H17" s="176">
        <f t="shared" si="3"/>
        <v>0.91712895310153975</v>
      </c>
      <c r="I17" s="143">
        <f t="shared" si="0"/>
        <v>-2369.5761700000003</v>
      </c>
      <c r="J17" s="176">
        <f t="shared" si="4"/>
        <v>0.72446788720930233</v>
      </c>
      <c r="K17" s="129">
        <v>0</v>
      </c>
      <c r="L17" s="129">
        <v>0</v>
      </c>
      <c r="M17" s="129"/>
      <c r="N17" s="184" t="str">
        <f t="shared" si="5"/>
        <v/>
      </c>
      <c r="O17" s="143">
        <f t="shared" si="6"/>
        <v>8600</v>
      </c>
      <c r="P17" s="143">
        <f t="shared" si="7"/>
        <v>6230.4238299999997</v>
      </c>
      <c r="Q17" s="143">
        <f t="shared" si="8"/>
        <v>-2369.5761700000003</v>
      </c>
      <c r="R17" s="176">
        <f t="shared" si="9"/>
        <v>0.72446788720930233</v>
      </c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</row>
    <row r="18" spans="1:33" s="185" customFormat="1" ht="35.25" customHeight="1" x14ac:dyDescent="0.4">
      <c r="A18" s="182">
        <v>13030000</v>
      </c>
      <c r="B18" s="89" t="s">
        <v>179</v>
      </c>
      <c r="C18" s="90"/>
      <c r="D18" s="143">
        <v>2684.1710099999996</v>
      </c>
      <c r="E18" s="143">
        <v>1875.3590099999999</v>
      </c>
      <c r="F18" s="143">
        <v>2241.5842699999994</v>
      </c>
      <c r="G18" s="143">
        <f t="shared" si="2"/>
        <v>366.22525999999948</v>
      </c>
      <c r="H18" s="176">
        <f t="shared" si="3"/>
        <v>1.1952827474884393</v>
      </c>
      <c r="I18" s="143">
        <f t="shared" si="0"/>
        <v>-442.58674000000019</v>
      </c>
      <c r="J18" s="176">
        <f t="shared" si="4"/>
        <v>0.83511231648388895</v>
      </c>
      <c r="K18" s="129">
        <v>0</v>
      </c>
      <c r="L18" s="129">
        <v>0</v>
      </c>
      <c r="M18" s="129"/>
      <c r="N18" s="184" t="str">
        <f t="shared" si="5"/>
        <v/>
      </c>
      <c r="O18" s="143">
        <f t="shared" si="6"/>
        <v>2684.1710099999996</v>
      </c>
      <c r="P18" s="143">
        <f t="shared" si="7"/>
        <v>2241.5842699999994</v>
      </c>
      <c r="Q18" s="143">
        <f t="shared" si="8"/>
        <v>-442.58674000000019</v>
      </c>
      <c r="R18" s="176">
        <f t="shared" si="9"/>
        <v>0.83511231648388895</v>
      </c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</row>
    <row r="19" spans="1:33" s="185" customFormat="1" ht="42" customHeight="1" x14ac:dyDescent="0.4">
      <c r="A19" s="182">
        <v>13040000</v>
      </c>
      <c r="B19" s="89" t="s">
        <v>222</v>
      </c>
      <c r="C19" s="90"/>
      <c r="D19" s="142">
        <v>3020.2910000000002</v>
      </c>
      <c r="E19" s="142">
        <v>1831.1410000000001</v>
      </c>
      <c r="F19" s="142">
        <v>2257.72246</v>
      </c>
      <c r="G19" s="142">
        <f t="shared" si="2"/>
        <v>426.58145999999988</v>
      </c>
      <c r="H19" s="176">
        <f t="shared" si="3"/>
        <v>1.2329593734179944</v>
      </c>
      <c r="I19" s="143">
        <f t="shared" si="0"/>
        <v>-762.56854000000021</v>
      </c>
      <c r="J19" s="176">
        <f t="shared" si="4"/>
        <v>0.74751818947247128</v>
      </c>
      <c r="K19" s="129">
        <v>0</v>
      </c>
      <c r="L19" s="129">
        <v>0</v>
      </c>
      <c r="M19" s="129">
        <f>L19-K19</f>
        <v>0</v>
      </c>
      <c r="N19" s="184" t="str">
        <f t="shared" si="5"/>
        <v/>
      </c>
      <c r="O19" s="143">
        <f t="shared" si="6"/>
        <v>3020.2910000000002</v>
      </c>
      <c r="P19" s="143">
        <f t="shared" si="7"/>
        <v>2257.72246</v>
      </c>
      <c r="Q19" s="130">
        <f t="shared" si="8"/>
        <v>-762.56854000000021</v>
      </c>
      <c r="R19" s="176">
        <f t="shared" si="9"/>
        <v>0.74751818947247128</v>
      </c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</row>
    <row r="20" spans="1:33" s="1" customFormat="1" ht="26.25" hidden="1" customHeight="1" x14ac:dyDescent="0.4">
      <c r="A20" s="159">
        <v>13070000</v>
      </c>
      <c r="B20" s="89" t="s">
        <v>93</v>
      </c>
      <c r="C20" s="90"/>
      <c r="D20" s="128">
        <v>0</v>
      </c>
      <c r="E20" s="128">
        <v>0</v>
      </c>
      <c r="F20" s="128">
        <v>0</v>
      </c>
      <c r="G20" s="128">
        <f t="shared" si="2"/>
        <v>0</v>
      </c>
      <c r="H20" s="151" t="str">
        <f t="shared" si="3"/>
        <v/>
      </c>
      <c r="I20" s="143"/>
      <c r="J20" s="151" t="str">
        <f t="shared" si="4"/>
        <v/>
      </c>
      <c r="K20" s="129">
        <v>0</v>
      </c>
      <c r="L20" s="129">
        <v>0</v>
      </c>
      <c r="M20" s="129"/>
      <c r="N20" s="169" t="str">
        <f t="shared" si="5"/>
        <v/>
      </c>
      <c r="O20" s="143">
        <f t="shared" si="6"/>
        <v>0</v>
      </c>
      <c r="P20" s="143">
        <f t="shared" si="7"/>
        <v>0</v>
      </c>
      <c r="Q20" s="128">
        <f t="shared" si="8"/>
        <v>0</v>
      </c>
      <c r="R20" s="150" t="str">
        <f t="shared" si="9"/>
        <v/>
      </c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</row>
    <row r="21" spans="1:33" s="1" customFormat="1" ht="27.75" customHeight="1" x14ac:dyDescent="0.35">
      <c r="A21" s="158">
        <v>14000000</v>
      </c>
      <c r="B21" s="87" t="s">
        <v>58</v>
      </c>
      <c r="C21" s="91" t="e">
        <f>C24+#REF!</f>
        <v>#REF!</v>
      </c>
      <c r="D21" s="128">
        <f>D24+D23+D22</f>
        <v>587633.35889000003</v>
      </c>
      <c r="E21" s="128">
        <f>E24+E23+E22</f>
        <v>442514.82789000007</v>
      </c>
      <c r="F21" s="128">
        <f>F22+F23+F24</f>
        <v>409982.07551</v>
      </c>
      <c r="G21" s="128">
        <f t="shared" si="2"/>
        <v>-32532.752380000078</v>
      </c>
      <c r="H21" s="150">
        <f t="shared" si="3"/>
        <v>0.9264821191752538</v>
      </c>
      <c r="I21" s="128">
        <f t="shared" ref="I21:I34" si="10">F21-D21</f>
        <v>-177651.28338000004</v>
      </c>
      <c r="J21" s="150">
        <f t="shared" si="4"/>
        <v>0.69768346079676047</v>
      </c>
      <c r="K21" s="127">
        <f>((K24+K23+K22)/1000)/1000</f>
        <v>0</v>
      </c>
      <c r="L21" s="127">
        <f>((L24+L23+L22)/1000)/1000</f>
        <v>0</v>
      </c>
      <c r="M21" s="127">
        <f>M24+M23+M22</f>
        <v>0</v>
      </c>
      <c r="N21" s="153" t="str">
        <f t="shared" si="5"/>
        <v/>
      </c>
      <c r="O21" s="128">
        <f t="shared" si="6"/>
        <v>587633.35889000003</v>
      </c>
      <c r="P21" s="128">
        <f t="shared" si="7"/>
        <v>409982.07551</v>
      </c>
      <c r="Q21" s="128">
        <f t="shared" si="8"/>
        <v>-177651.28338000004</v>
      </c>
      <c r="R21" s="150">
        <f t="shared" si="9"/>
        <v>0.69768346079676047</v>
      </c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</row>
    <row r="22" spans="1:33" s="185" customFormat="1" ht="49.5" customHeight="1" x14ac:dyDescent="0.4">
      <c r="A22" s="186">
        <v>14020000</v>
      </c>
      <c r="B22" s="89" t="s">
        <v>139</v>
      </c>
      <c r="C22" s="90"/>
      <c r="D22" s="143">
        <v>55687.137999999999</v>
      </c>
      <c r="E22" s="143">
        <v>41020.019999999997</v>
      </c>
      <c r="F22" s="143">
        <v>27462.934190000004</v>
      </c>
      <c r="G22" s="143">
        <f t="shared" si="2"/>
        <v>-13557.085809999993</v>
      </c>
      <c r="H22" s="176">
        <f t="shared" si="3"/>
        <v>0.66950075085287641</v>
      </c>
      <c r="I22" s="143">
        <f t="shared" si="10"/>
        <v>-28224.203809999995</v>
      </c>
      <c r="J22" s="176">
        <f t="shared" si="4"/>
        <v>0.49316476257048808</v>
      </c>
      <c r="K22" s="144">
        <v>0</v>
      </c>
      <c r="L22" s="144">
        <v>0</v>
      </c>
      <c r="M22" s="144"/>
      <c r="N22" s="184" t="str">
        <f t="shared" si="5"/>
        <v/>
      </c>
      <c r="O22" s="143">
        <f t="shared" si="6"/>
        <v>55687.137999999999</v>
      </c>
      <c r="P22" s="143">
        <f t="shared" si="7"/>
        <v>27462.934190000004</v>
      </c>
      <c r="Q22" s="143">
        <f t="shared" si="8"/>
        <v>-28224.203809999995</v>
      </c>
      <c r="R22" s="176">
        <f t="shared" si="9"/>
        <v>0.49316476257048808</v>
      </c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</row>
    <row r="23" spans="1:33" s="185" customFormat="1" ht="48" customHeight="1" x14ac:dyDescent="0.4">
      <c r="A23" s="186">
        <v>14030000</v>
      </c>
      <c r="B23" s="89" t="s">
        <v>180</v>
      </c>
      <c r="C23" s="90"/>
      <c r="D23" s="143">
        <v>197396.35624000002</v>
      </c>
      <c r="E23" s="143">
        <v>148090.09924000001</v>
      </c>
      <c r="F23" s="143">
        <v>172641.74387000001</v>
      </c>
      <c r="G23" s="143">
        <f t="shared" si="2"/>
        <v>24551.644629999995</v>
      </c>
      <c r="H23" s="176">
        <f t="shared" si="3"/>
        <v>1.1657885622063817</v>
      </c>
      <c r="I23" s="143">
        <f t="shared" si="10"/>
        <v>-24754.612370000017</v>
      </c>
      <c r="J23" s="176">
        <f t="shared" si="4"/>
        <v>0.87459438035470793</v>
      </c>
      <c r="K23" s="144">
        <v>0</v>
      </c>
      <c r="L23" s="144">
        <v>0</v>
      </c>
      <c r="M23" s="144"/>
      <c r="N23" s="184" t="str">
        <f t="shared" si="5"/>
        <v/>
      </c>
      <c r="O23" s="143">
        <f t="shared" si="6"/>
        <v>197396.35624000002</v>
      </c>
      <c r="P23" s="143">
        <f t="shared" si="7"/>
        <v>172641.74387000001</v>
      </c>
      <c r="Q23" s="143">
        <f t="shared" si="8"/>
        <v>-24754.612370000017</v>
      </c>
      <c r="R23" s="176">
        <f t="shared" si="9"/>
        <v>0.87459438035470793</v>
      </c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</row>
    <row r="24" spans="1:33" s="185" customFormat="1" ht="64.5" customHeight="1" x14ac:dyDescent="0.4">
      <c r="A24" s="186">
        <v>14040000</v>
      </c>
      <c r="B24" s="89" t="s">
        <v>181</v>
      </c>
      <c r="C24" s="90" t="e">
        <f>#REF!+#REF!+#REF!+#REF!+#REF!</f>
        <v>#REF!</v>
      </c>
      <c r="D24" s="143">
        <v>334549.86465</v>
      </c>
      <c r="E24" s="143">
        <v>253404.70865000002</v>
      </c>
      <c r="F24" s="143">
        <v>209877.39745000002</v>
      </c>
      <c r="G24" s="143">
        <f t="shared" si="2"/>
        <v>-43527.311199999996</v>
      </c>
      <c r="H24" s="176">
        <f t="shared" si="3"/>
        <v>0.82823006158058621</v>
      </c>
      <c r="I24" s="143">
        <f t="shared" si="10"/>
        <v>-124672.46719999998</v>
      </c>
      <c r="J24" s="176">
        <f t="shared" si="4"/>
        <v>0.6273426464230375</v>
      </c>
      <c r="K24" s="144">
        <v>0</v>
      </c>
      <c r="L24" s="144">
        <v>0</v>
      </c>
      <c r="M24" s="144">
        <f>L24-K24</f>
        <v>0</v>
      </c>
      <c r="N24" s="184" t="str">
        <f t="shared" si="5"/>
        <v/>
      </c>
      <c r="O24" s="143">
        <f t="shared" si="6"/>
        <v>334549.86465</v>
      </c>
      <c r="P24" s="143">
        <f t="shared" si="7"/>
        <v>209877.39745000002</v>
      </c>
      <c r="Q24" s="143">
        <f t="shared" si="8"/>
        <v>-124672.46719999998</v>
      </c>
      <c r="R24" s="176">
        <f t="shared" si="9"/>
        <v>0.6273426464230375</v>
      </c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</row>
    <row r="25" spans="1:33" s="1" customFormat="1" ht="42.75" hidden="1" customHeight="1" x14ac:dyDescent="0.4">
      <c r="A25" s="162">
        <v>16000000</v>
      </c>
      <c r="B25" s="163" t="s">
        <v>219</v>
      </c>
      <c r="C25" s="92"/>
      <c r="D25" s="147">
        <v>0</v>
      </c>
      <c r="E25" s="147">
        <v>0</v>
      </c>
      <c r="F25" s="147">
        <v>0</v>
      </c>
      <c r="G25" s="147">
        <f t="shared" si="2"/>
        <v>0</v>
      </c>
      <c r="H25" s="151" t="str">
        <f t="shared" si="3"/>
        <v/>
      </c>
      <c r="I25" s="147">
        <f t="shared" si="10"/>
        <v>0</v>
      </c>
      <c r="J25" s="150" t="str">
        <f t="shared" si="4"/>
        <v/>
      </c>
      <c r="K25" s="144"/>
      <c r="L25" s="144"/>
      <c r="M25" s="144"/>
      <c r="N25" s="153" t="str">
        <f t="shared" si="5"/>
        <v/>
      </c>
      <c r="O25" s="147">
        <f t="shared" si="6"/>
        <v>0</v>
      </c>
      <c r="P25" s="147">
        <f t="shared" si="7"/>
        <v>0</v>
      </c>
      <c r="Q25" s="147">
        <f t="shared" si="8"/>
        <v>0</v>
      </c>
      <c r="R25" s="150" t="str">
        <f t="shared" si="9"/>
        <v/>
      </c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 spans="1:33" s="1" customFormat="1" ht="20.25" customHeight="1" x14ac:dyDescent="0.35">
      <c r="A26" s="158">
        <v>18000000</v>
      </c>
      <c r="B26" s="87" t="s">
        <v>18</v>
      </c>
      <c r="C26" s="87"/>
      <c r="D26" s="128">
        <f>SUM(D27:D30)</f>
        <v>1667485.8774999999</v>
      </c>
      <c r="E26" s="128">
        <f>SUM(E27:E30)</f>
        <v>1270662.4825000002</v>
      </c>
      <c r="F26" s="128">
        <f>SUM(F27:F30)</f>
        <v>1379285.5693399999</v>
      </c>
      <c r="G26" s="128">
        <f t="shared" si="2"/>
        <v>108623.08683999977</v>
      </c>
      <c r="H26" s="150">
        <f t="shared" si="3"/>
        <v>1.0854853970554685</v>
      </c>
      <c r="I26" s="128">
        <f t="shared" si="10"/>
        <v>-288200.30816000002</v>
      </c>
      <c r="J26" s="150">
        <f t="shared" si="4"/>
        <v>0.82716476820056306</v>
      </c>
      <c r="K26" s="127">
        <f>(K27+K28+K29+K30)/1000</f>
        <v>0</v>
      </c>
      <c r="L26" s="127">
        <f>(L27+L28+L29+L30)/1000</f>
        <v>0</v>
      </c>
      <c r="M26" s="127">
        <f t="shared" ref="M26:M34" si="11">L26-K26</f>
        <v>0</v>
      </c>
      <c r="N26" s="153" t="str">
        <f t="shared" si="5"/>
        <v/>
      </c>
      <c r="O26" s="128">
        <f t="shared" si="6"/>
        <v>1667485.8774999999</v>
      </c>
      <c r="P26" s="128">
        <f t="shared" si="7"/>
        <v>1379285.5693399999</v>
      </c>
      <c r="Q26" s="128">
        <f t="shared" si="8"/>
        <v>-288200.30816000002</v>
      </c>
      <c r="R26" s="150">
        <f t="shared" si="9"/>
        <v>0.82716476820056306</v>
      </c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</row>
    <row r="27" spans="1:33" s="185" customFormat="1" ht="29.25" customHeight="1" x14ac:dyDescent="0.4">
      <c r="A27" s="182">
        <v>18010000</v>
      </c>
      <c r="B27" s="89" t="s">
        <v>182</v>
      </c>
      <c r="C27" s="102"/>
      <c r="D27" s="143">
        <v>759709.12966999994</v>
      </c>
      <c r="E27" s="143">
        <v>581300.11167000013</v>
      </c>
      <c r="F27" s="143">
        <v>636546.61984000006</v>
      </c>
      <c r="G27" s="143">
        <f t="shared" si="2"/>
        <v>55246.508169999928</v>
      </c>
      <c r="H27" s="176">
        <f t="shared" si="3"/>
        <v>1.095039562286138</v>
      </c>
      <c r="I27" s="143">
        <f t="shared" si="10"/>
        <v>-123162.50982999988</v>
      </c>
      <c r="J27" s="176">
        <f t="shared" si="4"/>
        <v>0.83788201955201091</v>
      </c>
      <c r="K27" s="145">
        <v>0</v>
      </c>
      <c r="L27" s="145">
        <v>0</v>
      </c>
      <c r="M27" s="145">
        <f>L27-K27</f>
        <v>0</v>
      </c>
      <c r="N27" s="184" t="str">
        <f t="shared" si="5"/>
        <v/>
      </c>
      <c r="O27" s="143">
        <f t="shared" si="6"/>
        <v>759709.12966999994</v>
      </c>
      <c r="P27" s="143">
        <f t="shared" si="7"/>
        <v>636546.61984000006</v>
      </c>
      <c r="Q27" s="143">
        <f t="shared" si="8"/>
        <v>-123162.50982999988</v>
      </c>
      <c r="R27" s="176">
        <f t="shared" si="9"/>
        <v>0.83788201955201091</v>
      </c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</row>
    <row r="28" spans="1:33" s="185" customFormat="1" ht="36" customHeight="1" x14ac:dyDescent="0.4">
      <c r="A28" s="182">
        <v>18020000</v>
      </c>
      <c r="B28" s="89" t="s">
        <v>86</v>
      </c>
      <c r="C28" s="90"/>
      <c r="D28" s="143">
        <v>3719.3</v>
      </c>
      <c r="E28" s="143">
        <v>2766.5</v>
      </c>
      <c r="F28" s="143">
        <v>2735.3541399999999</v>
      </c>
      <c r="G28" s="143">
        <f t="shared" si="2"/>
        <v>-31.145860000000084</v>
      </c>
      <c r="H28" s="176">
        <f t="shared" si="3"/>
        <v>0.98874178203506236</v>
      </c>
      <c r="I28" s="143">
        <f t="shared" si="10"/>
        <v>-983.94586000000027</v>
      </c>
      <c r="J28" s="176">
        <f t="shared" si="4"/>
        <v>0.73544864356196049</v>
      </c>
      <c r="K28" s="129">
        <v>0</v>
      </c>
      <c r="L28" s="129">
        <v>0</v>
      </c>
      <c r="M28" s="129">
        <f t="shared" si="11"/>
        <v>0</v>
      </c>
      <c r="N28" s="184" t="str">
        <f t="shared" si="5"/>
        <v/>
      </c>
      <c r="O28" s="143">
        <f t="shared" si="6"/>
        <v>3719.3</v>
      </c>
      <c r="P28" s="143">
        <f t="shared" si="7"/>
        <v>2735.3541399999999</v>
      </c>
      <c r="Q28" s="143">
        <f t="shared" si="8"/>
        <v>-983.94586000000027</v>
      </c>
      <c r="R28" s="176">
        <f t="shared" si="9"/>
        <v>0.73544864356196049</v>
      </c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</row>
    <row r="29" spans="1:33" s="185" customFormat="1" ht="27" customHeight="1" x14ac:dyDescent="0.4">
      <c r="A29" s="182">
        <v>18030000</v>
      </c>
      <c r="B29" s="89" t="s">
        <v>87</v>
      </c>
      <c r="C29" s="90"/>
      <c r="D29" s="143">
        <v>4591.433</v>
      </c>
      <c r="E29" s="143">
        <v>3202.8380000000002</v>
      </c>
      <c r="F29" s="143">
        <v>2935.1756900000005</v>
      </c>
      <c r="G29" s="143">
        <f t="shared" si="2"/>
        <v>-267.66230999999971</v>
      </c>
      <c r="H29" s="176">
        <f t="shared" si="3"/>
        <v>0.9164296445839597</v>
      </c>
      <c r="I29" s="143">
        <f t="shared" si="10"/>
        <v>-1656.2573099999995</v>
      </c>
      <c r="J29" s="176">
        <f t="shared" si="4"/>
        <v>0.63927224681270545</v>
      </c>
      <c r="K29" s="129">
        <v>0</v>
      </c>
      <c r="L29" s="129">
        <v>0</v>
      </c>
      <c r="M29" s="129">
        <f t="shared" si="11"/>
        <v>0</v>
      </c>
      <c r="N29" s="184" t="str">
        <f t="shared" si="5"/>
        <v/>
      </c>
      <c r="O29" s="143">
        <f t="shared" si="6"/>
        <v>4591.433</v>
      </c>
      <c r="P29" s="143">
        <f t="shared" si="7"/>
        <v>2935.1756900000005</v>
      </c>
      <c r="Q29" s="143">
        <f t="shared" si="8"/>
        <v>-1656.2573099999995</v>
      </c>
      <c r="R29" s="176">
        <f t="shared" si="9"/>
        <v>0.63927224681270545</v>
      </c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</row>
    <row r="30" spans="1:33" s="185" customFormat="1" ht="22.5" customHeight="1" x14ac:dyDescent="0.4">
      <c r="A30" s="182">
        <v>18050000</v>
      </c>
      <c r="B30" s="89" t="s">
        <v>88</v>
      </c>
      <c r="C30" s="90"/>
      <c r="D30" s="143">
        <v>899466.01483</v>
      </c>
      <c r="E30" s="143">
        <v>683393.03283000004</v>
      </c>
      <c r="F30" s="143">
        <v>737068.41967000009</v>
      </c>
      <c r="G30" s="143">
        <f>F30-E30</f>
        <v>53675.38684000005</v>
      </c>
      <c r="H30" s="176">
        <f t="shared" si="3"/>
        <v>1.0785424847217491</v>
      </c>
      <c r="I30" s="143">
        <f>F30-D30</f>
        <v>-162397.59515999991</v>
      </c>
      <c r="J30" s="176">
        <f t="shared" si="4"/>
        <v>0.81945110489728368</v>
      </c>
      <c r="K30" s="129">
        <v>0</v>
      </c>
      <c r="L30" s="129">
        <v>0</v>
      </c>
      <c r="M30" s="129">
        <f t="shared" si="11"/>
        <v>0</v>
      </c>
      <c r="N30" s="184" t="str">
        <f t="shared" si="5"/>
        <v/>
      </c>
      <c r="O30" s="143">
        <f t="shared" si="6"/>
        <v>899466.01483</v>
      </c>
      <c r="P30" s="143">
        <f t="shared" si="7"/>
        <v>737068.41967000009</v>
      </c>
      <c r="Q30" s="143">
        <f t="shared" si="8"/>
        <v>-162397.59515999991</v>
      </c>
      <c r="R30" s="176">
        <f t="shared" si="9"/>
        <v>0.81945110489728368</v>
      </c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</row>
    <row r="31" spans="1:33" s="1" customFormat="1" ht="21.75" customHeight="1" x14ac:dyDescent="0.4">
      <c r="A31" s="158">
        <v>19000000</v>
      </c>
      <c r="B31" s="87" t="s">
        <v>89</v>
      </c>
      <c r="C31" s="90"/>
      <c r="D31" s="149">
        <f>D32+D33+D34</f>
        <v>0</v>
      </c>
      <c r="E31" s="149">
        <f>E32+E33+E34</f>
        <v>0</v>
      </c>
      <c r="F31" s="149">
        <f>F32+F33+F34</f>
        <v>3.15</v>
      </c>
      <c r="G31" s="149">
        <f t="shared" si="2"/>
        <v>3.15</v>
      </c>
      <c r="H31" s="150" t="str">
        <f t="shared" si="3"/>
        <v/>
      </c>
      <c r="I31" s="149">
        <f t="shared" si="10"/>
        <v>3.15</v>
      </c>
      <c r="J31" s="150" t="str">
        <f t="shared" si="4"/>
        <v/>
      </c>
      <c r="K31" s="127">
        <f>K32+K34+K33</f>
        <v>5445.1559999999999</v>
      </c>
      <c r="L31" s="127">
        <f>L32+L34+L33</f>
        <v>4820.4262699999999</v>
      </c>
      <c r="M31" s="127">
        <f t="shared" si="11"/>
        <v>-624.72973000000002</v>
      </c>
      <c r="N31" s="153">
        <f t="shared" si="5"/>
        <v>0.88526871773737981</v>
      </c>
      <c r="O31" s="128">
        <f t="shared" si="6"/>
        <v>5445.1559999999999</v>
      </c>
      <c r="P31" s="128">
        <f t="shared" si="7"/>
        <v>4823.5762699999996</v>
      </c>
      <c r="Q31" s="149">
        <f t="shared" si="8"/>
        <v>-621.57973000000038</v>
      </c>
      <c r="R31" s="150">
        <f t="shared" si="9"/>
        <v>0.88584721356008889</v>
      </c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  <row r="32" spans="1:33" s="185" customFormat="1" ht="23.25" customHeight="1" x14ac:dyDescent="0.4">
      <c r="A32" s="182">
        <v>19010000</v>
      </c>
      <c r="B32" s="89" t="s">
        <v>90</v>
      </c>
      <c r="C32" s="90"/>
      <c r="D32" s="143">
        <v>0</v>
      </c>
      <c r="E32" s="143">
        <v>0</v>
      </c>
      <c r="F32" s="143">
        <v>0</v>
      </c>
      <c r="G32" s="143">
        <f t="shared" si="2"/>
        <v>0</v>
      </c>
      <c r="H32" s="176" t="str">
        <f t="shared" si="3"/>
        <v/>
      </c>
      <c r="I32" s="143">
        <f t="shared" si="10"/>
        <v>0</v>
      </c>
      <c r="J32" s="176" t="str">
        <f t="shared" si="4"/>
        <v/>
      </c>
      <c r="K32" s="129">
        <v>5445.1559999999999</v>
      </c>
      <c r="L32" s="129">
        <v>4820.4262699999999</v>
      </c>
      <c r="M32" s="129">
        <f t="shared" si="11"/>
        <v>-624.72973000000002</v>
      </c>
      <c r="N32" s="184">
        <f t="shared" si="5"/>
        <v>0.88526871773737981</v>
      </c>
      <c r="O32" s="143">
        <f t="shared" si="6"/>
        <v>5445.1559999999999</v>
      </c>
      <c r="P32" s="143">
        <f t="shared" si="7"/>
        <v>4820.4262699999999</v>
      </c>
      <c r="Q32" s="143">
        <f t="shared" si="8"/>
        <v>-624.72973000000002</v>
      </c>
      <c r="R32" s="176">
        <f t="shared" si="9"/>
        <v>0.88526871773737981</v>
      </c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</row>
    <row r="33" spans="1:33" s="185" customFormat="1" ht="42" hidden="1" customHeight="1" x14ac:dyDescent="0.4">
      <c r="A33" s="182">
        <v>19050000</v>
      </c>
      <c r="B33" s="89" t="s">
        <v>240</v>
      </c>
      <c r="C33" s="89"/>
      <c r="D33" s="143"/>
      <c r="E33" s="143"/>
      <c r="F33" s="143"/>
      <c r="G33" s="143"/>
      <c r="H33" s="176"/>
      <c r="I33" s="143"/>
      <c r="J33" s="176"/>
      <c r="K33" s="129">
        <v>0</v>
      </c>
      <c r="L33" s="129"/>
      <c r="M33" s="129">
        <f t="shared" si="11"/>
        <v>0</v>
      </c>
      <c r="N33" s="184" t="str">
        <f t="shared" si="5"/>
        <v/>
      </c>
      <c r="O33" s="143">
        <f t="shared" si="6"/>
        <v>0</v>
      </c>
      <c r="P33" s="143">
        <f t="shared" si="7"/>
        <v>0</v>
      </c>
      <c r="Q33" s="143">
        <f t="shared" si="8"/>
        <v>0</v>
      </c>
      <c r="R33" s="176" t="str">
        <f t="shared" si="9"/>
        <v/>
      </c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</row>
    <row r="34" spans="1:33" s="185" customFormat="1" ht="63" x14ac:dyDescent="0.4">
      <c r="A34" s="182">
        <v>19090000</v>
      </c>
      <c r="B34" s="89" t="s">
        <v>223</v>
      </c>
      <c r="C34" s="90"/>
      <c r="D34" s="143">
        <v>0</v>
      </c>
      <c r="E34" s="143">
        <v>0</v>
      </c>
      <c r="F34" s="143">
        <v>3.15</v>
      </c>
      <c r="G34" s="143">
        <f t="shared" si="2"/>
        <v>3.15</v>
      </c>
      <c r="H34" s="176" t="str">
        <f t="shared" si="3"/>
        <v/>
      </c>
      <c r="I34" s="143">
        <f t="shared" si="10"/>
        <v>3.15</v>
      </c>
      <c r="J34" s="176" t="str">
        <f t="shared" si="4"/>
        <v/>
      </c>
      <c r="K34" s="129">
        <v>0</v>
      </c>
      <c r="L34" s="129">
        <v>0</v>
      </c>
      <c r="M34" s="129">
        <f t="shared" si="11"/>
        <v>0</v>
      </c>
      <c r="N34" s="184" t="str">
        <f t="shared" si="5"/>
        <v/>
      </c>
      <c r="O34" s="143">
        <f t="shared" si="6"/>
        <v>0</v>
      </c>
      <c r="P34" s="143">
        <f t="shared" si="7"/>
        <v>3.15</v>
      </c>
      <c r="Q34" s="143">
        <f t="shared" si="8"/>
        <v>3.15</v>
      </c>
      <c r="R34" s="176" t="str">
        <f t="shared" si="9"/>
        <v/>
      </c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</row>
    <row r="35" spans="1:33" s="73" customFormat="1" ht="23.25" customHeight="1" x14ac:dyDescent="0.35">
      <c r="A35" s="160">
        <v>20000000</v>
      </c>
      <c r="B35" s="93" t="s">
        <v>19</v>
      </c>
      <c r="C35" s="94">
        <v>5750.4</v>
      </c>
      <c r="D35" s="127">
        <f>(D36+D37+D43+D47)</f>
        <v>227127.01531000002</v>
      </c>
      <c r="E35" s="127">
        <f>(E36+E37+E43+E47)</f>
        <v>177537.32431000003</v>
      </c>
      <c r="F35" s="127">
        <f>(F36+F37+F43+F47)</f>
        <v>222048.82834000001</v>
      </c>
      <c r="G35" s="127">
        <f t="shared" si="2"/>
        <v>44511.504029999982</v>
      </c>
      <c r="H35" s="150">
        <f t="shared" si="3"/>
        <v>1.2507163167125237</v>
      </c>
      <c r="I35" s="127">
        <f t="shared" ref="I35:I44" si="12">F35-D35</f>
        <v>-5078.1869700000098</v>
      </c>
      <c r="J35" s="150">
        <f t="shared" si="4"/>
        <v>0.97764164265942155</v>
      </c>
      <c r="K35" s="127">
        <f>K36+K37+K43+K47</f>
        <v>580851.90579999995</v>
      </c>
      <c r="L35" s="127">
        <f>L36+L37+L43+L47</f>
        <v>503431.30910000001</v>
      </c>
      <c r="M35" s="127">
        <f t="shared" ref="M35:M48" si="13">L35-K35</f>
        <v>-77420.596699999936</v>
      </c>
      <c r="N35" s="153">
        <f t="shared" si="5"/>
        <v>0.8667119864341849</v>
      </c>
      <c r="O35" s="127">
        <f t="shared" si="6"/>
        <v>807978.92111</v>
      </c>
      <c r="P35" s="127">
        <f t="shared" si="7"/>
        <v>725480.13743999996</v>
      </c>
      <c r="Q35" s="127">
        <f t="shared" si="8"/>
        <v>-82498.783670000033</v>
      </c>
      <c r="R35" s="150">
        <f t="shared" si="9"/>
        <v>0.89789488127157657</v>
      </c>
      <c r="S35" s="72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</row>
    <row r="36" spans="1:33" s="1" customFormat="1" ht="45.75" customHeight="1" x14ac:dyDescent="0.35">
      <c r="A36" s="158">
        <v>21000000</v>
      </c>
      <c r="B36" s="87" t="s">
        <v>72</v>
      </c>
      <c r="C36" s="91">
        <v>1</v>
      </c>
      <c r="D36" s="128">
        <v>32994.17</v>
      </c>
      <c r="E36" s="128">
        <v>24835.94</v>
      </c>
      <c r="F36" s="128">
        <v>41386.623199999995</v>
      </c>
      <c r="G36" s="128">
        <f t="shared" si="2"/>
        <v>16550.683199999996</v>
      </c>
      <c r="H36" s="150">
        <f t="shared" si="3"/>
        <v>1.6664005147379159</v>
      </c>
      <c r="I36" s="128">
        <f t="shared" si="12"/>
        <v>8392.4531999999963</v>
      </c>
      <c r="J36" s="150">
        <f t="shared" si="4"/>
        <v>1.2543617008701839</v>
      </c>
      <c r="K36" s="127">
        <v>199.8</v>
      </c>
      <c r="L36" s="127">
        <v>440</v>
      </c>
      <c r="M36" s="127">
        <f t="shared" si="13"/>
        <v>240.2</v>
      </c>
      <c r="N36" s="153">
        <f t="shared" si="5"/>
        <v>2.2022022022022019</v>
      </c>
      <c r="O36" s="149">
        <f t="shared" si="6"/>
        <v>33193.97</v>
      </c>
      <c r="P36" s="149">
        <f t="shared" si="7"/>
        <v>41826.623199999995</v>
      </c>
      <c r="Q36" s="128">
        <f t="shared" si="8"/>
        <v>8632.6531999999934</v>
      </c>
      <c r="R36" s="150">
        <f t="shared" si="9"/>
        <v>1.260066909742944</v>
      </c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</row>
    <row r="37" spans="1:33" s="1" customFormat="1" ht="44.25" customHeight="1" x14ac:dyDescent="0.35">
      <c r="A37" s="158">
        <v>22000000</v>
      </c>
      <c r="B37" s="87" t="s">
        <v>183</v>
      </c>
      <c r="C37" s="91">
        <v>4948.8</v>
      </c>
      <c r="D37" s="128">
        <f>SUM(D38:D42)</f>
        <v>174892.33048999999</v>
      </c>
      <c r="E37" s="128">
        <f>SUM(E38:E42)</f>
        <v>134679.39549000002</v>
      </c>
      <c r="F37" s="128">
        <f>SUM(F38:F42)</f>
        <v>147619.61895</v>
      </c>
      <c r="G37" s="128">
        <f t="shared" si="2"/>
        <v>12940.223459999979</v>
      </c>
      <c r="H37" s="150">
        <f t="shared" si="3"/>
        <v>1.0960816865335632</v>
      </c>
      <c r="I37" s="128">
        <f t="shared" si="12"/>
        <v>-27272.711539999989</v>
      </c>
      <c r="J37" s="150">
        <f t="shared" si="4"/>
        <v>0.84405999128955866</v>
      </c>
      <c r="K37" s="127">
        <f>SUM(K38:K42)</f>
        <v>0</v>
      </c>
      <c r="L37" s="127">
        <f>SUM(L38:L42)</f>
        <v>0</v>
      </c>
      <c r="M37" s="127">
        <f t="shared" si="13"/>
        <v>0</v>
      </c>
      <c r="N37" s="153" t="str">
        <f t="shared" si="5"/>
        <v/>
      </c>
      <c r="O37" s="128">
        <f t="shared" si="6"/>
        <v>174892.33048999999</v>
      </c>
      <c r="P37" s="128">
        <f t="shared" si="7"/>
        <v>147619.61895</v>
      </c>
      <c r="Q37" s="128">
        <f t="shared" si="8"/>
        <v>-27272.711539999989</v>
      </c>
      <c r="R37" s="150">
        <f t="shared" si="9"/>
        <v>0.84405999128955866</v>
      </c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</row>
    <row r="38" spans="1:33" s="185" customFormat="1" ht="22.5" customHeight="1" x14ac:dyDescent="0.4">
      <c r="A38" s="182">
        <v>22010000</v>
      </c>
      <c r="B38" s="89" t="s">
        <v>117</v>
      </c>
      <c r="C38" s="95"/>
      <c r="D38" s="143">
        <v>94254.316599999991</v>
      </c>
      <c r="E38" s="143">
        <v>73340.223599999998</v>
      </c>
      <c r="F38" s="143">
        <v>80155.894840000008</v>
      </c>
      <c r="G38" s="143">
        <f t="shared" si="2"/>
        <v>6815.6712400000106</v>
      </c>
      <c r="H38" s="176">
        <f t="shared" si="3"/>
        <v>1.0929322397102701</v>
      </c>
      <c r="I38" s="143">
        <f t="shared" si="12"/>
        <v>-14098.421759999983</v>
      </c>
      <c r="J38" s="176">
        <f t="shared" si="4"/>
        <v>0.85042147385321998</v>
      </c>
      <c r="K38" s="129"/>
      <c r="L38" s="129">
        <v>0</v>
      </c>
      <c r="M38" s="129">
        <f t="shared" si="13"/>
        <v>0</v>
      </c>
      <c r="N38" s="184" t="str">
        <f t="shared" si="5"/>
        <v/>
      </c>
      <c r="O38" s="143">
        <f t="shared" si="6"/>
        <v>94254.316599999991</v>
      </c>
      <c r="P38" s="143">
        <f t="shared" si="7"/>
        <v>80155.894840000008</v>
      </c>
      <c r="Q38" s="143">
        <f t="shared" si="8"/>
        <v>-14098.421759999983</v>
      </c>
      <c r="R38" s="176">
        <f t="shared" si="9"/>
        <v>0.85042147385321998</v>
      </c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</row>
    <row r="39" spans="1:33" s="185" customFormat="1" ht="69.75" customHeight="1" x14ac:dyDescent="0.4">
      <c r="A39" s="182" t="s">
        <v>258</v>
      </c>
      <c r="B39" s="89" t="s">
        <v>259</v>
      </c>
      <c r="C39" s="95"/>
      <c r="D39" s="143">
        <v>6000</v>
      </c>
      <c r="E39" s="143">
        <v>6000</v>
      </c>
      <c r="F39" s="143">
        <v>10505</v>
      </c>
      <c r="G39" s="143">
        <f>F39-E39</f>
        <v>4505</v>
      </c>
      <c r="H39" s="176">
        <f>IFERROR(F39/E39,"")</f>
        <v>1.7508333333333332</v>
      </c>
      <c r="I39" s="143">
        <f>F39-D39</f>
        <v>4505</v>
      </c>
      <c r="J39" s="176">
        <f>IFERROR(F39/D39,"")</f>
        <v>1.7508333333333332</v>
      </c>
      <c r="K39" s="129"/>
      <c r="L39" s="129"/>
      <c r="M39" s="129"/>
      <c r="N39" s="184"/>
      <c r="O39" s="143">
        <f>D39+K39</f>
        <v>6000</v>
      </c>
      <c r="P39" s="143">
        <f>L39+F39</f>
        <v>10505</v>
      </c>
      <c r="Q39" s="143">
        <f>P39-O39</f>
        <v>4505</v>
      </c>
      <c r="R39" s="176">
        <f>IFERROR(P39/O39,"")</f>
        <v>1.7508333333333332</v>
      </c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</row>
    <row r="40" spans="1:33" s="185" customFormat="1" ht="61.5" customHeight="1" x14ac:dyDescent="0.4">
      <c r="A40" s="182">
        <v>22080000</v>
      </c>
      <c r="B40" s="89" t="s">
        <v>184</v>
      </c>
      <c r="C40" s="90">
        <v>259.60000000000002</v>
      </c>
      <c r="D40" s="143">
        <v>73452.350000000006</v>
      </c>
      <c r="E40" s="143">
        <v>54507.55</v>
      </c>
      <c r="F40" s="143">
        <v>55597.179219999998</v>
      </c>
      <c r="G40" s="143">
        <f t="shared" si="2"/>
        <v>1089.6292199999953</v>
      </c>
      <c r="H40" s="176">
        <f t="shared" si="3"/>
        <v>1.0199904273811609</v>
      </c>
      <c r="I40" s="143">
        <f t="shared" si="12"/>
        <v>-17855.170780000008</v>
      </c>
      <c r="J40" s="176">
        <f t="shared" si="4"/>
        <v>0.7569149144989914</v>
      </c>
      <c r="K40" s="129"/>
      <c r="L40" s="129">
        <v>0</v>
      </c>
      <c r="M40" s="129">
        <f t="shared" si="13"/>
        <v>0</v>
      </c>
      <c r="N40" s="184" t="str">
        <f t="shared" si="5"/>
        <v/>
      </c>
      <c r="O40" s="143">
        <f t="shared" si="6"/>
        <v>73452.350000000006</v>
      </c>
      <c r="P40" s="143">
        <f t="shared" si="7"/>
        <v>55597.179219999998</v>
      </c>
      <c r="Q40" s="143">
        <f t="shared" si="8"/>
        <v>-17855.170780000008</v>
      </c>
      <c r="R40" s="176">
        <f t="shared" si="9"/>
        <v>0.7569149144989914</v>
      </c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</row>
    <row r="41" spans="1:33" s="185" customFormat="1" ht="23.25" customHeight="1" x14ac:dyDescent="0.4">
      <c r="A41" s="182">
        <v>22090000</v>
      </c>
      <c r="B41" s="89" t="s">
        <v>52</v>
      </c>
      <c r="C41" s="90">
        <v>4672.3</v>
      </c>
      <c r="D41" s="143">
        <v>829.23135000000002</v>
      </c>
      <c r="E41" s="143">
        <v>576.93934999999999</v>
      </c>
      <c r="F41" s="143">
        <v>1052.0496999999996</v>
      </c>
      <c r="G41" s="143">
        <f t="shared" si="2"/>
        <v>475.11034999999958</v>
      </c>
      <c r="H41" s="176">
        <f t="shared" si="3"/>
        <v>1.8235013784377849</v>
      </c>
      <c r="I41" s="143">
        <f t="shared" si="12"/>
        <v>222.81834999999955</v>
      </c>
      <c r="J41" s="176">
        <f t="shared" si="4"/>
        <v>1.268704686575103</v>
      </c>
      <c r="K41" s="129"/>
      <c r="L41" s="129">
        <v>0</v>
      </c>
      <c r="M41" s="129">
        <f t="shared" si="13"/>
        <v>0</v>
      </c>
      <c r="N41" s="184" t="str">
        <f t="shared" si="5"/>
        <v/>
      </c>
      <c r="O41" s="143">
        <f t="shared" si="6"/>
        <v>829.23135000000002</v>
      </c>
      <c r="P41" s="143">
        <f t="shared" si="7"/>
        <v>1052.0496999999996</v>
      </c>
      <c r="Q41" s="143">
        <f t="shared" si="8"/>
        <v>222.81834999999955</v>
      </c>
      <c r="R41" s="176">
        <f t="shared" si="9"/>
        <v>1.268704686575103</v>
      </c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</row>
    <row r="42" spans="1:33" s="185" customFormat="1" ht="120" customHeight="1" x14ac:dyDescent="0.4">
      <c r="A42" s="182">
        <v>22130000</v>
      </c>
      <c r="B42" s="89" t="s">
        <v>202</v>
      </c>
      <c r="C42" s="90"/>
      <c r="D42" s="143">
        <v>356.43254000000002</v>
      </c>
      <c r="E42" s="143">
        <v>254.68254000000002</v>
      </c>
      <c r="F42" s="143">
        <v>309.49519000000004</v>
      </c>
      <c r="G42" s="143">
        <f t="shared" si="2"/>
        <v>54.812650000000019</v>
      </c>
      <c r="H42" s="176">
        <f t="shared" si="3"/>
        <v>1.2152195042502718</v>
      </c>
      <c r="I42" s="143">
        <f t="shared" si="12"/>
        <v>-46.937349999999981</v>
      </c>
      <c r="J42" s="176">
        <f t="shared" si="4"/>
        <v>0.86831351032091519</v>
      </c>
      <c r="K42" s="129"/>
      <c r="L42" s="129">
        <v>0</v>
      </c>
      <c r="M42" s="129">
        <f t="shared" si="13"/>
        <v>0</v>
      </c>
      <c r="N42" s="184" t="str">
        <f t="shared" si="5"/>
        <v/>
      </c>
      <c r="O42" s="143">
        <f t="shared" si="6"/>
        <v>356.43254000000002</v>
      </c>
      <c r="P42" s="143">
        <f t="shared" si="7"/>
        <v>309.49519000000004</v>
      </c>
      <c r="Q42" s="143">
        <f t="shared" si="8"/>
        <v>-46.937349999999981</v>
      </c>
      <c r="R42" s="176">
        <f t="shared" si="9"/>
        <v>0.86831351032091519</v>
      </c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</row>
    <row r="43" spans="1:33" s="1" customFormat="1" ht="20.25" customHeight="1" x14ac:dyDescent="0.35">
      <c r="A43" s="158">
        <v>24000000</v>
      </c>
      <c r="B43" s="87" t="s">
        <v>59</v>
      </c>
      <c r="C43" s="91">
        <f>C44+C47</f>
        <v>300.2</v>
      </c>
      <c r="D43" s="128">
        <f>SUM(D44:D45)</f>
        <v>19240.51482</v>
      </c>
      <c r="E43" s="128">
        <f>SUM(E44:E45)</f>
        <v>18021.988819999999</v>
      </c>
      <c r="F43" s="128">
        <f>SUM(F44:F45)</f>
        <v>33042.586190000002</v>
      </c>
      <c r="G43" s="128">
        <f t="shared" si="2"/>
        <v>15020.597370000003</v>
      </c>
      <c r="H43" s="150">
        <f t="shared" si="3"/>
        <v>1.8334594766439325</v>
      </c>
      <c r="I43" s="128">
        <f t="shared" si="12"/>
        <v>13802.071370000001</v>
      </c>
      <c r="J43" s="150">
        <f t="shared" si="4"/>
        <v>1.7173441822696509</v>
      </c>
      <c r="K43" s="127">
        <f>K44+K45+K46</f>
        <v>25482.800999999999</v>
      </c>
      <c r="L43" s="127">
        <f>L44+L45+L46</f>
        <v>29836.317860000003</v>
      </c>
      <c r="M43" s="127">
        <f t="shared" si="13"/>
        <v>4353.5168600000034</v>
      </c>
      <c r="N43" s="153">
        <f t="shared" si="5"/>
        <v>1.1708413788578422</v>
      </c>
      <c r="O43" s="128">
        <f t="shared" si="6"/>
        <v>44723.315820000003</v>
      </c>
      <c r="P43" s="128">
        <f t="shared" si="7"/>
        <v>62878.904050000005</v>
      </c>
      <c r="Q43" s="128">
        <f t="shared" si="8"/>
        <v>18155.588230000001</v>
      </c>
      <c r="R43" s="150">
        <f t="shared" si="9"/>
        <v>1.4059535366982099</v>
      </c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</row>
    <row r="44" spans="1:33" s="185" customFormat="1" ht="24" customHeight="1" x14ac:dyDescent="0.4">
      <c r="A44" s="182">
        <v>24060000</v>
      </c>
      <c r="B44" s="89" t="s">
        <v>20</v>
      </c>
      <c r="C44" s="90">
        <v>300.2</v>
      </c>
      <c r="D44" s="143">
        <v>19240.51482</v>
      </c>
      <c r="E44" s="143">
        <v>18021.988819999999</v>
      </c>
      <c r="F44" s="143">
        <v>33042.586190000002</v>
      </c>
      <c r="G44" s="143">
        <f t="shared" si="2"/>
        <v>15020.597370000003</v>
      </c>
      <c r="H44" s="176">
        <f t="shared" si="3"/>
        <v>1.8334594766439325</v>
      </c>
      <c r="I44" s="143">
        <f t="shared" si="12"/>
        <v>13802.071370000001</v>
      </c>
      <c r="J44" s="176">
        <f t="shared" si="4"/>
        <v>1.7173441822696509</v>
      </c>
      <c r="K44" s="129">
        <v>765.4</v>
      </c>
      <c r="L44" s="129">
        <v>4124.5162200000004</v>
      </c>
      <c r="M44" s="129">
        <f t="shared" si="13"/>
        <v>3359.1162200000003</v>
      </c>
      <c r="N44" s="184">
        <f t="shared" si="5"/>
        <v>5.3887068460935463</v>
      </c>
      <c r="O44" s="143">
        <f t="shared" si="6"/>
        <v>20005.914820000002</v>
      </c>
      <c r="P44" s="143">
        <f t="shared" si="7"/>
        <v>37167.10241</v>
      </c>
      <c r="Q44" s="143">
        <f t="shared" si="8"/>
        <v>17161.187589999998</v>
      </c>
      <c r="R44" s="176">
        <f t="shared" si="9"/>
        <v>1.8578056911870824</v>
      </c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</row>
    <row r="45" spans="1:33" s="185" customFormat="1" ht="55.5" customHeight="1" x14ac:dyDescent="0.4">
      <c r="A45" s="182">
        <v>24110000</v>
      </c>
      <c r="B45" s="89" t="s">
        <v>83</v>
      </c>
      <c r="C45" s="90"/>
      <c r="D45" s="143">
        <v>0</v>
      </c>
      <c r="E45" s="143">
        <v>0</v>
      </c>
      <c r="F45" s="143">
        <v>0</v>
      </c>
      <c r="G45" s="143">
        <f t="shared" si="2"/>
        <v>0</v>
      </c>
      <c r="H45" s="176" t="str">
        <f t="shared" si="3"/>
        <v/>
      </c>
      <c r="I45" s="143"/>
      <c r="J45" s="176" t="str">
        <f t="shared" si="4"/>
        <v/>
      </c>
      <c r="K45" s="129">
        <v>52.100999999999999</v>
      </c>
      <c r="L45" s="129">
        <v>64.289180000000002</v>
      </c>
      <c r="M45" s="129">
        <f t="shared" si="13"/>
        <v>12.188180000000003</v>
      </c>
      <c r="N45" s="184">
        <f t="shared" si="5"/>
        <v>1.233933705687031</v>
      </c>
      <c r="O45" s="143">
        <f t="shared" si="6"/>
        <v>52.100999999999999</v>
      </c>
      <c r="P45" s="143">
        <f t="shared" si="7"/>
        <v>64.289180000000002</v>
      </c>
      <c r="Q45" s="143">
        <f t="shared" si="8"/>
        <v>12.188180000000003</v>
      </c>
      <c r="R45" s="176">
        <f t="shared" si="9"/>
        <v>1.233933705687031</v>
      </c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</row>
    <row r="46" spans="1:33" s="185" customFormat="1" ht="53.25" customHeight="1" x14ac:dyDescent="0.4">
      <c r="A46" s="182" t="s">
        <v>91</v>
      </c>
      <c r="B46" s="89" t="s">
        <v>92</v>
      </c>
      <c r="C46" s="90"/>
      <c r="D46" s="143">
        <v>0</v>
      </c>
      <c r="E46" s="143">
        <v>0</v>
      </c>
      <c r="F46" s="143">
        <v>0</v>
      </c>
      <c r="G46" s="143">
        <f t="shared" si="2"/>
        <v>0</v>
      </c>
      <c r="H46" s="176" t="str">
        <f t="shared" si="3"/>
        <v/>
      </c>
      <c r="I46" s="143"/>
      <c r="J46" s="176" t="str">
        <f t="shared" si="4"/>
        <v/>
      </c>
      <c r="K46" s="129">
        <v>24665.3</v>
      </c>
      <c r="L46" s="129">
        <v>25647.512460000002</v>
      </c>
      <c r="M46" s="129">
        <f t="shared" si="13"/>
        <v>982.21246000000247</v>
      </c>
      <c r="N46" s="184">
        <f t="shared" si="5"/>
        <v>1.0398216303876298</v>
      </c>
      <c r="O46" s="143">
        <f t="shared" si="6"/>
        <v>24665.3</v>
      </c>
      <c r="P46" s="143">
        <f t="shared" si="7"/>
        <v>25647.512460000002</v>
      </c>
      <c r="Q46" s="143">
        <f t="shared" si="8"/>
        <v>982.21246000000247</v>
      </c>
      <c r="R46" s="176">
        <f t="shared" si="9"/>
        <v>1.0398216303876298</v>
      </c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</row>
    <row r="47" spans="1:33" s="1" customFormat="1" ht="22.5" customHeight="1" x14ac:dyDescent="0.4">
      <c r="A47" s="158">
        <v>25000000</v>
      </c>
      <c r="B47" s="87" t="s">
        <v>53</v>
      </c>
      <c r="C47" s="91"/>
      <c r="D47" s="143">
        <v>0</v>
      </c>
      <c r="E47" s="143">
        <v>0</v>
      </c>
      <c r="F47" s="143">
        <v>0</v>
      </c>
      <c r="G47" s="143">
        <f t="shared" si="2"/>
        <v>0</v>
      </c>
      <c r="H47" s="150" t="str">
        <f t="shared" si="3"/>
        <v/>
      </c>
      <c r="I47" s="128">
        <f>F47-D47</f>
        <v>0</v>
      </c>
      <c r="J47" s="150" t="str">
        <f t="shared" si="4"/>
        <v/>
      </c>
      <c r="K47" s="127">
        <v>555169.30479999993</v>
      </c>
      <c r="L47" s="127">
        <v>473154.99124</v>
      </c>
      <c r="M47" s="127">
        <f t="shared" si="13"/>
        <v>-82014.313559999922</v>
      </c>
      <c r="N47" s="153">
        <f t="shared" si="5"/>
        <v>0.85227152717035459</v>
      </c>
      <c r="O47" s="128">
        <f t="shared" si="6"/>
        <v>555169.30479999993</v>
      </c>
      <c r="P47" s="128">
        <f t="shared" si="7"/>
        <v>473154.99124</v>
      </c>
      <c r="Q47" s="149">
        <f t="shared" si="8"/>
        <v>-82014.313559999922</v>
      </c>
      <c r="R47" s="150">
        <f t="shared" si="9"/>
        <v>0.85227152717035459</v>
      </c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</row>
    <row r="48" spans="1:33" s="1" customFormat="1" ht="20.399999999999999" x14ac:dyDescent="0.35">
      <c r="A48" s="158">
        <v>30000000</v>
      </c>
      <c r="B48" s="87" t="s">
        <v>69</v>
      </c>
      <c r="C48" s="95"/>
      <c r="D48" s="149">
        <v>23</v>
      </c>
      <c r="E48" s="149">
        <v>15</v>
      </c>
      <c r="F48" s="149">
        <v>68.165580000000006</v>
      </c>
      <c r="G48" s="149">
        <f t="shared" si="2"/>
        <v>53.165580000000006</v>
      </c>
      <c r="H48" s="150">
        <f t="shared" si="3"/>
        <v>4.5443720000000001</v>
      </c>
      <c r="I48" s="128">
        <f>F48-D48</f>
        <v>45.165580000000006</v>
      </c>
      <c r="J48" s="150">
        <f t="shared" si="4"/>
        <v>2.9637208695652175</v>
      </c>
      <c r="K48" s="127">
        <v>474447.10399999999</v>
      </c>
      <c r="L48" s="127">
        <v>263502.25322999997</v>
      </c>
      <c r="M48" s="127">
        <f t="shared" si="13"/>
        <v>-210944.85077000002</v>
      </c>
      <c r="N48" s="153">
        <f t="shared" si="5"/>
        <v>0.55538805276383341</v>
      </c>
      <c r="O48" s="149">
        <f t="shared" si="6"/>
        <v>474470.10399999999</v>
      </c>
      <c r="P48" s="149">
        <f t="shared" si="7"/>
        <v>263570.41880999994</v>
      </c>
      <c r="Q48" s="149">
        <f t="shared" si="8"/>
        <v>-210899.68519000005</v>
      </c>
      <c r="R48" s="150">
        <f t="shared" si="9"/>
        <v>0.5555047970103506</v>
      </c>
      <c r="S48" s="40"/>
      <c r="T48" s="40"/>
      <c r="U48" s="40"/>
      <c r="V48" s="40"/>
      <c r="W48" s="41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33" s="73" customFormat="1" ht="61.2" x14ac:dyDescent="0.35">
      <c r="A49" s="160" t="s">
        <v>190</v>
      </c>
      <c r="B49" s="93" t="s">
        <v>191</v>
      </c>
      <c r="C49" s="96"/>
      <c r="D49" s="128">
        <v>0</v>
      </c>
      <c r="E49" s="128">
        <v>0</v>
      </c>
      <c r="F49" s="128">
        <v>0</v>
      </c>
      <c r="G49" s="128">
        <f>F49-E49</f>
        <v>0</v>
      </c>
      <c r="H49" s="150" t="str">
        <f t="shared" si="3"/>
        <v/>
      </c>
      <c r="I49" s="128">
        <f>F49-D49</f>
        <v>0</v>
      </c>
      <c r="J49" s="150" t="str">
        <f t="shared" si="4"/>
        <v/>
      </c>
      <c r="K49" s="127">
        <v>453519.04399999999</v>
      </c>
      <c r="L49" s="127">
        <v>307537.72771000001</v>
      </c>
      <c r="M49" s="127">
        <f t="shared" ref="M49:M57" si="14">L49-K49</f>
        <v>-145981.31628999999</v>
      </c>
      <c r="N49" s="153">
        <f t="shared" si="5"/>
        <v>0.67811425292649896</v>
      </c>
      <c r="O49" s="127">
        <f t="shared" si="6"/>
        <v>453519.04399999999</v>
      </c>
      <c r="P49" s="127">
        <f t="shared" si="7"/>
        <v>307537.72771000001</v>
      </c>
      <c r="Q49" s="128">
        <f t="shared" si="8"/>
        <v>-145981.31628999999</v>
      </c>
      <c r="R49" s="150">
        <f t="shared" si="9"/>
        <v>0.67811425292649896</v>
      </c>
      <c r="S49" s="72"/>
      <c r="T49" s="72"/>
      <c r="U49" s="72"/>
      <c r="V49" s="72"/>
      <c r="W49" s="75"/>
      <c r="X49" s="71"/>
      <c r="Y49" s="71"/>
      <c r="Z49" s="71"/>
      <c r="AA49" s="71"/>
      <c r="AB49" s="71"/>
      <c r="AC49" s="71"/>
      <c r="AD49" s="71"/>
      <c r="AE49" s="71"/>
      <c r="AF49" s="71"/>
      <c r="AG49" s="71"/>
    </row>
    <row r="50" spans="1:33" s="1" customFormat="1" ht="30" customHeight="1" x14ac:dyDescent="0.35">
      <c r="A50" s="158">
        <v>50000000</v>
      </c>
      <c r="B50" s="87" t="s">
        <v>21</v>
      </c>
      <c r="C50" s="91" t="e">
        <f>#REF!+C51</f>
        <v>#REF!</v>
      </c>
      <c r="D50" s="128">
        <f>D51</f>
        <v>0</v>
      </c>
      <c r="E50" s="128">
        <f>E51</f>
        <v>0</v>
      </c>
      <c r="F50" s="128">
        <f>F51</f>
        <v>0</v>
      </c>
      <c r="G50" s="128">
        <f>F50-E50</f>
        <v>0</v>
      </c>
      <c r="H50" s="150" t="str">
        <f t="shared" si="3"/>
        <v/>
      </c>
      <c r="I50" s="128">
        <f>F50-D50</f>
        <v>0</v>
      </c>
      <c r="J50" s="150" t="str">
        <f t="shared" si="4"/>
        <v/>
      </c>
      <c r="K50" s="127">
        <f>K51</f>
        <v>26090.092000000001</v>
      </c>
      <c r="L50" s="127">
        <f>L51</f>
        <v>24429.622190000002</v>
      </c>
      <c r="M50" s="127">
        <f t="shared" si="14"/>
        <v>-1660.4698099999987</v>
      </c>
      <c r="N50" s="153">
        <f t="shared" si="5"/>
        <v>0.93635630683096105</v>
      </c>
      <c r="O50" s="128">
        <f t="shared" si="6"/>
        <v>26090.092000000001</v>
      </c>
      <c r="P50" s="128">
        <f t="shared" si="7"/>
        <v>24429.622190000002</v>
      </c>
      <c r="Q50" s="128">
        <f t="shared" si="8"/>
        <v>-1660.4698099999987</v>
      </c>
      <c r="R50" s="150">
        <f t="shared" si="9"/>
        <v>0.93635630683096105</v>
      </c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  <row r="51" spans="1:33" s="185" customFormat="1" ht="81" customHeight="1" x14ac:dyDescent="0.4">
      <c r="A51" s="182">
        <v>50110000</v>
      </c>
      <c r="B51" s="89" t="s">
        <v>185</v>
      </c>
      <c r="C51" s="90"/>
      <c r="D51" s="143">
        <v>0</v>
      </c>
      <c r="E51" s="143">
        <v>0</v>
      </c>
      <c r="F51" s="143">
        <v>0</v>
      </c>
      <c r="G51" s="143">
        <f t="shared" si="2"/>
        <v>0</v>
      </c>
      <c r="H51" s="176" t="str">
        <f t="shared" si="3"/>
        <v/>
      </c>
      <c r="I51" s="128">
        <f>F51-D51</f>
        <v>0</v>
      </c>
      <c r="J51" s="176" t="str">
        <f t="shared" si="4"/>
        <v/>
      </c>
      <c r="K51" s="129">
        <v>26090.092000000001</v>
      </c>
      <c r="L51" s="129">
        <v>24429.622190000002</v>
      </c>
      <c r="M51" s="129">
        <f t="shared" si="14"/>
        <v>-1660.4698099999987</v>
      </c>
      <c r="N51" s="184">
        <f t="shared" si="5"/>
        <v>0.93635630683096105</v>
      </c>
      <c r="O51" s="143">
        <f t="shared" si="6"/>
        <v>26090.092000000001</v>
      </c>
      <c r="P51" s="143">
        <f t="shared" si="7"/>
        <v>24429.622190000002</v>
      </c>
      <c r="Q51" s="143">
        <f t="shared" si="8"/>
        <v>-1660.4698099999987</v>
      </c>
      <c r="R51" s="176">
        <f t="shared" si="9"/>
        <v>0.93635630683096105</v>
      </c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</row>
    <row r="52" spans="1:33" ht="20.25" customHeight="1" x14ac:dyDescent="0.35">
      <c r="A52" s="8">
        <v>900101</v>
      </c>
      <c r="B52" s="97" t="s">
        <v>22</v>
      </c>
      <c r="C52" s="98" t="e">
        <f>C10+C35+C50+#REF!</f>
        <v>#REF!</v>
      </c>
      <c r="D52" s="146">
        <f>D10+D35+D50+D48</f>
        <v>6226292.7187099988</v>
      </c>
      <c r="E52" s="146">
        <f>E10+E35+E50+E48</f>
        <v>4609640.7263799999</v>
      </c>
      <c r="F52" s="146">
        <f>F10+F35+F50+F48</f>
        <v>4808146.7627399983</v>
      </c>
      <c r="G52" s="146">
        <f t="shared" si="2"/>
        <v>198506.0363599984</v>
      </c>
      <c r="H52" s="152">
        <f t="shared" ref="H52:H60" si="15">IFERROR(F52/E52,"")</f>
        <v>1.0430632338056174</v>
      </c>
      <c r="I52" s="146">
        <f t="shared" ref="I52:I60" si="16">F52-D52</f>
        <v>-1418145.9559700005</v>
      </c>
      <c r="J52" s="152">
        <f t="shared" ref="J52:J60" si="17">IFERROR(F52/D52,"")</f>
        <v>0.77223268804749989</v>
      </c>
      <c r="K52" s="146">
        <f>K10+K35+K48+K50+K49</f>
        <v>1540353.3017999998</v>
      </c>
      <c r="L52" s="146">
        <f>L10+L35+L48+L50+L49</f>
        <v>1103725.5993999999</v>
      </c>
      <c r="M52" s="146">
        <f t="shared" si="14"/>
        <v>-436627.70239999983</v>
      </c>
      <c r="N52" s="152">
        <f t="shared" ref="N52:N62" si="18">IFERROR(L52/K52,"")</f>
        <v>0.71654054826917113</v>
      </c>
      <c r="O52" s="146">
        <f t="shared" si="6"/>
        <v>7766646.0205099983</v>
      </c>
      <c r="P52" s="146">
        <f t="shared" si="7"/>
        <v>5911872.362139998</v>
      </c>
      <c r="Q52" s="146">
        <f t="shared" si="8"/>
        <v>-1854773.6583700003</v>
      </c>
      <c r="R52" s="152">
        <f t="shared" si="9"/>
        <v>0.76118730614579933</v>
      </c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s="1" customFormat="1" ht="22.5" customHeight="1" x14ac:dyDescent="0.35">
      <c r="A53" s="158">
        <v>40000000</v>
      </c>
      <c r="B53" s="87" t="s">
        <v>54</v>
      </c>
      <c r="C53" s="99">
        <f>C54+C90</f>
        <v>226954.7</v>
      </c>
      <c r="D53" s="128">
        <f>D54</f>
        <v>4635002.6940000001</v>
      </c>
      <c r="E53" s="128">
        <f>E54</f>
        <v>3478750.9179999996</v>
      </c>
      <c r="F53" s="128">
        <f>F54</f>
        <v>3478750.9179999996</v>
      </c>
      <c r="G53" s="128">
        <f t="shared" si="2"/>
        <v>0</v>
      </c>
      <c r="H53" s="168">
        <f t="shared" si="15"/>
        <v>1</v>
      </c>
      <c r="I53" s="128">
        <f t="shared" si="16"/>
        <v>-1156251.7760000005</v>
      </c>
      <c r="J53" s="168">
        <f t="shared" si="17"/>
        <v>0.75053913614834233</v>
      </c>
      <c r="K53" s="128">
        <f>K54</f>
        <v>58105.752999999997</v>
      </c>
      <c r="L53" s="128">
        <f>L54</f>
        <v>0</v>
      </c>
      <c r="M53" s="128">
        <f t="shared" si="14"/>
        <v>-58105.752999999997</v>
      </c>
      <c r="N53" s="168">
        <f t="shared" si="18"/>
        <v>0</v>
      </c>
      <c r="O53" s="127">
        <f t="shared" si="6"/>
        <v>4693108.4469999997</v>
      </c>
      <c r="P53" s="128">
        <f t="shared" si="7"/>
        <v>3478750.9179999996</v>
      </c>
      <c r="Q53" s="128">
        <f t="shared" si="8"/>
        <v>-1214357.5290000001</v>
      </c>
      <c r="R53" s="150">
        <f t="shared" si="9"/>
        <v>0.74124665076165874</v>
      </c>
    </row>
    <row r="54" spans="1:33" s="1" customFormat="1" ht="23.25" customHeight="1" x14ac:dyDescent="0.35">
      <c r="A54" s="158">
        <v>41000000</v>
      </c>
      <c r="B54" s="87" t="s">
        <v>55</v>
      </c>
      <c r="C54" s="99">
        <f>C55+C60</f>
        <v>226954.7</v>
      </c>
      <c r="D54" s="128">
        <f>D55+D60</f>
        <v>4635002.6940000001</v>
      </c>
      <c r="E54" s="128">
        <f>E55+E60</f>
        <v>3478750.9179999996</v>
      </c>
      <c r="F54" s="128">
        <f>F55+F60</f>
        <v>3478750.9179999996</v>
      </c>
      <c r="G54" s="128">
        <f t="shared" si="2"/>
        <v>0</v>
      </c>
      <c r="H54" s="168">
        <f t="shared" si="15"/>
        <v>1</v>
      </c>
      <c r="I54" s="128">
        <f t="shared" si="16"/>
        <v>-1156251.7760000005</v>
      </c>
      <c r="J54" s="168">
        <f t="shared" si="17"/>
        <v>0.75053913614834233</v>
      </c>
      <c r="K54" s="128">
        <f>K55+K60</f>
        <v>58105.752999999997</v>
      </c>
      <c r="L54" s="128">
        <f>L55+L60</f>
        <v>0</v>
      </c>
      <c r="M54" s="128">
        <f t="shared" si="14"/>
        <v>-58105.752999999997</v>
      </c>
      <c r="N54" s="168">
        <f t="shared" si="18"/>
        <v>0</v>
      </c>
      <c r="O54" s="128">
        <f t="shared" si="6"/>
        <v>4693108.4469999997</v>
      </c>
      <c r="P54" s="128">
        <f t="shared" si="7"/>
        <v>3478750.9179999996</v>
      </c>
      <c r="Q54" s="128">
        <f t="shared" si="8"/>
        <v>-1214357.5290000001</v>
      </c>
      <c r="R54" s="150">
        <f t="shared" si="9"/>
        <v>0.74124665076165874</v>
      </c>
    </row>
    <row r="55" spans="1:33" s="76" customFormat="1" ht="23.25" customHeight="1" x14ac:dyDescent="0.35">
      <c r="A55" s="158">
        <v>41020000</v>
      </c>
      <c r="B55" s="163" t="s">
        <v>67</v>
      </c>
      <c r="C55" s="100">
        <f>SUM(C56:C56)</f>
        <v>226954.7</v>
      </c>
      <c r="D55" s="128">
        <f>D56+D57+D59+D58</f>
        <v>1369331.8720000002</v>
      </c>
      <c r="E55" s="128">
        <f>E56+E57+E59+E58</f>
        <v>1037717.272</v>
      </c>
      <c r="F55" s="128">
        <f>F56+F57+F59+F58</f>
        <v>1037717.272</v>
      </c>
      <c r="G55" s="128">
        <f t="shared" si="2"/>
        <v>0</v>
      </c>
      <c r="H55" s="168">
        <f t="shared" si="15"/>
        <v>1</v>
      </c>
      <c r="I55" s="149">
        <f t="shared" si="16"/>
        <v>-331614.60000000021</v>
      </c>
      <c r="J55" s="168">
        <f t="shared" si="17"/>
        <v>0.7578274436016339</v>
      </c>
      <c r="K55" s="128">
        <f>K56+K57</f>
        <v>0</v>
      </c>
      <c r="L55" s="128">
        <f>L56+L57</f>
        <v>0</v>
      </c>
      <c r="M55" s="128">
        <f t="shared" si="14"/>
        <v>0</v>
      </c>
      <c r="N55" s="168" t="str">
        <f t="shared" si="18"/>
        <v/>
      </c>
      <c r="O55" s="149">
        <f t="shared" si="6"/>
        <v>1369331.8720000002</v>
      </c>
      <c r="P55" s="149">
        <f t="shared" si="7"/>
        <v>1037717.272</v>
      </c>
      <c r="Q55" s="128">
        <f t="shared" si="8"/>
        <v>-331614.60000000021</v>
      </c>
      <c r="R55" s="150">
        <f t="shared" si="9"/>
        <v>0.7578274436016339</v>
      </c>
    </row>
    <row r="56" spans="1:33" s="185" customFormat="1" ht="29.25" customHeight="1" x14ac:dyDescent="0.4">
      <c r="A56" s="182">
        <v>41020100</v>
      </c>
      <c r="B56" s="89" t="s">
        <v>105</v>
      </c>
      <c r="C56" s="101">
        <v>226954.7</v>
      </c>
      <c r="D56" s="130">
        <v>1212708.6000000001</v>
      </c>
      <c r="E56" s="130">
        <v>909531.9</v>
      </c>
      <c r="F56" s="130">
        <v>909531.9</v>
      </c>
      <c r="G56" s="130">
        <f t="shared" si="2"/>
        <v>0</v>
      </c>
      <c r="H56" s="184">
        <f t="shared" si="15"/>
        <v>1</v>
      </c>
      <c r="I56" s="143">
        <f t="shared" si="16"/>
        <v>-303176.70000000007</v>
      </c>
      <c r="J56" s="184">
        <f t="shared" si="17"/>
        <v>0.75000037107018125</v>
      </c>
      <c r="K56" s="142">
        <v>0</v>
      </c>
      <c r="L56" s="142">
        <v>0</v>
      </c>
      <c r="M56" s="142">
        <f t="shared" si="14"/>
        <v>0</v>
      </c>
      <c r="N56" s="184" t="str">
        <f t="shared" si="18"/>
        <v/>
      </c>
      <c r="O56" s="143">
        <f t="shared" si="6"/>
        <v>1212708.6000000001</v>
      </c>
      <c r="P56" s="143">
        <f t="shared" si="7"/>
        <v>909531.9</v>
      </c>
      <c r="Q56" s="130">
        <f t="shared" si="8"/>
        <v>-303176.70000000007</v>
      </c>
      <c r="R56" s="176">
        <f t="shared" si="9"/>
        <v>0.75000037107018125</v>
      </c>
    </row>
    <row r="57" spans="1:33" s="185" customFormat="1" ht="84" customHeight="1" x14ac:dyDescent="0.4">
      <c r="A57" s="182">
        <v>41020200</v>
      </c>
      <c r="B57" s="89" t="s">
        <v>158</v>
      </c>
      <c r="C57" s="101"/>
      <c r="D57" s="130">
        <v>113751.6</v>
      </c>
      <c r="E57" s="130">
        <v>85313.7</v>
      </c>
      <c r="F57" s="130">
        <v>85313.7</v>
      </c>
      <c r="G57" s="130">
        <f t="shared" si="2"/>
        <v>0</v>
      </c>
      <c r="H57" s="184">
        <f t="shared" si="15"/>
        <v>1</v>
      </c>
      <c r="I57" s="143">
        <f t="shared" si="16"/>
        <v>-28437.900000000009</v>
      </c>
      <c r="J57" s="184">
        <f t="shared" si="17"/>
        <v>0.74999999999999989</v>
      </c>
      <c r="K57" s="142">
        <v>0</v>
      </c>
      <c r="L57" s="142">
        <v>0</v>
      </c>
      <c r="M57" s="142">
        <f t="shared" si="14"/>
        <v>0</v>
      </c>
      <c r="N57" s="184" t="str">
        <f t="shared" si="18"/>
        <v/>
      </c>
      <c r="O57" s="143">
        <f t="shared" si="6"/>
        <v>113751.6</v>
      </c>
      <c r="P57" s="143">
        <f t="shared" si="7"/>
        <v>85313.7</v>
      </c>
      <c r="Q57" s="143">
        <f t="shared" si="8"/>
        <v>-28437.900000000009</v>
      </c>
      <c r="R57" s="176">
        <f t="shared" si="9"/>
        <v>0.74999999999999989</v>
      </c>
    </row>
    <row r="58" spans="1:33" s="185" customFormat="1" ht="130.5" customHeight="1" x14ac:dyDescent="0.4">
      <c r="A58" s="182" t="s">
        <v>250</v>
      </c>
      <c r="B58" s="89" t="s">
        <v>251</v>
      </c>
      <c r="C58" s="101"/>
      <c r="D58" s="130">
        <v>11255.572</v>
      </c>
      <c r="E58" s="130">
        <v>11255.572</v>
      </c>
      <c r="F58" s="130">
        <v>11255.572</v>
      </c>
      <c r="G58" s="130">
        <f>F58-E58</f>
        <v>0</v>
      </c>
      <c r="H58" s="184">
        <f>IFERROR(F58/E58,"")</f>
        <v>1</v>
      </c>
      <c r="I58" s="143">
        <f>F58-D58</f>
        <v>0</v>
      </c>
      <c r="J58" s="184">
        <f>IFERROR(F58/D58,"")</f>
        <v>1</v>
      </c>
      <c r="K58" s="142"/>
      <c r="L58" s="142"/>
      <c r="M58" s="142"/>
      <c r="N58" s="184"/>
      <c r="O58" s="143">
        <f t="shared" si="6"/>
        <v>11255.572</v>
      </c>
      <c r="P58" s="143">
        <f t="shared" si="7"/>
        <v>11255.572</v>
      </c>
      <c r="Q58" s="130">
        <f t="shared" si="8"/>
        <v>0</v>
      </c>
      <c r="R58" s="176">
        <f t="shared" si="9"/>
        <v>1</v>
      </c>
    </row>
    <row r="59" spans="1:33" s="185" customFormat="1" ht="126" x14ac:dyDescent="0.4">
      <c r="A59" s="182" t="s">
        <v>248</v>
      </c>
      <c r="B59" s="89" t="s">
        <v>249</v>
      </c>
      <c r="C59" s="101"/>
      <c r="D59" s="130">
        <v>31616.1</v>
      </c>
      <c r="E59" s="130">
        <v>31616.1</v>
      </c>
      <c r="F59" s="130">
        <v>31616.1</v>
      </c>
      <c r="G59" s="130">
        <f>F59-E59</f>
        <v>0</v>
      </c>
      <c r="H59" s="184">
        <f>IFERROR(F59/E59,"")</f>
        <v>1</v>
      </c>
      <c r="I59" s="143">
        <f>F59-D59</f>
        <v>0</v>
      </c>
      <c r="J59" s="184">
        <f>IFERROR(F59/D59,"")</f>
        <v>1</v>
      </c>
      <c r="K59" s="142">
        <v>0</v>
      </c>
      <c r="L59" s="142">
        <v>0</v>
      </c>
      <c r="M59" s="142">
        <f>L59-K59</f>
        <v>0</v>
      </c>
      <c r="N59" s="184" t="str">
        <f>IFERROR(L59/K59,"")</f>
        <v/>
      </c>
      <c r="O59" s="143">
        <f t="shared" si="6"/>
        <v>31616.1</v>
      </c>
      <c r="P59" s="143">
        <f t="shared" si="7"/>
        <v>31616.1</v>
      </c>
      <c r="Q59" s="130">
        <f t="shared" si="8"/>
        <v>0</v>
      </c>
      <c r="R59" s="176">
        <f t="shared" si="9"/>
        <v>1</v>
      </c>
    </row>
    <row r="60" spans="1:33" s="1" customFormat="1" ht="23.25" customHeight="1" x14ac:dyDescent="0.35">
      <c r="A60" s="158">
        <v>41030000</v>
      </c>
      <c r="B60" s="102" t="s">
        <v>68</v>
      </c>
      <c r="C60" s="91">
        <f>C83</f>
        <v>0</v>
      </c>
      <c r="D60" s="128">
        <f>SUM(D61:D84)</f>
        <v>3265670.8219999997</v>
      </c>
      <c r="E60" s="128">
        <f>SUM(E61:E84)</f>
        <v>2441033.6459999997</v>
      </c>
      <c r="F60" s="128">
        <f>SUM(F61:F84)</f>
        <v>2441033.6459999997</v>
      </c>
      <c r="G60" s="128">
        <f>F60-E60</f>
        <v>0</v>
      </c>
      <c r="H60" s="168">
        <f t="shared" si="15"/>
        <v>1</v>
      </c>
      <c r="I60" s="128">
        <f t="shared" si="16"/>
        <v>-824637.17599999998</v>
      </c>
      <c r="J60" s="168">
        <f t="shared" si="17"/>
        <v>0.74748306827356037</v>
      </c>
      <c r="K60" s="127">
        <f>SUM(K61:K84)</f>
        <v>58105.752999999997</v>
      </c>
      <c r="L60" s="127">
        <f>SUM(L61:L84)</f>
        <v>0</v>
      </c>
      <c r="M60" s="127">
        <f>L60-K60</f>
        <v>-58105.752999999997</v>
      </c>
      <c r="N60" s="168">
        <f>IFERROR(L60/K60,"")</f>
        <v>0</v>
      </c>
      <c r="O60" s="128">
        <f t="shared" si="6"/>
        <v>3323776.5749999997</v>
      </c>
      <c r="P60" s="128">
        <f t="shared" si="7"/>
        <v>2441033.6459999997</v>
      </c>
      <c r="Q60" s="128">
        <f t="shared" si="8"/>
        <v>-882742.929</v>
      </c>
      <c r="R60" s="150">
        <f t="shared" si="9"/>
        <v>0.73441568376177624</v>
      </c>
    </row>
    <row r="61" spans="1:33" s="1" customFormat="1" ht="107.25" hidden="1" customHeight="1" x14ac:dyDescent="0.4">
      <c r="A61" s="159">
        <v>41030400</v>
      </c>
      <c r="B61" s="164" t="s">
        <v>221</v>
      </c>
      <c r="C61" s="91"/>
      <c r="D61" s="128"/>
      <c r="E61" s="128"/>
      <c r="F61" s="128"/>
      <c r="G61" s="128">
        <f>F61-E61</f>
        <v>0</v>
      </c>
      <c r="H61" s="168" t="str">
        <f t="shared" ref="H61:H66" si="19">IFERROR(F61/E61,"")</f>
        <v/>
      </c>
      <c r="I61" s="128">
        <f>F61-D61</f>
        <v>0</v>
      </c>
      <c r="J61" s="168" t="str">
        <f t="shared" ref="J61:J66" si="20">IFERROR(F61/D61,"")</f>
        <v/>
      </c>
      <c r="K61" s="130"/>
      <c r="L61" s="130"/>
      <c r="M61" s="130">
        <f>L61-K61</f>
        <v>0</v>
      </c>
      <c r="N61" s="168" t="str">
        <f t="shared" si="18"/>
        <v/>
      </c>
      <c r="O61" s="130">
        <f t="shared" si="6"/>
        <v>0</v>
      </c>
      <c r="P61" s="130">
        <f t="shared" si="7"/>
        <v>0</v>
      </c>
      <c r="Q61" s="130">
        <f t="shared" si="8"/>
        <v>0</v>
      </c>
      <c r="R61" s="176" t="str">
        <f t="shared" si="9"/>
        <v/>
      </c>
    </row>
    <row r="62" spans="1:33" s="1" customFormat="1" ht="409.6" customHeight="1" x14ac:dyDescent="0.4">
      <c r="A62" s="182">
        <v>41030500</v>
      </c>
      <c r="B62" s="209" t="s">
        <v>220</v>
      </c>
      <c r="C62" s="91"/>
      <c r="D62" s="130">
        <v>15093.707</v>
      </c>
      <c r="E62" s="130">
        <v>15093.707</v>
      </c>
      <c r="F62" s="130">
        <v>15093.707</v>
      </c>
      <c r="G62" s="130">
        <f>F62-E62</f>
        <v>0</v>
      </c>
      <c r="H62" s="184">
        <f t="shared" si="19"/>
        <v>1</v>
      </c>
      <c r="I62" s="130">
        <f>F62-D62</f>
        <v>0</v>
      </c>
      <c r="J62" s="184">
        <f t="shared" si="20"/>
        <v>1</v>
      </c>
      <c r="K62" s="130"/>
      <c r="L62" s="130"/>
      <c r="M62" s="130">
        <f>L62-K62</f>
        <v>0</v>
      </c>
      <c r="N62" s="184" t="str">
        <f t="shared" si="18"/>
        <v/>
      </c>
      <c r="O62" s="130">
        <f t="shared" si="6"/>
        <v>15093.707</v>
      </c>
      <c r="P62" s="130">
        <f t="shared" si="7"/>
        <v>15093.707</v>
      </c>
      <c r="Q62" s="130">
        <f t="shared" si="8"/>
        <v>0</v>
      </c>
      <c r="R62" s="176">
        <f t="shared" si="9"/>
        <v>1</v>
      </c>
    </row>
    <row r="63" spans="1:33" s="185" customFormat="1" ht="82.5" customHeight="1" x14ac:dyDescent="0.4">
      <c r="A63" s="182">
        <v>41030600</v>
      </c>
      <c r="B63" s="209" t="s">
        <v>239</v>
      </c>
      <c r="C63" s="95"/>
      <c r="D63" s="130">
        <v>4348.2</v>
      </c>
      <c r="E63" s="130">
        <v>3261.6</v>
      </c>
      <c r="F63" s="130">
        <v>3261.6</v>
      </c>
      <c r="G63" s="130"/>
      <c r="H63" s="184">
        <f t="shared" si="19"/>
        <v>1</v>
      </c>
      <c r="I63" s="130">
        <f t="shared" ref="I63:I83" si="21">F63-D63</f>
        <v>-1086.5999999999999</v>
      </c>
      <c r="J63" s="184">
        <f t="shared" si="20"/>
        <v>0.75010349109976548</v>
      </c>
      <c r="K63" s="130"/>
      <c r="L63" s="130"/>
      <c r="M63" s="130"/>
      <c r="N63" s="184"/>
      <c r="O63" s="143">
        <f t="shared" si="6"/>
        <v>4348.2</v>
      </c>
      <c r="P63" s="143">
        <f t="shared" si="7"/>
        <v>3261.6</v>
      </c>
      <c r="Q63" s="130">
        <f t="shared" si="8"/>
        <v>-1086.5999999999999</v>
      </c>
      <c r="R63" s="176">
        <f t="shared" si="9"/>
        <v>0.75010349109976548</v>
      </c>
    </row>
    <row r="64" spans="1:33" s="185" customFormat="1" ht="82.5" customHeight="1" x14ac:dyDescent="0.4">
      <c r="A64" s="182" t="s">
        <v>256</v>
      </c>
      <c r="B64" s="209" t="s">
        <v>257</v>
      </c>
      <c r="C64" s="209"/>
      <c r="D64" s="130"/>
      <c r="E64" s="130"/>
      <c r="F64" s="130"/>
      <c r="G64" s="130"/>
      <c r="H64" s="184" t="str">
        <f t="shared" si="19"/>
        <v/>
      </c>
      <c r="I64" s="130">
        <f>F64-D64</f>
        <v>0</v>
      </c>
      <c r="J64" s="184" t="str">
        <f t="shared" si="20"/>
        <v/>
      </c>
      <c r="K64" s="130">
        <v>58105.752999999997</v>
      </c>
      <c r="L64" s="130"/>
      <c r="M64" s="130">
        <f>L64-K64</f>
        <v>-58105.752999999997</v>
      </c>
      <c r="N64" s="184">
        <f>IFERROR(L64/K64,"")</f>
        <v>0</v>
      </c>
      <c r="O64" s="143">
        <f t="shared" si="6"/>
        <v>58105.752999999997</v>
      </c>
      <c r="P64" s="143">
        <f t="shared" si="7"/>
        <v>0</v>
      </c>
      <c r="Q64" s="130">
        <f t="shared" si="8"/>
        <v>-58105.752999999997</v>
      </c>
      <c r="R64" s="176">
        <f t="shared" si="9"/>
        <v>0</v>
      </c>
    </row>
    <row r="65" spans="1:18" s="185" customFormat="1" ht="82.5" customHeight="1" x14ac:dyDescent="0.4">
      <c r="A65" s="182" t="s">
        <v>262</v>
      </c>
      <c r="B65" s="209" t="s">
        <v>263</v>
      </c>
      <c r="C65" s="210"/>
      <c r="D65" s="130">
        <v>49774</v>
      </c>
      <c r="E65" s="130">
        <v>49774</v>
      </c>
      <c r="F65" s="130">
        <v>49774</v>
      </c>
      <c r="G65" s="130"/>
      <c r="H65" s="184">
        <f t="shared" si="19"/>
        <v>1</v>
      </c>
      <c r="I65" s="130">
        <f>F65-D65</f>
        <v>0</v>
      </c>
      <c r="J65" s="184">
        <f t="shared" si="20"/>
        <v>1</v>
      </c>
      <c r="K65" s="130"/>
      <c r="L65" s="130"/>
      <c r="M65" s="130"/>
      <c r="N65" s="184"/>
      <c r="O65" s="143">
        <f>D65+K65</f>
        <v>49774</v>
      </c>
      <c r="P65" s="143">
        <f>L65+F65</f>
        <v>49774</v>
      </c>
      <c r="Q65" s="130">
        <f>P65-O65</f>
        <v>0</v>
      </c>
      <c r="R65" s="176">
        <f>IFERROR(P65/O65,"")</f>
        <v>1</v>
      </c>
    </row>
    <row r="66" spans="1:18" s="185" customFormat="1" ht="82.5" customHeight="1" x14ac:dyDescent="0.4">
      <c r="A66" s="182" t="s">
        <v>254</v>
      </c>
      <c r="B66" s="209" t="s">
        <v>255</v>
      </c>
      <c r="C66" s="95"/>
      <c r="D66" s="130">
        <v>457.4</v>
      </c>
      <c r="E66" s="130">
        <v>332.6</v>
      </c>
      <c r="F66" s="130">
        <v>332.6</v>
      </c>
      <c r="G66" s="130"/>
      <c r="H66" s="184">
        <f t="shared" si="19"/>
        <v>1</v>
      </c>
      <c r="I66" s="130">
        <f>F66-D66</f>
        <v>-124.79999999999995</v>
      </c>
      <c r="J66" s="184">
        <f t="shared" si="20"/>
        <v>0.72715347616965464</v>
      </c>
      <c r="K66" s="130"/>
      <c r="L66" s="130"/>
      <c r="M66" s="130"/>
      <c r="N66" s="184"/>
      <c r="O66" s="143">
        <f t="shared" si="6"/>
        <v>457.4</v>
      </c>
      <c r="P66" s="143">
        <f t="shared" si="7"/>
        <v>332.6</v>
      </c>
      <c r="Q66" s="130">
        <f t="shared" si="8"/>
        <v>-124.79999999999995</v>
      </c>
      <c r="R66" s="176">
        <f t="shared" si="9"/>
        <v>0.72715347616965464</v>
      </c>
    </row>
    <row r="67" spans="1:18" s="185" customFormat="1" ht="70.5" customHeight="1" x14ac:dyDescent="0.4">
      <c r="A67" s="182">
        <v>41033000</v>
      </c>
      <c r="B67" s="209" t="s">
        <v>218</v>
      </c>
      <c r="C67" s="95"/>
      <c r="D67" s="130">
        <v>46623.199999999997</v>
      </c>
      <c r="E67" s="130">
        <v>34967.300000000003</v>
      </c>
      <c r="F67" s="130">
        <v>34967.300000000003</v>
      </c>
      <c r="G67" s="130">
        <f t="shared" ref="G67:G83" si="22">F67-E67</f>
        <v>0</v>
      </c>
      <c r="H67" s="184">
        <f t="shared" ref="H67:H83" si="23">IFERROR(F67/E67,"")</f>
        <v>1</v>
      </c>
      <c r="I67" s="130">
        <f t="shared" si="21"/>
        <v>-11655.899999999994</v>
      </c>
      <c r="J67" s="184">
        <f t="shared" ref="J67:J83" si="24">IFERROR(F67/D67,"")</f>
        <v>0.74999785514507811</v>
      </c>
      <c r="K67" s="130"/>
      <c r="L67" s="130"/>
      <c r="M67" s="130">
        <f t="shared" ref="M67:M83" si="25">L67-K67</f>
        <v>0</v>
      </c>
      <c r="N67" s="184" t="str">
        <f t="shared" ref="N67:N83" si="26">IFERROR(L67/K67,"")</f>
        <v/>
      </c>
      <c r="O67" s="143">
        <f t="shared" si="6"/>
        <v>46623.199999999997</v>
      </c>
      <c r="P67" s="143">
        <f t="shared" si="7"/>
        <v>34967.300000000003</v>
      </c>
      <c r="Q67" s="130">
        <f t="shared" si="8"/>
        <v>-11655.899999999994</v>
      </c>
      <c r="R67" s="176">
        <f t="shared" si="9"/>
        <v>0.74999785514507811</v>
      </c>
    </row>
    <row r="68" spans="1:18" s="185" customFormat="1" ht="114.6" customHeight="1" x14ac:dyDescent="0.4">
      <c r="A68" s="182">
        <v>41033500</v>
      </c>
      <c r="B68" s="209" t="s">
        <v>265</v>
      </c>
      <c r="C68" s="95"/>
      <c r="D68" s="130">
        <v>23111.1</v>
      </c>
      <c r="E68" s="130">
        <v>23111.1</v>
      </c>
      <c r="F68" s="130">
        <v>23111.1</v>
      </c>
      <c r="G68" s="130">
        <f t="shared" si="22"/>
        <v>0</v>
      </c>
      <c r="H68" s="184">
        <f t="shared" si="23"/>
        <v>1</v>
      </c>
      <c r="I68" s="130">
        <f t="shared" si="21"/>
        <v>0</v>
      </c>
      <c r="J68" s="184">
        <f t="shared" si="24"/>
        <v>1</v>
      </c>
      <c r="K68" s="130"/>
      <c r="L68" s="130"/>
      <c r="M68" s="130"/>
      <c r="N68" s="184"/>
      <c r="O68" s="143">
        <f t="shared" si="6"/>
        <v>23111.1</v>
      </c>
      <c r="P68" s="143">
        <f t="shared" si="7"/>
        <v>23111.1</v>
      </c>
      <c r="Q68" s="130">
        <f t="shared" si="8"/>
        <v>0</v>
      </c>
      <c r="R68" s="176">
        <f t="shared" si="9"/>
        <v>1</v>
      </c>
    </row>
    <row r="69" spans="1:18" s="185" customFormat="1" ht="86.4" customHeight="1" x14ac:dyDescent="0.4">
      <c r="A69" s="182" t="s">
        <v>260</v>
      </c>
      <c r="B69" s="209" t="s">
        <v>261</v>
      </c>
      <c r="C69" s="95"/>
      <c r="D69" s="130">
        <v>10739.8</v>
      </c>
      <c r="E69" s="130">
        <v>10622.9</v>
      </c>
      <c r="F69" s="130">
        <v>10622.9</v>
      </c>
      <c r="G69" s="130">
        <f>F69-E69</f>
        <v>0</v>
      </c>
      <c r="H69" s="184">
        <f>IFERROR(F69/E69,"")</f>
        <v>1</v>
      </c>
      <c r="I69" s="130">
        <f>F69-D69</f>
        <v>-116.89999999999964</v>
      </c>
      <c r="J69" s="184">
        <f>IFERROR(F69/D69,"")</f>
        <v>0.98911525354289653</v>
      </c>
      <c r="K69" s="130"/>
      <c r="L69" s="130"/>
      <c r="M69" s="130"/>
      <c r="N69" s="184"/>
      <c r="O69" s="143">
        <f>D69+K69</f>
        <v>10739.8</v>
      </c>
      <c r="P69" s="143">
        <f>L69+F69</f>
        <v>10622.9</v>
      </c>
      <c r="Q69" s="130">
        <f>P69-O69</f>
        <v>-116.89999999999964</v>
      </c>
      <c r="R69" s="176">
        <f>IFERROR(P69/O69,"")</f>
        <v>0.98911525354289653</v>
      </c>
    </row>
    <row r="70" spans="1:18" s="185" customFormat="1" ht="44.25" customHeight="1" x14ac:dyDescent="0.4">
      <c r="A70" s="182" t="s">
        <v>203</v>
      </c>
      <c r="B70" s="209" t="s">
        <v>207</v>
      </c>
      <c r="C70" s="95"/>
      <c r="D70" s="130">
        <v>2985058.8</v>
      </c>
      <c r="E70" s="130">
        <v>2190405.2999999998</v>
      </c>
      <c r="F70" s="130">
        <v>2190405.2999999998</v>
      </c>
      <c r="G70" s="130">
        <f t="shared" si="22"/>
        <v>0</v>
      </c>
      <c r="H70" s="184">
        <f t="shared" si="23"/>
        <v>1</v>
      </c>
      <c r="I70" s="130">
        <f t="shared" si="21"/>
        <v>-794653.5</v>
      </c>
      <c r="J70" s="184">
        <f t="shared" si="24"/>
        <v>0.73378966605280938</v>
      </c>
      <c r="K70" s="130"/>
      <c r="L70" s="130"/>
      <c r="M70" s="130">
        <f t="shared" si="25"/>
        <v>0</v>
      </c>
      <c r="N70" s="184" t="str">
        <f t="shared" si="26"/>
        <v/>
      </c>
      <c r="O70" s="143">
        <f t="shared" si="6"/>
        <v>2985058.8</v>
      </c>
      <c r="P70" s="143">
        <f t="shared" si="7"/>
        <v>2190405.2999999998</v>
      </c>
      <c r="Q70" s="130">
        <f t="shared" si="8"/>
        <v>-794653.5</v>
      </c>
      <c r="R70" s="176">
        <f t="shared" si="9"/>
        <v>0.73378966605280938</v>
      </c>
    </row>
    <row r="71" spans="1:18" s="1" customFormat="1" ht="147" x14ac:dyDescent="0.4">
      <c r="A71" s="182" t="s">
        <v>204</v>
      </c>
      <c r="B71" s="209" t="s">
        <v>209</v>
      </c>
      <c r="C71" s="91"/>
      <c r="D71" s="130">
        <v>23284.880000000001</v>
      </c>
      <c r="E71" s="130">
        <v>6285.4040000000005</v>
      </c>
      <c r="F71" s="130">
        <v>6285.4040000000005</v>
      </c>
      <c r="G71" s="130">
        <f t="shared" si="22"/>
        <v>0</v>
      </c>
      <c r="H71" s="184">
        <f t="shared" si="23"/>
        <v>1</v>
      </c>
      <c r="I71" s="130">
        <f t="shared" si="21"/>
        <v>-16999.476000000002</v>
      </c>
      <c r="J71" s="184">
        <f t="shared" si="24"/>
        <v>0.26993499644404439</v>
      </c>
      <c r="K71" s="130"/>
      <c r="L71" s="130"/>
      <c r="M71" s="130">
        <f t="shared" si="25"/>
        <v>0</v>
      </c>
      <c r="N71" s="184" t="str">
        <f t="shared" si="26"/>
        <v/>
      </c>
      <c r="O71" s="143">
        <f t="shared" si="6"/>
        <v>23284.880000000001</v>
      </c>
      <c r="P71" s="143">
        <f t="shared" si="7"/>
        <v>6285.4040000000005</v>
      </c>
      <c r="Q71" s="130">
        <f t="shared" si="8"/>
        <v>-16999.476000000002</v>
      </c>
      <c r="R71" s="176">
        <f t="shared" si="9"/>
        <v>0.26993499644404439</v>
      </c>
    </row>
    <row r="72" spans="1:18" s="1" customFormat="1" ht="63" hidden="1" x14ac:dyDescent="0.4">
      <c r="A72" s="182">
        <v>41034500</v>
      </c>
      <c r="B72" s="209" t="s">
        <v>225</v>
      </c>
      <c r="C72" s="91"/>
      <c r="D72" s="130">
        <v>0</v>
      </c>
      <c r="E72" s="130">
        <v>0</v>
      </c>
      <c r="F72" s="130">
        <v>0</v>
      </c>
      <c r="G72" s="130">
        <f t="shared" si="22"/>
        <v>0</v>
      </c>
      <c r="H72" s="184" t="str">
        <f t="shared" si="23"/>
        <v/>
      </c>
      <c r="I72" s="130">
        <f t="shared" si="21"/>
        <v>0</v>
      </c>
      <c r="J72" s="184" t="str">
        <f t="shared" si="24"/>
        <v/>
      </c>
      <c r="K72" s="130"/>
      <c r="L72" s="130"/>
      <c r="M72" s="130">
        <f t="shared" si="25"/>
        <v>0</v>
      </c>
      <c r="N72" s="184" t="str">
        <f t="shared" si="26"/>
        <v/>
      </c>
      <c r="O72" s="143">
        <f t="shared" si="6"/>
        <v>0</v>
      </c>
      <c r="P72" s="143">
        <f t="shared" si="7"/>
        <v>0</v>
      </c>
      <c r="Q72" s="130">
        <f t="shared" si="8"/>
        <v>0</v>
      </c>
      <c r="R72" s="176" t="str">
        <f t="shared" si="9"/>
        <v/>
      </c>
    </row>
    <row r="73" spans="1:18" s="1" customFormat="1" ht="63" hidden="1" x14ac:dyDescent="0.4">
      <c r="A73" s="182">
        <v>41035200</v>
      </c>
      <c r="B73" s="209" t="s">
        <v>227</v>
      </c>
      <c r="C73" s="91"/>
      <c r="D73" s="130">
        <v>0</v>
      </c>
      <c r="E73" s="130">
        <v>0</v>
      </c>
      <c r="F73" s="130">
        <v>0</v>
      </c>
      <c r="G73" s="130">
        <f t="shared" si="22"/>
        <v>0</v>
      </c>
      <c r="H73" s="184" t="str">
        <f t="shared" si="23"/>
        <v/>
      </c>
      <c r="I73" s="130">
        <f t="shared" si="21"/>
        <v>0</v>
      </c>
      <c r="J73" s="184" t="str">
        <f t="shared" si="24"/>
        <v/>
      </c>
      <c r="K73" s="130"/>
      <c r="L73" s="130"/>
      <c r="M73" s="130">
        <f t="shared" si="25"/>
        <v>0</v>
      </c>
      <c r="N73" s="184" t="str">
        <f t="shared" si="26"/>
        <v/>
      </c>
      <c r="O73" s="143">
        <f t="shared" si="6"/>
        <v>0</v>
      </c>
      <c r="P73" s="143">
        <f t="shared" si="7"/>
        <v>0</v>
      </c>
      <c r="Q73" s="130">
        <f t="shared" si="8"/>
        <v>0</v>
      </c>
      <c r="R73" s="176" t="str">
        <f t="shared" si="9"/>
        <v/>
      </c>
    </row>
    <row r="74" spans="1:18" s="1" customFormat="1" ht="84" hidden="1" x14ac:dyDescent="0.4">
      <c r="A74" s="182">
        <v>41035300</v>
      </c>
      <c r="B74" s="209" t="s">
        <v>235</v>
      </c>
      <c r="C74" s="91"/>
      <c r="D74" s="130">
        <v>0</v>
      </c>
      <c r="E74" s="130">
        <v>0</v>
      </c>
      <c r="F74" s="130">
        <v>0</v>
      </c>
      <c r="G74" s="130">
        <f t="shared" si="22"/>
        <v>0</v>
      </c>
      <c r="H74" s="184" t="str">
        <f t="shared" si="23"/>
        <v/>
      </c>
      <c r="I74" s="130">
        <f t="shared" si="21"/>
        <v>0</v>
      </c>
      <c r="J74" s="184" t="str">
        <f t="shared" si="24"/>
        <v/>
      </c>
      <c r="K74" s="130"/>
      <c r="L74" s="130"/>
      <c r="M74" s="130">
        <f t="shared" si="25"/>
        <v>0</v>
      </c>
      <c r="N74" s="184" t="str">
        <f t="shared" si="26"/>
        <v/>
      </c>
      <c r="O74" s="143">
        <f t="shared" si="6"/>
        <v>0</v>
      </c>
      <c r="P74" s="143">
        <f t="shared" si="7"/>
        <v>0</v>
      </c>
      <c r="Q74" s="130">
        <f t="shared" si="8"/>
        <v>0</v>
      </c>
      <c r="R74" s="176" t="str">
        <f t="shared" si="9"/>
        <v/>
      </c>
    </row>
    <row r="75" spans="1:18" s="1" customFormat="1" ht="72" customHeight="1" x14ac:dyDescent="0.4">
      <c r="A75" s="182" t="s">
        <v>205</v>
      </c>
      <c r="B75" s="209" t="s">
        <v>210</v>
      </c>
      <c r="C75" s="91"/>
      <c r="D75" s="130">
        <v>8445.1</v>
      </c>
      <c r="E75" s="130">
        <v>8445.1</v>
      </c>
      <c r="F75" s="130">
        <v>8445.1</v>
      </c>
      <c r="G75" s="130">
        <f t="shared" si="22"/>
        <v>0</v>
      </c>
      <c r="H75" s="184">
        <f t="shared" si="23"/>
        <v>1</v>
      </c>
      <c r="I75" s="130">
        <f t="shared" si="21"/>
        <v>0</v>
      </c>
      <c r="J75" s="184">
        <f t="shared" si="24"/>
        <v>1</v>
      </c>
      <c r="K75" s="130"/>
      <c r="L75" s="130"/>
      <c r="M75" s="130">
        <f t="shared" si="25"/>
        <v>0</v>
      </c>
      <c r="N75" s="184" t="str">
        <f t="shared" si="26"/>
        <v/>
      </c>
      <c r="O75" s="143">
        <f t="shared" si="6"/>
        <v>8445.1</v>
      </c>
      <c r="P75" s="143">
        <f t="shared" si="7"/>
        <v>8445.1</v>
      </c>
      <c r="Q75" s="130">
        <f t="shared" si="8"/>
        <v>0</v>
      </c>
      <c r="R75" s="176">
        <f t="shared" si="9"/>
        <v>1</v>
      </c>
    </row>
    <row r="76" spans="1:18" s="1" customFormat="1" ht="81" hidden="1" customHeight="1" x14ac:dyDescent="0.4">
      <c r="A76" s="182">
        <v>41035500</v>
      </c>
      <c r="B76" s="209" t="s">
        <v>228</v>
      </c>
      <c r="C76" s="91"/>
      <c r="D76" s="130"/>
      <c r="E76" s="130"/>
      <c r="F76" s="130"/>
      <c r="G76" s="130">
        <f t="shared" si="22"/>
        <v>0</v>
      </c>
      <c r="H76" s="184" t="str">
        <f t="shared" si="23"/>
        <v/>
      </c>
      <c r="I76" s="130">
        <f t="shared" si="21"/>
        <v>0</v>
      </c>
      <c r="J76" s="184" t="str">
        <f t="shared" si="24"/>
        <v/>
      </c>
      <c r="K76" s="130"/>
      <c r="L76" s="130"/>
      <c r="M76" s="130">
        <f t="shared" si="25"/>
        <v>0</v>
      </c>
      <c r="N76" s="184" t="str">
        <f t="shared" si="26"/>
        <v/>
      </c>
      <c r="O76" s="130">
        <f t="shared" si="6"/>
        <v>0</v>
      </c>
      <c r="P76" s="130">
        <f t="shared" si="7"/>
        <v>0</v>
      </c>
      <c r="Q76" s="270">
        <f t="shared" si="8"/>
        <v>0</v>
      </c>
      <c r="R76" s="176" t="str">
        <f t="shared" si="9"/>
        <v/>
      </c>
    </row>
    <row r="77" spans="1:18" s="1" customFormat="1" ht="105.75" hidden="1" customHeight="1" x14ac:dyDescent="0.4">
      <c r="A77" s="182">
        <v>41035600</v>
      </c>
      <c r="B77" s="209" t="s">
        <v>229</v>
      </c>
      <c r="C77" s="91"/>
      <c r="D77" s="130"/>
      <c r="E77" s="130"/>
      <c r="F77" s="130"/>
      <c r="G77" s="130">
        <f t="shared" si="22"/>
        <v>0</v>
      </c>
      <c r="H77" s="184" t="str">
        <f t="shared" si="23"/>
        <v/>
      </c>
      <c r="I77" s="130">
        <f t="shared" si="21"/>
        <v>0</v>
      </c>
      <c r="J77" s="184" t="str">
        <f t="shared" si="24"/>
        <v/>
      </c>
      <c r="K77" s="130"/>
      <c r="L77" s="130"/>
      <c r="M77" s="130">
        <f t="shared" si="25"/>
        <v>0</v>
      </c>
      <c r="N77" s="184" t="str">
        <f t="shared" si="26"/>
        <v/>
      </c>
      <c r="O77" s="130">
        <f t="shared" si="6"/>
        <v>0</v>
      </c>
      <c r="P77" s="130">
        <f t="shared" si="7"/>
        <v>0</v>
      </c>
      <c r="Q77" s="270">
        <f t="shared" si="8"/>
        <v>0</v>
      </c>
      <c r="R77" s="176" t="str">
        <f t="shared" si="9"/>
        <v/>
      </c>
    </row>
    <row r="78" spans="1:18" s="1" customFormat="1" ht="129.75" hidden="1" customHeight="1" x14ac:dyDescent="0.4">
      <c r="A78" s="182">
        <v>41035900</v>
      </c>
      <c r="B78" s="209" t="s">
        <v>226</v>
      </c>
      <c r="C78" s="91"/>
      <c r="D78" s="130"/>
      <c r="E78" s="130"/>
      <c r="F78" s="130"/>
      <c r="G78" s="130">
        <f t="shared" si="22"/>
        <v>0</v>
      </c>
      <c r="H78" s="184" t="str">
        <f t="shared" si="23"/>
        <v/>
      </c>
      <c r="I78" s="130">
        <f t="shared" si="21"/>
        <v>0</v>
      </c>
      <c r="J78" s="184" t="str">
        <f t="shared" si="24"/>
        <v/>
      </c>
      <c r="K78" s="130"/>
      <c r="L78" s="130"/>
      <c r="M78" s="130">
        <f t="shared" si="25"/>
        <v>0</v>
      </c>
      <c r="N78" s="184" t="str">
        <f t="shared" si="26"/>
        <v/>
      </c>
      <c r="O78" s="130">
        <f t="shared" si="6"/>
        <v>0</v>
      </c>
      <c r="P78" s="130">
        <f t="shared" si="7"/>
        <v>0</v>
      </c>
      <c r="Q78" s="270">
        <f t="shared" si="8"/>
        <v>0</v>
      </c>
      <c r="R78" s="176" t="str">
        <f t="shared" si="9"/>
        <v/>
      </c>
    </row>
    <row r="79" spans="1:18" s="1" customFormat="1" ht="384" customHeight="1" x14ac:dyDescent="0.4">
      <c r="A79" s="182">
        <v>41036100</v>
      </c>
      <c r="B79" s="209" t="s">
        <v>230</v>
      </c>
      <c r="C79" s="91"/>
      <c r="D79" s="130">
        <v>42533.519</v>
      </c>
      <c r="E79" s="130">
        <v>42533.519</v>
      </c>
      <c r="F79" s="130">
        <v>42533.519</v>
      </c>
      <c r="G79" s="130">
        <f t="shared" si="22"/>
        <v>0</v>
      </c>
      <c r="H79" s="184">
        <f t="shared" si="23"/>
        <v>1</v>
      </c>
      <c r="I79" s="130">
        <f t="shared" si="21"/>
        <v>0</v>
      </c>
      <c r="J79" s="184">
        <f t="shared" si="24"/>
        <v>1</v>
      </c>
      <c r="K79" s="130"/>
      <c r="L79" s="130"/>
      <c r="M79" s="130">
        <f t="shared" si="25"/>
        <v>0</v>
      </c>
      <c r="N79" s="184" t="str">
        <f t="shared" si="26"/>
        <v/>
      </c>
      <c r="O79" s="130">
        <f t="shared" ref="O79:O84" si="27">D79+K79</f>
        <v>42533.519</v>
      </c>
      <c r="P79" s="130">
        <f t="shared" ref="P79:P84" si="28">L79+F79</f>
        <v>42533.519</v>
      </c>
      <c r="Q79" s="270">
        <f t="shared" ref="Q79:Q84" si="29">P79-O79</f>
        <v>0</v>
      </c>
      <c r="R79" s="176">
        <f t="shared" ref="R79:R84" si="30">IFERROR(P79/O79,"")</f>
        <v>1</v>
      </c>
    </row>
    <row r="80" spans="1:18" s="1" customFormat="1" ht="317.25" customHeight="1" x14ac:dyDescent="0.4">
      <c r="A80" s="182">
        <v>41036400</v>
      </c>
      <c r="B80" s="209" t="s">
        <v>231</v>
      </c>
      <c r="C80" s="91"/>
      <c r="D80" s="130">
        <v>8807.616</v>
      </c>
      <c r="E80" s="130">
        <v>8807.616</v>
      </c>
      <c r="F80" s="130">
        <v>8807.616</v>
      </c>
      <c r="G80" s="130">
        <f t="shared" si="22"/>
        <v>0</v>
      </c>
      <c r="H80" s="184">
        <f t="shared" si="23"/>
        <v>1</v>
      </c>
      <c r="I80" s="130">
        <f t="shared" si="21"/>
        <v>0</v>
      </c>
      <c r="J80" s="184">
        <f t="shared" si="24"/>
        <v>1</v>
      </c>
      <c r="K80" s="130"/>
      <c r="L80" s="130"/>
      <c r="M80" s="130">
        <f t="shared" si="25"/>
        <v>0</v>
      </c>
      <c r="N80" s="184" t="str">
        <f t="shared" si="26"/>
        <v/>
      </c>
      <c r="O80" s="130">
        <f t="shared" si="27"/>
        <v>8807.616</v>
      </c>
      <c r="P80" s="130">
        <f t="shared" si="28"/>
        <v>8807.616</v>
      </c>
      <c r="Q80" s="270">
        <f t="shared" si="29"/>
        <v>0</v>
      </c>
      <c r="R80" s="176">
        <f t="shared" si="30"/>
        <v>1</v>
      </c>
    </row>
    <row r="81" spans="1:33" s="1" customFormat="1" ht="91.5" hidden="1" customHeight="1" x14ac:dyDescent="0.4">
      <c r="A81" s="182">
        <v>41037000</v>
      </c>
      <c r="B81" s="209" t="s">
        <v>236</v>
      </c>
      <c r="C81" s="91"/>
      <c r="D81" s="130"/>
      <c r="E81" s="130"/>
      <c r="F81" s="130"/>
      <c r="G81" s="130">
        <f t="shared" si="22"/>
        <v>0</v>
      </c>
      <c r="H81" s="184" t="str">
        <f t="shared" si="23"/>
        <v/>
      </c>
      <c r="I81" s="130">
        <f t="shared" si="21"/>
        <v>0</v>
      </c>
      <c r="J81" s="184" t="str">
        <f t="shared" si="24"/>
        <v/>
      </c>
      <c r="K81" s="130"/>
      <c r="L81" s="130"/>
      <c r="M81" s="130">
        <f t="shared" si="25"/>
        <v>0</v>
      </c>
      <c r="N81" s="184" t="str">
        <f t="shared" si="26"/>
        <v/>
      </c>
      <c r="O81" s="130">
        <f t="shared" si="27"/>
        <v>0</v>
      </c>
      <c r="P81" s="130">
        <f t="shared" si="28"/>
        <v>0</v>
      </c>
      <c r="Q81" s="270">
        <f t="shared" si="29"/>
        <v>0</v>
      </c>
      <c r="R81" s="176" t="str">
        <f t="shared" si="30"/>
        <v/>
      </c>
    </row>
    <row r="82" spans="1:33" s="1" customFormat="1" ht="118.5" customHeight="1" x14ac:dyDescent="0.4">
      <c r="A82" s="182">
        <v>41037200</v>
      </c>
      <c r="B82" s="209" t="s">
        <v>232</v>
      </c>
      <c r="C82" s="91"/>
      <c r="D82" s="130">
        <v>47393.5</v>
      </c>
      <c r="E82" s="130">
        <v>47393.5</v>
      </c>
      <c r="F82" s="130">
        <v>47393.5</v>
      </c>
      <c r="G82" s="130">
        <f t="shared" si="22"/>
        <v>0</v>
      </c>
      <c r="H82" s="184">
        <f t="shared" si="23"/>
        <v>1</v>
      </c>
      <c r="I82" s="130">
        <f t="shared" si="21"/>
        <v>0</v>
      </c>
      <c r="J82" s="184">
        <f t="shared" si="24"/>
        <v>1</v>
      </c>
      <c r="K82" s="130"/>
      <c r="L82" s="130"/>
      <c r="M82" s="130">
        <f t="shared" si="25"/>
        <v>0</v>
      </c>
      <c r="N82" s="184" t="str">
        <f t="shared" si="26"/>
        <v/>
      </c>
      <c r="O82" s="130">
        <f t="shared" si="27"/>
        <v>47393.5</v>
      </c>
      <c r="P82" s="130">
        <f t="shared" si="28"/>
        <v>47393.5</v>
      </c>
      <c r="Q82" s="270">
        <f t="shared" si="29"/>
        <v>0</v>
      </c>
      <c r="R82" s="176">
        <f t="shared" si="30"/>
        <v>1</v>
      </c>
    </row>
    <row r="83" spans="1:33" s="1" customFormat="1" ht="133.5" hidden="1" customHeight="1" x14ac:dyDescent="0.4">
      <c r="A83" s="159" t="s">
        <v>206</v>
      </c>
      <c r="B83" s="209" t="s">
        <v>208</v>
      </c>
      <c r="C83" s="90"/>
      <c r="D83" s="130"/>
      <c r="E83" s="130"/>
      <c r="F83" s="130"/>
      <c r="G83" s="130">
        <f t="shared" si="22"/>
        <v>0</v>
      </c>
      <c r="H83" s="169" t="str">
        <f t="shared" si="23"/>
        <v/>
      </c>
      <c r="I83" s="130">
        <f t="shared" si="21"/>
        <v>0</v>
      </c>
      <c r="J83" s="169" t="str">
        <f t="shared" si="24"/>
        <v/>
      </c>
      <c r="K83" s="130"/>
      <c r="L83" s="130"/>
      <c r="M83" s="130">
        <f t="shared" si="25"/>
        <v>0</v>
      </c>
      <c r="N83" s="169" t="str">
        <f t="shared" si="26"/>
        <v/>
      </c>
      <c r="O83" s="128">
        <f t="shared" si="27"/>
        <v>0</v>
      </c>
      <c r="P83" s="128">
        <f t="shared" si="28"/>
        <v>0</v>
      </c>
      <c r="Q83" s="141">
        <f t="shared" si="29"/>
        <v>0</v>
      </c>
      <c r="R83" s="150" t="str">
        <f t="shared" si="30"/>
        <v/>
      </c>
    </row>
    <row r="84" spans="1:33" s="1" customFormat="1" ht="105" hidden="1" x14ac:dyDescent="0.4">
      <c r="A84" s="159">
        <v>41039100</v>
      </c>
      <c r="B84" s="210" t="s">
        <v>238</v>
      </c>
      <c r="C84" s="90"/>
      <c r="D84" s="130"/>
      <c r="E84" s="130"/>
      <c r="F84" s="130"/>
      <c r="G84" s="130">
        <f>F84-E84</f>
        <v>0</v>
      </c>
      <c r="H84" s="169" t="str">
        <f>IFERROR(F84/E84,"")</f>
        <v/>
      </c>
      <c r="I84" s="130">
        <f>F84-D84</f>
        <v>0</v>
      </c>
      <c r="J84" s="169" t="str">
        <f>IFERROR(F84/D84,"")</f>
        <v/>
      </c>
      <c r="K84" s="130"/>
      <c r="L84" s="130"/>
      <c r="M84" s="130">
        <f>L84-K84</f>
        <v>0</v>
      </c>
      <c r="N84" s="169" t="str">
        <f>IFERROR(L84/K84,"")</f>
        <v/>
      </c>
      <c r="O84" s="128">
        <f t="shared" si="27"/>
        <v>0</v>
      </c>
      <c r="P84" s="128">
        <f t="shared" si="28"/>
        <v>0</v>
      </c>
      <c r="Q84" s="141">
        <f t="shared" si="29"/>
        <v>0</v>
      </c>
      <c r="R84" s="150" t="str">
        <f t="shared" si="30"/>
        <v/>
      </c>
    </row>
    <row r="85" spans="1:33" ht="20.399999999999999" x14ac:dyDescent="0.35">
      <c r="A85" s="74">
        <v>900102</v>
      </c>
      <c r="B85" s="103" t="s">
        <v>23</v>
      </c>
      <c r="C85" s="103"/>
      <c r="D85" s="146">
        <f>D52+D53</f>
        <v>10861295.41271</v>
      </c>
      <c r="E85" s="146">
        <f>E52+E53</f>
        <v>8088391.6443799995</v>
      </c>
      <c r="F85" s="146">
        <f>F53+F52</f>
        <v>8286897.6807399979</v>
      </c>
      <c r="G85" s="146">
        <f t="shared" si="2"/>
        <v>198506.0363599984</v>
      </c>
      <c r="H85" s="152">
        <f t="shared" ref="H85:H92" si="31">IFERROR(F85/E85,"")</f>
        <v>1.0245420900826341</v>
      </c>
      <c r="I85" s="146">
        <f t="shared" ref="I85:I92" si="32">F85-D85</f>
        <v>-2574397.7319700019</v>
      </c>
      <c r="J85" s="152">
        <f>IFERROR(F85/D85,"")</f>
        <v>0.76297507487390359</v>
      </c>
      <c r="K85" s="146">
        <f>K53+K52</f>
        <v>1598459.0547999998</v>
      </c>
      <c r="L85" s="146">
        <f>L53+L52</f>
        <v>1103725.5993999999</v>
      </c>
      <c r="M85" s="146">
        <f>L85-K85</f>
        <v>-494733.45539999986</v>
      </c>
      <c r="N85" s="152">
        <f>IFERROR(L85/K85,"")</f>
        <v>0.69049350753504213</v>
      </c>
      <c r="O85" s="146">
        <f>O53+O52</f>
        <v>12459754.467509998</v>
      </c>
      <c r="P85" s="146">
        <f>P53+P52</f>
        <v>9390623.2801399976</v>
      </c>
      <c r="Q85" s="146">
        <f t="shared" ref="Q85:Q91" si="33">P85-O85</f>
        <v>-3069131.1873700004</v>
      </c>
      <c r="R85" s="152">
        <f>IFERROR(P85/O85,"")</f>
        <v>0.75367643115495941</v>
      </c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 s="1" customFormat="1" ht="46.8" hidden="1" x14ac:dyDescent="0.35">
      <c r="A86" s="13" t="s">
        <v>99</v>
      </c>
      <c r="B86" s="17" t="s">
        <v>96</v>
      </c>
      <c r="C86" s="39"/>
      <c r="D86" s="80"/>
      <c r="E86" s="80"/>
      <c r="F86" s="80"/>
      <c r="G86" s="80"/>
      <c r="H86" s="152" t="str">
        <f t="shared" si="31"/>
        <v/>
      </c>
      <c r="I86" s="80">
        <f t="shared" si="32"/>
        <v>0</v>
      </c>
      <c r="J86" s="80" t="e">
        <f t="shared" ref="J86:J92" si="34">F86/D86*100</f>
        <v>#DIV/0!</v>
      </c>
      <c r="K86" s="215">
        <v>0</v>
      </c>
      <c r="L86" s="215">
        <v>0</v>
      </c>
      <c r="M86" s="81"/>
      <c r="N86" s="81"/>
      <c r="O86" s="82">
        <f t="shared" ref="O86:O92" si="35">D86+K86</f>
        <v>0</v>
      </c>
      <c r="P86" s="82">
        <f t="shared" ref="P86:P92" si="36">L86+F86</f>
        <v>0</v>
      </c>
      <c r="Q86" s="82">
        <f t="shared" si="33"/>
        <v>0</v>
      </c>
      <c r="R86" s="82" t="e">
        <f t="shared" ref="R86:R92" si="37">P86/O86*100</f>
        <v>#DIV/0!</v>
      </c>
    </row>
    <row r="87" spans="1:33" s="1" customFormat="1" ht="31.2" hidden="1" x14ac:dyDescent="0.35">
      <c r="A87" s="13" t="s">
        <v>100</v>
      </c>
      <c r="B87" s="17" t="s">
        <v>97</v>
      </c>
      <c r="C87" s="39"/>
      <c r="D87" s="80"/>
      <c r="E87" s="80"/>
      <c r="F87" s="80"/>
      <c r="G87" s="80"/>
      <c r="H87" s="152" t="str">
        <f t="shared" si="31"/>
        <v/>
      </c>
      <c r="I87" s="80">
        <f t="shared" si="32"/>
        <v>0</v>
      </c>
      <c r="J87" s="80" t="e">
        <f t="shared" si="34"/>
        <v>#DIV/0!</v>
      </c>
      <c r="K87" s="215">
        <v>0</v>
      </c>
      <c r="L87" s="215">
        <v>0</v>
      </c>
      <c r="M87" s="81"/>
      <c r="N87" s="81"/>
      <c r="O87" s="82">
        <f t="shared" si="35"/>
        <v>0</v>
      </c>
      <c r="P87" s="82">
        <f t="shared" si="36"/>
        <v>0</v>
      </c>
      <c r="Q87" s="82">
        <f t="shared" si="33"/>
        <v>0</v>
      </c>
      <c r="R87" s="82" t="e">
        <f t="shared" si="37"/>
        <v>#DIV/0!</v>
      </c>
    </row>
    <row r="88" spans="1:33" s="1" customFormat="1" ht="31.2" hidden="1" x14ac:dyDescent="0.35">
      <c r="A88" s="13" t="s">
        <v>94</v>
      </c>
      <c r="B88" s="17" t="s">
        <v>101</v>
      </c>
      <c r="C88" s="39"/>
      <c r="D88" s="80"/>
      <c r="E88" s="80"/>
      <c r="F88" s="80"/>
      <c r="G88" s="80"/>
      <c r="H88" s="152" t="str">
        <f t="shared" si="31"/>
        <v/>
      </c>
      <c r="I88" s="80">
        <f t="shared" si="32"/>
        <v>0</v>
      </c>
      <c r="J88" s="80" t="e">
        <f t="shared" si="34"/>
        <v>#DIV/0!</v>
      </c>
      <c r="K88" s="216"/>
      <c r="L88" s="216">
        <v>0</v>
      </c>
      <c r="M88" s="80">
        <f>L88-K88</f>
        <v>0</v>
      </c>
      <c r="N88" s="81" t="e">
        <f>L88/K88*100</f>
        <v>#DIV/0!</v>
      </c>
      <c r="O88" s="82">
        <f t="shared" si="35"/>
        <v>0</v>
      </c>
      <c r="P88" s="82">
        <f t="shared" si="36"/>
        <v>0</v>
      </c>
      <c r="Q88" s="82">
        <f t="shared" si="33"/>
        <v>0</v>
      </c>
      <c r="R88" s="82" t="e">
        <f t="shared" si="37"/>
        <v>#DIV/0!</v>
      </c>
    </row>
    <row r="89" spans="1:33" s="1" customFormat="1" ht="20.399999999999999" hidden="1" x14ac:dyDescent="0.35">
      <c r="A89" s="13" t="s">
        <v>95</v>
      </c>
      <c r="B89" s="17" t="s">
        <v>98</v>
      </c>
      <c r="C89" s="39"/>
      <c r="D89" s="80"/>
      <c r="E89" s="80"/>
      <c r="F89" s="80"/>
      <c r="G89" s="80"/>
      <c r="H89" s="152" t="str">
        <f t="shared" si="31"/>
        <v/>
      </c>
      <c r="I89" s="80">
        <f t="shared" si="32"/>
        <v>0</v>
      </c>
      <c r="J89" s="80" t="e">
        <f t="shared" si="34"/>
        <v>#DIV/0!</v>
      </c>
      <c r="K89" s="216">
        <v>14155.1</v>
      </c>
      <c r="L89" s="216">
        <v>14356.1</v>
      </c>
      <c r="M89" s="80">
        <f>L89-K89</f>
        <v>201</v>
      </c>
      <c r="N89" s="80">
        <f>L89/K89*100</f>
        <v>101.41998290368844</v>
      </c>
      <c r="O89" s="82">
        <f t="shared" si="35"/>
        <v>14155.1</v>
      </c>
      <c r="P89" s="82">
        <f t="shared" si="36"/>
        <v>14356.1</v>
      </c>
      <c r="Q89" s="82">
        <f t="shared" si="33"/>
        <v>201</v>
      </c>
      <c r="R89" s="82">
        <f t="shared" si="37"/>
        <v>101.41998290368844</v>
      </c>
    </row>
    <row r="90" spans="1:33" ht="31.2" hidden="1" x14ac:dyDescent="0.35">
      <c r="A90" s="4">
        <v>43000000</v>
      </c>
      <c r="B90" s="6" t="s">
        <v>81</v>
      </c>
      <c r="C90" s="7">
        <f>C91</f>
        <v>0</v>
      </c>
      <c r="D90" s="83"/>
      <c r="E90" s="83"/>
      <c r="F90" s="83">
        <f>F91</f>
        <v>0</v>
      </c>
      <c r="G90" s="83"/>
      <c r="H90" s="152" t="str">
        <f t="shared" si="31"/>
        <v/>
      </c>
      <c r="I90" s="83">
        <f t="shared" si="32"/>
        <v>0</v>
      </c>
      <c r="J90" s="83" t="e">
        <f t="shared" si="34"/>
        <v>#DIV/0!</v>
      </c>
      <c r="K90" s="217">
        <f>K91</f>
        <v>0</v>
      </c>
      <c r="L90" s="217">
        <f>L91</f>
        <v>0</v>
      </c>
      <c r="M90" s="83">
        <f>L90-K90</f>
        <v>0</v>
      </c>
      <c r="N90" s="83" t="e">
        <f>L90/K90*100</f>
        <v>#DIV/0!</v>
      </c>
      <c r="O90" s="84">
        <f t="shared" si="35"/>
        <v>0</v>
      </c>
      <c r="P90" s="84">
        <f t="shared" si="36"/>
        <v>0</v>
      </c>
      <c r="Q90" s="84">
        <f t="shared" si="33"/>
        <v>0</v>
      </c>
      <c r="R90" s="84" t="e">
        <f t="shared" si="37"/>
        <v>#DIV/0!</v>
      </c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spans="1:33" ht="20.399999999999999" hidden="1" x14ac:dyDescent="0.35">
      <c r="A91" s="13">
        <v>43010000</v>
      </c>
      <c r="B91" s="17" t="s">
        <v>56</v>
      </c>
      <c r="C91" s="14"/>
      <c r="D91" s="201"/>
      <c r="E91" s="201"/>
      <c r="F91" s="201"/>
      <c r="G91" s="201"/>
      <c r="H91" s="152" t="str">
        <f t="shared" si="31"/>
        <v/>
      </c>
      <c r="I91" s="201">
        <f t="shared" si="32"/>
        <v>0</v>
      </c>
      <c r="J91" s="201" t="e">
        <f t="shared" si="34"/>
        <v>#DIV/0!</v>
      </c>
      <c r="K91" s="218"/>
      <c r="L91" s="218"/>
      <c r="M91" s="82">
        <f>L91-K91</f>
        <v>0</v>
      </c>
      <c r="N91" s="80" t="e">
        <f>L91/K91*100</f>
        <v>#DIV/0!</v>
      </c>
      <c r="O91" s="84">
        <f t="shared" si="35"/>
        <v>0</v>
      </c>
      <c r="P91" s="84">
        <f t="shared" si="36"/>
        <v>0</v>
      </c>
      <c r="Q91" s="84">
        <f t="shared" si="33"/>
        <v>0</v>
      </c>
      <c r="R91" s="84" t="e">
        <f t="shared" si="37"/>
        <v>#DIV/0!</v>
      </c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spans="1:33" ht="20.399999999999999" hidden="1" x14ac:dyDescent="0.35">
      <c r="A92" s="8">
        <v>900103</v>
      </c>
      <c r="B92" s="9" t="s">
        <v>102</v>
      </c>
      <c r="C92" s="10" t="e">
        <f>C52+C53</f>
        <v>#REF!</v>
      </c>
      <c r="D92" s="85">
        <f>D85+D86+D87+D88+D89</f>
        <v>10861295.41271</v>
      </c>
      <c r="E92" s="85"/>
      <c r="F92" s="85">
        <f>F85+F86+F87+F88+F89</f>
        <v>8286897.6807399979</v>
      </c>
      <c r="G92" s="85"/>
      <c r="H92" s="152" t="str">
        <f t="shared" si="31"/>
        <v/>
      </c>
      <c r="I92" s="85">
        <f t="shared" si="32"/>
        <v>-2574397.7319700019</v>
      </c>
      <c r="J92" s="85">
        <f t="shared" si="34"/>
        <v>76.297507487390362</v>
      </c>
      <c r="K92" s="215">
        <f>K85+K88+K89</f>
        <v>1612614.1547999999</v>
      </c>
      <c r="L92" s="215">
        <f>L85+L88+L89</f>
        <v>1118081.6994</v>
      </c>
      <c r="M92" s="85">
        <f>L92-K92</f>
        <v>-494532.45539999986</v>
      </c>
      <c r="N92" s="86">
        <f>L92/K92*100</f>
        <v>69.333491590160762</v>
      </c>
      <c r="O92" s="85">
        <f t="shared" si="35"/>
        <v>12473909.567509999</v>
      </c>
      <c r="P92" s="85">
        <f t="shared" si="36"/>
        <v>9404979.3801399972</v>
      </c>
      <c r="Q92" s="85">
        <f>P92-O92</f>
        <v>-3068930.1873700023</v>
      </c>
      <c r="R92" s="86">
        <f t="shared" si="37"/>
        <v>75.39720669962648</v>
      </c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spans="1:33" x14ac:dyDescent="0.3">
      <c r="B93" s="211"/>
      <c r="C93" s="211"/>
      <c r="D93" s="254"/>
      <c r="E93" s="254"/>
      <c r="F93" s="79"/>
      <c r="G93" s="79"/>
      <c r="H93" s="79"/>
      <c r="I93" s="202"/>
      <c r="J93" s="202"/>
      <c r="K93" s="214"/>
      <c r="L93" s="214"/>
      <c r="M93" s="78"/>
      <c r="N93" s="78"/>
      <c r="O93" s="79"/>
      <c r="P93" s="79"/>
      <c r="Q93" s="79"/>
      <c r="R93" s="79"/>
    </row>
    <row r="94" spans="1:33" x14ac:dyDescent="0.3">
      <c r="B94" s="45"/>
      <c r="C94" s="212"/>
      <c r="D94" s="203"/>
      <c r="E94" s="203"/>
      <c r="F94" s="203"/>
      <c r="G94" s="203"/>
      <c r="H94" s="203"/>
      <c r="I94" s="79"/>
      <c r="J94" s="79"/>
      <c r="K94" s="219"/>
      <c r="L94" s="219"/>
      <c r="M94" s="78"/>
      <c r="N94" s="78"/>
      <c r="O94" s="79"/>
      <c r="P94" s="79"/>
      <c r="Q94" s="79"/>
      <c r="R94" s="79"/>
    </row>
    <row r="95" spans="1:33" x14ac:dyDescent="0.3">
      <c r="B95" s="213"/>
      <c r="C95" s="212"/>
      <c r="D95" s="212"/>
      <c r="E95" s="212"/>
      <c r="F95" s="189"/>
      <c r="G95" s="189"/>
      <c r="H95" s="189"/>
      <c r="I95" s="189"/>
      <c r="J95" s="189"/>
      <c r="K95" s="220"/>
      <c r="L95" s="220"/>
    </row>
    <row r="96" spans="1:33" ht="17.399999999999999" x14ac:dyDescent="0.3">
      <c r="B96" s="77"/>
      <c r="C96" s="197"/>
      <c r="D96" s="197"/>
      <c r="E96" s="197"/>
      <c r="F96" s="79"/>
      <c r="K96" s="221"/>
      <c r="L96" s="221"/>
    </row>
    <row r="97" spans="2:8" x14ac:dyDescent="0.3">
      <c r="B97" s="198"/>
      <c r="C97" s="198"/>
      <c r="D97" s="197"/>
      <c r="E97" s="197"/>
      <c r="F97" s="197"/>
      <c r="G97" s="189"/>
      <c r="H97" s="189"/>
    </row>
    <row r="98" spans="2:8" x14ac:dyDescent="0.3">
      <c r="B98" s="198"/>
      <c r="C98" s="198"/>
      <c r="D98" s="197"/>
      <c r="E98" s="197"/>
    </row>
    <row r="99" spans="2:8" x14ac:dyDescent="0.3">
      <c r="B99" s="198"/>
      <c r="C99" s="198"/>
      <c r="D99" s="255"/>
      <c r="E99" s="256"/>
    </row>
    <row r="100" spans="2:8" x14ac:dyDescent="0.3">
      <c r="B100" s="198"/>
      <c r="C100" s="198"/>
      <c r="D100" s="202"/>
      <c r="E100" s="198"/>
    </row>
    <row r="101" spans="2:8" x14ac:dyDescent="0.3">
      <c r="B101" s="198"/>
      <c r="C101" s="198"/>
      <c r="D101" s="198"/>
      <c r="E101" s="198"/>
    </row>
    <row r="102" spans="2:8" x14ac:dyDescent="0.3">
      <c r="D102" s="79"/>
    </row>
    <row r="145" spans="1:13" x14ac:dyDescent="0.3">
      <c r="A145" s="271"/>
      <c r="B145" s="271"/>
      <c r="C145" s="271"/>
      <c r="D145" s="271"/>
      <c r="E145" s="271"/>
      <c r="F145" s="271"/>
      <c r="G145" s="271"/>
      <c r="H145" s="271"/>
      <c r="I145" s="271"/>
      <c r="J145" s="271"/>
      <c r="K145" s="271"/>
      <c r="L145" s="271"/>
      <c r="M145" s="271"/>
    </row>
  </sheetData>
  <mergeCells count="12">
    <mergeCell ref="A1:R1"/>
    <mergeCell ref="A2:R2"/>
    <mergeCell ref="A3:R3"/>
    <mergeCell ref="O7:R7"/>
    <mergeCell ref="C7:J7"/>
    <mergeCell ref="A4:S4"/>
    <mergeCell ref="A145:M145"/>
    <mergeCell ref="A5:R5"/>
    <mergeCell ref="K7:N7"/>
    <mergeCell ref="A7:A8"/>
    <mergeCell ref="B7:B8"/>
    <mergeCell ref="Q6:R6"/>
  </mergeCells>
  <phoneticPr fontId="14" type="noConversion"/>
  <printOptions horizontalCentered="1"/>
  <pageMargins left="0.19685039370078741" right="0.27559055118110237" top="0.39370078740157483" bottom="0.27559055118110237" header="0.15748031496062992" footer="0.15748031496062992"/>
  <pageSetup paperSize="9" scale="37" orientation="landscape" horizontalDpi="4294967294" verticalDpi="75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9"/>
  <sheetViews>
    <sheetView showGridLines="0" showZeros="0" tabSelected="1" view="pageBreakPreview" zoomScale="75" zoomScaleNormal="75" zoomScaleSheetLayoutView="75" workbookViewId="0">
      <pane xSplit="2" ySplit="5" topLeftCell="C23" activePane="bottomRight" state="frozen"/>
      <selection pane="topRight" activeCell="C1" sqref="C1"/>
      <selection pane="bottomLeft" activeCell="A6" sqref="A6"/>
      <selection pane="bottomRight" activeCell="C32" sqref="C32"/>
    </sheetView>
  </sheetViews>
  <sheetFormatPr defaultColWidth="7.5546875" defaultRowHeight="15.6" x14ac:dyDescent="0.3"/>
  <cols>
    <col min="1" max="1" width="11" style="30" customWidth="1"/>
    <col min="2" max="2" width="57.44140625" style="27" customWidth="1"/>
    <col min="3" max="3" width="25" style="244" customWidth="1"/>
    <col min="4" max="4" width="21.33203125" style="245" customWidth="1"/>
    <col min="5" max="5" width="19.44140625" style="246" customWidth="1"/>
    <col min="6" max="6" width="22.33203125" style="5" customWidth="1"/>
    <col min="7" max="7" width="20.88671875" style="5" customWidth="1"/>
    <col min="8" max="8" width="19.88671875" style="5" customWidth="1"/>
    <col min="9" max="9" width="17" style="5" customWidth="1"/>
    <col min="10" max="10" width="20.88671875" style="1" customWidth="1"/>
    <col min="11" max="11" width="18.6640625" style="1" customWidth="1"/>
    <col min="12" max="12" width="19" style="1" customWidth="1"/>
    <col min="13" max="13" width="16.33203125" style="22" customWidth="1"/>
    <col min="14" max="14" width="1" style="5" hidden="1" customWidth="1"/>
    <col min="15" max="15" width="23.109375" style="5" customWidth="1"/>
    <col min="16" max="16" width="22" style="5" customWidth="1"/>
    <col min="17" max="17" width="22.88671875" style="5" customWidth="1"/>
    <col min="18" max="18" width="14" style="5" customWidth="1"/>
    <col min="19" max="20" width="7.5546875" style="23" customWidth="1"/>
    <col min="21" max="16384" width="7.5546875" style="5"/>
  </cols>
  <sheetData>
    <row r="1" spans="1:20" ht="18" customHeight="1" x14ac:dyDescent="0.35">
      <c r="A1" s="289" t="s">
        <v>141</v>
      </c>
      <c r="B1" s="289"/>
      <c r="C1" s="289"/>
      <c r="D1" s="289"/>
      <c r="E1" s="250"/>
      <c r="F1" s="188"/>
      <c r="G1" s="188"/>
      <c r="H1" s="189"/>
      <c r="I1" s="189"/>
      <c r="J1" s="1" t="s">
        <v>24</v>
      </c>
    </row>
    <row r="2" spans="1:20" s="1" customFormat="1" x14ac:dyDescent="0.3">
      <c r="A2" s="29"/>
      <c r="B2" s="187" t="s">
        <v>24</v>
      </c>
      <c r="C2" s="249"/>
      <c r="D2" s="248"/>
      <c r="E2" s="247"/>
      <c r="F2" s="223"/>
      <c r="G2" s="190"/>
      <c r="H2" s="191"/>
      <c r="I2" s="192"/>
      <c r="J2" s="64"/>
      <c r="K2" s="265"/>
      <c r="L2" s="206"/>
      <c r="M2" s="22"/>
      <c r="R2" s="1" t="s">
        <v>224</v>
      </c>
      <c r="S2" s="22"/>
      <c r="T2" s="22"/>
    </row>
    <row r="3" spans="1:20" s="22" customFormat="1" ht="20.399999999999999" x14ac:dyDescent="0.3">
      <c r="A3" s="274" t="s">
        <v>138</v>
      </c>
      <c r="B3" s="275" t="s">
        <v>25</v>
      </c>
      <c r="C3" s="288" t="s">
        <v>78</v>
      </c>
      <c r="D3" s="288"/>
      <c r="E3" s="288"/>
      <c r="F3" s="288"/>
      <c r="G3" s="288"/>
      <c r="H3" s="288"/>
      <c r="I3" s="288"/>
      <c r="J3" s="288" t="s">
        <v>79</v>
      </c>
      <c r="K3" s="288"/>
      <c r="L3" s="288"/>
      <c r="M3" s="288"/>
      <c r="N3" s="288" t="s">
        <v>80</v>
      </c>
      <c r="O3" s="288"/>
      <c r="P3" s="288"/>
      <c r="Q3" s="288"/>
      <c r="R3" s="288"/>
    </row>
    <row r="4" spans="1:20" s="51" customFormat="1" ht="128.25" customHeight="1" x14ac:dyDescent="0.25">
      <c r="A4" s="274"/>
      <c r="B4" s="275"/>
      <c r="C4" s="263" t="s">
        <v>246</v>
      </c>
      <c r="D4" s="194" t="s">
        <v>267</v>
      </c>
      <c r="E4" s="70" t="s">
        <v>85</v>
      </c>
      <c r="F4" s="193" t="s">
        <v>270</v>
      </c>
      <c r="G4" s="194" t="s">
        <v>269</v>
      </c>
      <c r="H4" s="194" t="s">
        <v>116</v>
      </c>
      <c r="I4" s="194" t="s">
        <v>212</v>
      </c>
      <c r="J4" s="194" t="s">
        <v>245</v>
      </c>
      <c r="K4" s="47" t="s">
        <v>85</v>
      </c>
      <c r="L4" s="47" t="s">
        <v>193</v>
      </c>
      <c r="M4" s="47" t="s">
        <v>10</v>
      </c>
      <c r="N4" s="48" t="s">
        <v>84</v>
      </c>
      <c r="O4" s="48" t="s">
        <v>247</v>
      </c>
      <c r="P4" s="47" t="s">
        <v>85</v>
      </c>
      <c r="Q4" s="47" t="s">
        <v>200</v>
      </c>
      <c r="R4" s="47" t="s">
        <v>10</v>
      </c>
    </row>
    <row r="5" spans="1:20" s="11" customFormat="1" ht="13.8" x14ac:dyDescent="0.25">
      <c r="A5" s="16">
        <v>1</v>
      </c>
      <c r="B5" s="16">
        <v>2</v>
      </c>
      <c r="C5" s="69" t="s">
        <v>74</v>
      </c>
      <c r="D5" s="165" t="s">
        <v>192</v>
      </c>
      <c r="E5" s="69" t="s">
        <v>11</v>
      </c>
      <c r="F5" s="15" t="s">
        <v>107</v>
      </c>
      <c r="G5" s="15" t="s">
        <v>108</v>
      </c>
      <c r="H5" s="15" t="s">
        <v>75</v>
      </c>
      <c r="I5" s="15" t="s">
        <v>12</v>
      </c>
      <c r="J5" s="165" t="s">
        <v>13</v>
      </c>
      <c r="K5" s="165" t="s">
        <v>14</v>
      </c>
      <c r="L5" s="165" t="s">
        <v>15</v>
      </c>
      <c r="M5" s="165" t="s">
        <v>76</v>
      </c>
      <c r="N5" s="15"/>
      <c r="O5" s="15" t="s">
        <v>16</v>
      </c>
      <c r="P5" s="15" t="s">
        <v>73</v>
      </c>
      <c r="Q5" s="15" t="s">
        <v>103</v>
      </c>
      <c r="R5" s="15" t="s">
        <v>104</v>
      </c>
      <c r="S5" s="24"/>
      <c r="T5" s="24"/>
    </row>
    <row r="6" spans="1:20" s="1" customFormat="1" ht="25.5" customHeight="1" x14ac:dyDescent="0.35">
      <c r="A6" s="52" t="s">
        <v>118</v>
      </c>
      <c r="B6" s="104" t="s">
        <v>60</v>
      </c>
      <c r="C6" s="128">
        <f>SUM(C7:C9)</f>
        <v>1178631.2505399999</v>
      </c>
      <c r="D6" s="128">
        <f>SUM(D7:D9)</f>
        <v>957499.54254000017</v>
      </c>
      <c r="E6" s="128">
        <f>SUM(E7:E9)</f>
        <v>859824.84424999973</v>
      </c>
      <c r="F6" s="128">
        <f t="shared" ref="F6:F11" si="0">E6-D6</f>
        <v>-97674.698290000437</v>
      </c>
      <c r="G6" s="150">
        <f>IFERROR(E6/D6,"")</f>
        <v>0.89798982250070369</v>
      </c>
      <c r="H6" s="128">
        <f t="shared" ref="H6:H14" si="1">E6-C6</f>
        <v>-318806.40629000019</v>
      </c>
      <c r="I6" s="150">
        <f>IFERROR(E6/C6,"")</f>
        <v>0.72951132413641984</v>
      </c>
      <c r="J6" s="128">
        <f>SUM(J7:J9)</f>
        <v>79001.484519999998</v>
      </c>
      <c r="K6" s="128">
        <f>SUM(K7:K9)</f>
        <v>62268.38435</v>
      </c>
      <c r="L6" s="128">
        <f t="shared" ref="L6:L16" si="2">K6-J6</f>
        <v>-16733.100169999998</v>
      </c>
      <c r="M6" s="150">
        <f>IFERROR(K6/J6,"")</f>
        <v>0.7881925855992763</v>
      </c>
      <c r="N6" s="128" t="e">
        <f>#REF!+#REF!</f>
        <v>#REF!</v>
      </c>
      <c r="O6" s="128">
        <f>C6+J6</f>
        <v>1257632.7350599999</v>
      </c>
      <c r="P6" s="128">
        <f>E6+K6</f>
        <v>922093.22859999968</v>
      </c>
      <c r="Q6" s="128">
        <f>P6-O6</f>
        <v>-335539.50646000018</v>
      </c>
      <c r="R6" s="150">
        <f>IFERROR(P6/O6,"")</f>
        <v>0.73319754081942523</v>
      </c>
      <c r="S6" s="22"/>
      <c r="T6" s="22"/>
    </row>
    <row r="7" spans="1:20" s="1" customFormat="1" ht="133.5" customHeight="1" x14ac:dyDescent="0.4">
      <c r="A7" s="53" t="s">
        <v>142</v>
      </c>
      <c r="B7" s="105" t="s">
        <v>160</v>
      </c>
      <c r="C7" s="130">
        <v>712448.15489999996</v>
      </c>
      <c r="D7" s="130">
        <v>588185.50390000013</v>
      </c>
      <c r="E7" s="130">
        <v>531685.76476999966</v>
      </c>
      <c r="F7" s="130">
        <f t="shared" si="0"/>
        <v>-56499.739130000467</v>
      </c>
      <c r="G7" s="176">
        <f t="shared" ref="G7:G48" si="3">IFERROR(E7/D7,"")</f>
        <v>0.90394231283264292</v>
      </c>
      <c r="H7" s="130">
        <f t="shared" si="1"/>
        <v>-180762.39013000031</v>
      </c>
      <c r="I7" s="176">
        <f t="shared" ref="I7:I48" si="4">IFERROR(E7/C7,"")</f>
        <v>0.74627993786386837</v>
      </c>
      <c r="J7" s="130">
        <v>36985.076099999998</v>
      </c>
      <c r="K7" s="130">
        <v>31864.418710000002</v>
      </c>
      <c r="L7" s="130">
        <f>K7-J7</f>
        <v>-5120.6573899999967</v>
      </c>
      <c r="M7" s="176">
        <f t="shared" ref="M7:M48" si="5">IFERROR(K7/J7,"")</f>
        <v>0.86154800990121538</v>
      </c>
      <c r="N7" s="130"/>
      <c r="O7" s="130">
        <f t="shared" ref="O7:O52" si="6">C7+J7</f>
        <v>749433.23099999991</v>
      </c>
      <c r="P7" s="130">
        <f t="shared" ref="P7:P52" si="7">E7+K7</f>
        <v>563550.18347999966</v>
      </c>
      <c r="Q7" s="130">
        <f t="shared" ref="Q7:Q52" si="8">P7-O7</f>
        <v>-185883.04752000025</v>
      </c>
      <c r="R7" s="176">
        <f t="shared" ref="R7:R52" si="9">IFERROR(P7/O7,"")</f>
        <v>0.75196850122062409</v>
      </c>
      <c r="S7" s="22"/>
      <c r="T7" s="22"/>
    </row>
    <row r="8" spans="1:20" s="1" customFormat="1" ht="91.5" customHeight="1" x14ac:dyDescent="0.4">
      <c r="A8" s="53" t="s">
        <v>159</v>
      </c>
      <c r="B8" s="105" t="s">
        <v>161</v>
      </c>
      <c r="C8" s="130">
        <v>373350.91</v>
      </c>
      <c r="D8" s="130">
        <v>296327.266</v>
      </c>
      <c r="E8" s="130">
        <v>266105.14846999996</v>
      </c>
      <c r="F8" s="130">
        <f t="shared" si="0"/>
        <v>-30222.117530000047</v>
      </c>
      <c r="G8" s="176">
        <f t="shared" si="3"/>
        <v>0.89801101350558798</v>
      </c>
      <c r="H8" s="130">
        <f>E8-C8</f>
        <v>-107245.76153000002</v>
      </c>
      <c r="I8" s="176">
        <f t="shared" si="4"/>
        <v>0.71274809125281091</v>
      </c>
      <c r="J8" s="130">
        <v>1798.0254</v>
      </c>
      <c r="K8" s="130">
        <v>1746.7523999999999</v>
      </c>
      <c r="L8" s="130">
        <f>K8-J8</f>
        <v>-51.273000000000138</v>
      </c>
      <c r="M8" s="176">
        <f t="shared" si="5"/>
        <v>0.97148371763824903</v>
      </c>
      <c r="N8" s="130"/>
      <c r="O8" s="130">
        <f>C8+J8</f>
        <v>375148.93539999996</v>
      </c>
      <c r="P8" s="130">
        <f>E8+K8</f>
        <v>267851.90086999995</v>
      </c>
      <c r="Q8" s="130">
        <f>P8-O8</f>
        <v>-107297.03453</v>
      </c>
      <c r="R8" s="176">
        <f>IFERROR(P8/O8,"")</f>
        <v>0.71398816735120074</v>
      </c>
      <c r="S8" s="22"/>
      <c r="T8" s="22"/>
    </row>
    <row r="9" spans="1:20" s="43" customFormat="1" ht="51.75" customHeight="1" x14ac:dyDescent="0.4">
      <c r="A9" s="53" t="s">
        <v>119</v>
      </c>
      <c r="B9" s="105" t="s">
        <v>162</v>
      </c>
      <c r="C9" s="130">
        <v>92832.185639999996</v>
      </c>
      <c r="D9" s="130">
        <v>72986.772639999996</v>
      </c>
      <c r="E9" s="130">
        <v>62033.931010000008</v>
      </c>
      <c r="F9" s="130">
        <f t="shared" si="0"/>
        <v>-10952.841629999988</v>
      </c>
      <c r="G9" s="176">
        <f t="shared" si="3"/>
        <v>0.84993388207444398</v>
      </c>
      <c r="H9" s="130">
        <f>E9-C9</f>
        <v>-30798.254629999989</v>
      </c>
      <c r="I9" s="176">
        <f t="shared" si="4"/>
        <v>0.66823732073448583</v>
      </c>
      <c r="J9" s="130">
        <v>40218.383020000001</v>
      </c>
      <c r="K9" s="130">
        <v>28657.213239999997</v>
      </c>
      <c r="L9" s="130">
        <f t="shared" si="2"/>
        <v>-11561.169780000004</v>
      </c>
      <c r="M9" s="176">
        <f t="shared" si="5"/>
        <v>0.71254016417689381</v>
      </c>
      <c r="N9" s="130" t="e">
        <f>#REF!+#REF!</f>
        <v>#REF!</v>
      </c>
      <c r="O9" s="130">
        <f>C9+J9</f>
        <v>133050.56865999999</v>
      </c>
      <c r="P9" s="130">
        <f>E9+K9</f>
        <v>90691.144250000012</v>
      </c>
      <c r="Q9" s="130">
        <f>P9-O9</f>
        <v>-42359.424409999978</v>
      </c>
      <c r="R9" s="176">
        <f>IFERROR(P9/O9,"")</f>
        <v>0.68162913667625069</v>
      </c>
      <c r="S9" s="42"/>
      <c r="T9" s="42"/>
    </row>
    <row r="10" spans="1:20" s="1" customFormat="1" ht="24.75" customHeight="1" x14ac:dyDescent="0.35">
      <c r="A10" s="52" t="s">
        <v>120</v>
      </c>
      <c r="B10" s="104" t="s">
        <v>61</v>
      </c>
      <c r="C10" s="128">
        <v>6879683.1504700007</v>
      </c>
      <c r="D10" s="128">
        <v>5240680.993139999</v>
      </c>
      <c r="E10" s="128">
        <v>4583002.3498099996</v>
      </c>
      <c r="F10" s="128">
        <f t="shared" si="0"/>
        <v>-657678.64332999941</v>
      </c>
      <c r="G10" s="150">
        <f t="shared" si="3"/>
        <v>0.87450511790530761</v>
      </c>
      <c r="H10" s="128">
        <f t="shared" si="1"/>
        <v>-2296680.8006600011</v>
      </c>
      <c r="I10" s="150">
        <f t="shared" si="4"/>
        <v>0.66616474183071961</v>
      </c>
      <c r="J10" s="128">
        <v>763406.74641000002</v>
      </c>
      <c r="K10" s="128">
        <v>333654.94641000003</v>
      </c>
      <c r="L10" s="128">
        <f t="shared" si="2"/>
        <v>-429751.8</v>
      </c>
      <c r="M10" s="150">
        <f t="shared" si="5"/>
        <v>0.43706051587708294</v>
      </c>
      <c r="N10" s="128" t="e">
        <f>#REF!+#REF!</f>
        <v>#REF!</v>
      </c>
      <c r="O10" s="128">
        <f t="shared" si="6"/>
        <v>7643089.8968800008</v>
      </c>
      <c r="P10" s="128">
        <f t="shared" si="7"/>
        <v>4916657.2962199999</v>
      </c>
      <c r="Q10" s="128">
        <f t="shared" si="8"/>
        <v>-2726432.6006600009</v>
      </c>
      <c r="R10" s="150">
        <f t="shared" si="9"/>
        <v>0.64328136428527904</v>
      </c>
      <c r="S10" s="22"/>
      <c r="T10" s="22"/>
    </row>
    <row r="11" spans="1:20" s="1" customFormat="1" ht="29.25" customHeight="1" x14ac:dyDescent="0.35">
      <c r="A11" s="52" t="s">
        <v>109</v>
      </c>
      <c r="B11" s="106" t="s">
        <v>213</v>
      </c>
      <c r="C11" s="128">
        <v>405167.14355000004</v>
      </c>
      <c r="D11" s="128">
        <v>311923.07155000005</v>
      </c>
      <c r="E11" s="128">
        <v>250099.8</v>
      </c>
      <c r="F11" s="128">
        <f t="shared" si="0"/>
        <v>-61823.271550000063</v>
      </c>
      <c r="G11" s="150">
        <f t="shared" si="3"/>
        <v>0.801799619236918</v>
      </c>
      <c r="H11" s="128">
        <f t="shared" si="1"/>
        <v>-155067.34355000005</v>
      </c>
      <c r="I11" s="150">
        <f t="shared" si="4"/>
        <v>0.61727562064552299</v>
      </c>
      <c r="J11" s="128">
        <v>12143.492769999999</v>
      </c>
      <c r="K11" s="128">
        <v>3280.7793900000001</v>
      </c>
      <c r="L11" s="128">
        <f t="shared" si="2"/>
        <v>-8862.7133799999992</v>
      </c>
      <c r="M11" s="150">
        <f t="shared" si="5"/>
        <v>0.27016768998331608</v>
      </c>
      <c r="N11" s="128" t="e">
        <f>#REF!+#REF!</f>
        <v>#REF!</v>
      </c>
      <c r="O11" s="128">
        <f t="shared" si="6"/>
        <v>417310.63632000005</v>
      </c>
      <c r="P11" s="128">
        <f t="shared" si="7"/>
        <v>253380.57939</v>
      </c>
      <c r="Q11" s="128">
        <f t="shared" si="8"/>
        <v>-163930.05693000005</v>
      </c>
      <c r="R11" s="150">
        <f t="shared" si="9"/>
        <v>0.6071749851007967</v>
      </c>
      <c r="S11" s="22"/>
      <c r="T11" s="22"/>
    </row>
    <row r="12" spans="1:20" s="1" customFormat="1" ht="47.25" customHeight="1" x14ac:dyDescent="0.35">
      <c r="A12" s="161" t="s">
        <v>110</v>
      </c>
      <c r="B12" s="107" t="s">
        <v>62</v>
      </c>
      <c r="C12" s="128">
        <f>SUM(C13:C30)</f>
        <v>615232.76629000017</v>
      </c>
      <c r="D12" s="128">
        <f>SUM(D13:D30)</f>
        <v>483795.13854999997</v>
      </c>
      <c r="E12" s="128">
        <f>SUM(E13:E30)</f>
        <v>411252.37936999998</v>
      </c>
      <c r="F12" s="128">
        <f t="shared" ref="F12:F79" si="10">E12-D12</f>
        <v>-72542.759179999994</v>
      </c>
      <c r="G12" s="150">
        <f t="shared" si="3"/>
        <v>0.85005479923295524</v>
      </c>
      <c r="H12" s="128">
        <f t="shared" si="1"/>
        <v>-203980.38692000019</v>
      </c>
      <c r="I12" s="150">
        <f t="shared" si="4"/>
        <v>0.6684500597228421</v>
      </c>
      <c r="J12" s="128">
        <f>SUM(J13:J30)</f>
        <v>201365.80784000002</v>
      </c>
      <c r="K12" s="128">
        <f>SUM(K13:K30)</f>
        <v>136893.80869999999</v>
      </c>
      <c r="L12" s="128">
        <f t="shared" si="2"/>
        <v>-64471.999140000029</v>
      </c>
      <c r="M12" s="150">
        <f t="shared" si="5"/>
        <v>0.67982648180654492</v>
      </c>
      <c r="N12" s="128" t="e">
        <f>#REF!+#REF!</f>
        <v>#REF!</v>
      </c>
      <c r="O12" s="128">
        <f t="shared" si="6"/>
        <v>816598.5741300002</v>
      </c>
      <c r="P12" s="128">
        <f t="shared" si="7"/>
        <v>548146.18806999992</v>
      </c>
      <c r="Q12" s="128">
        <f t="shared" si="8"/>
        <v>-268452.38606000028</v>
      </c>
      <c r="R12" s="150">
        <f t="shared" si="9"/>
        <v>0.67125538230824366</v>
      </c>
      <c r="S12" s="22"/>
      <c r="T12" s="22"/>
    </row>
    <row r="13" spans="1:20" s="179" customFormat="1" ht="108" customHeight="1" x14ac:dyDescent="0.4">
      <c r="A13" s="177" t="s">
        <v>122</v>
      </c>
      <c r="B13" s="105" t="s">
        <v>194</v>
      </c>
      <c r="C13" s="130">
        <v>134085.62700000001</v>
      </c>
      <c r="D13" s="130">
        <v>110469.06628</v>
      </c>
      <c r="E13" s="130">
        <v>99961.398570000005</v>
      </c>
      <c r="F13" s="130">
        <f t="shared" si="10"/>
        <v>-10507.667709999994</v>
      </c>
      <c r="G13" s="176">
        <f t="shared" si="3"/>
        <v>0.90488135671060377</v>
      </c>
      <c r="H13" s="130">
        <f t="shared" si="1"/>
        <v>-34124.228430000003</v>
      </c>
      <c r="I13" s="176">
        <f t="shared" si="4"/>
        <v>0.74550420359372294</v>
      </c>
      <c r="J13" s="130">
        <v>0</v>
      </c>
      <c r="K13" s="130">
        <v>0</v>
      </c>
      <c r="L13" s="130">
        <f t="shared" si="2"/>
        <v>0</v>
      </c>
      <c r="M13" s="176" t="str">
        <f t="shared" si="5"/>
        <v/>
      </c>
      <c r="N13" s="130" t="e">
        <f>#REF!+#REF!</f>
        <v>#REF!</v>
      </c>
      <c r="O13" s="130">
        <f t="shared" si="6"/>
        <v>134085.62700000001</v>
      </c>
      <c r="P13" s="130">
        <f t="shared" si="7"/>
        <v>99961.398570000005</v>
      </c>
      <c r="Q13" s="130">
        <f t="shared" si="8"/>
        <v>-34124.228430000003</v>
      </c>
      <c r="R13" s="176">
        <f t="shared" si="9"/>
        <v>0.74550420359372294</v>
      </c>
      <c r="S13" s="178"/>
      <c r="T13" s="178"/>
    </row>
    <row r="14" spans="1:20" s="179" customFormat="1" ht="66.75" customHeight="1" x14ac:dyDescent="0.4">
      <c r="A14" s="177">
        <v>3050</v>
      </c>
      <c r="B14" s="105" t="s">
        <v>163</v>
      </c>
      <c r="C14" s="130">
        <v>1000</v>
      </c>
      <c r="D14" s="130">
        <v>800</v>
      </c>
      <c r="E14" s="130">
        <v>566.88268000000005</v>
      </c>
      <c r="F14" s="130">
        <f t="shared" ref="F14:F21" si="11">E14-D14</f>
        <v>-233.11731999999995</v>
      </c>
      <c r="G14" s="176">
        <f t="shared" si="3"/>
        <v>0.70860335000000008</v>
      </c>
      <c r="H14" s="130">
        <f t="shared" si="1"/>
        <v>-433.11731999999995</v>
      </c>
      <c r="I14" s="176">
        <f t="shared" si="4"/>
        <v>0.56688268000000008</v>
      </c>
      <c r="J14" s="130">
        <v>0</v>
      </c>
      <c r="K14" s="130">
        <v>0</v>
      </c>
      <c r="L14" s="130">
        <f t="shared" si="2"/>
        <v>0</v>
      </c>
      <c r="M14" s="176" t="str">
        <f t="shared" si="5"/>
        <v/>
      </c>
      <c r="N14" s="130"/>
      <c r="O14" s="130">
        <f t="shared" ref="O14:O30" si="12">C14+J14</f>
        <v>1000</v>
      </c>
      <c r="P14" s="130">
        <f t="shared" ref="P14:P30" si="13">E14+K14</f>
        <v>566.88268000000005</v>
      </c>
      <c r="Q14" s="130">
        <f t="shared" si="8"/>
        <v>-433.11731999999995</v>
      </c>
      <c r="R14" s="176">
        <f t="shared" si="9"/>
        <v>0.56688268000000008</v>
      </c>
      <c r="S14" s="178"/>
      <c r="T14" s="178"/>
    </row>
    <row r="15" spans="1:20" s="179" customFormat="1" ht="21" x14ac:dyDescent="0.4">
      <c r="A15" s="177">
        <v>3070</v>
      </c>
      <c r="B15" s="105" t="s">
        <v>241</v>
      </c>
      <c r="C15" s="130">
        <v>0</v>
      </c>
      <c r="D15" s="130"/>
      <c r="E15" s="130"/>
      <c r="F15" s="130"/>
      <c r="G15" s="176" t="str">
        <f t="shared" si="3"/>
        <v/>
      </c>
      <c r="H15" s="130">
        <f>E15-C16</f>
        <v>-300</v>
      </c>
      <c r="I15" s="176">
        <f>IFERROR(E15/C17,"")</f>
        <v>0</v>
      </c>
      <c r="J15" s="130">
        <v>0</v>
      </c>
      <c r="K15" s="130">
        <v>0</v>
      </c>
      <c r="L15" s="130">
        <f t="shared" si="2"/>
        <v>0</v>
      </c>
      <c r="M15" s="176" t="str">
        <f t="shared" si="5"/>
        <v/>
      </c>
      <c r="N15" s="130"/>
      <c r="O15" s="130">
        <f t="shared" si="12"/>
        <v>0</v>
      </c>
      <c r="P15" s="130">
        <f t="shared" si="13"/>
        <v>0</v>
      </c>
      <c r="Q15" s="130">
        <f t="shared" si="8"/>
        <v>0</v>
      </c>
      <c r="R15" s="176" t="str">
        <f t="shared" si="9"/>
        <v/>
      </c>
      <c r="S15" s="178"/>
      <c r="T15" s="178"/>
    </row>
    <row r="16" spans="1:20" s="179" customFormat="1" ht="60.75" customHeight="1" x14ac:dyDescent="0.4">
      <c r="A16" s="177">
        <v>3090</v>
      </c>
      <c r="B16" s="105" t="s">
        <v>164</v>
      </c>
      <c r="C16" s="130">
        <v>300</v>
      </c>
      <c r="D16" s="130">
        <v>231.9</v>
      </c>
      <c r="E16" s="130">
        <v>93.822299999999998</v>
      </c>
      <c r="F16" s="130">
        <f t="shared" si="11"/>
        <v>-138.07769999999999</v>
      </c>
      <c r="G16" s="176">
        <f t="shared" si="3"/>
        <v>0.4045808538163001</v>
      </c>
      <c r="H16" s="130">
        <f>E16-C17</f>
        <v>-233109.94531000001</v>
      </c>
      <c r="I16" s="176">
        <f>IFERROR(E16/C17,"")</f>
        <v>4.0231897177966865E-4</v>
      </c>
      <c r="J16" s="130">
        <v>0</v>
      </c>
      <c r="K16" s="130">
        <v>0</v>
      </c>
      <c r="L16" s="130">
        <f t="shared" si="2"/>
        <v>0</v>
      </c>
      <c r="M16" s="176" t="str">
        <f t="shared" si="5"/>
        <v/>
      </c>
      <c r="N16" s="130"/>
      <c r="O16" s="130">
        <f t="shared" si="12"/>
        <v>300</v>
      </c>
      <c r="P16" s="130">
        <f t="shared" si="13"/>
        <v>93.822299999999998</v>
      </c>
      <c r="Q16" s="130">
        <f t="shared" si="8"/>
        <v>-206.17770000000002</v>
      </c>
      <c r="R16" s="176">
        <f t="shared" si="9"/>
        <v>0.31274099999999999</v>
      </c>
      <c r="S16" s="178"/>
      <c r="T16" s="178"/>
    </row>
    <row r="17" spans="1:20" s="179" customFormat="1" ht="102" customHeight="1" x14ac:dyDescent="0.4">
      <c r="A17" s="180" t="s">
        <v>111</v>
      </c>
      <c r="B17" s="170" t="s">
        <v>195</v>
      </c>
      <c r="C17" s="130">
        <v>233203.76761000001</v>
      </c>
      <c r="D17" s="130">
        <v>180874.55160999999</v>
      </c>
      <c r="E17" s="130">
        <v>156549.53233000002</v>
      </c>
      <c r="F17" s="130">
        <f t="shared" si="11"/>
        <v>-24325.019279999979</v>
      </c>
      <c r="G17" s="176">
        <f t="shared" si="3"/>
        <v>0.86551441834421594</v>
      </c>
      <c r="H17" s="130">
        <f>E17-C18</f>
        <v>148307.27683000002</v>
      </c>
      <c r="I17" s="176" t="str">
        <f>IFERROR(E17/#REF!,"")</f>
        <v/>
      </c>
      <c r="J17" s="130">
        <v>84157.354599999991</v>
      </c>
      <c r="K17" s="130">
        <v>47753.114289999998</v>
      </c>
      <c r="L17" s="130">
        <f>K17-J17</f>
        <v>-36404.240309999994</v>
      </c>
      <c r="M17" s="176">
        <f t="shared" si="5"/>
        <v>0.56742651330915295</v>
      </c>
      <c r="N17" s="130" t="e">
        <f>#REF!+#REF!</f>
        <v>#REF!</v>
      </c>
      <c r="O17" s="130">
        <f t="shared" si="12"/>
        <v>317361.12221</v>
      </c>
      <c r="P17" s="130">
        <f t="shared" si="13"/>
        <v>204302.64662000001</v>
      </c>
      <c r="Q17" s="130">
        <f t="shared" si="8"/>
        <v>-113058.47558999999</v>
      </c>
      <c r="R17" s="176">
        <f t="shared" si="9"/>
        <v>0.64375448762375997</v>
      </c>
      <c r="S17" s="178"/>
      <c r="T17" s="178"/>
    </row>
    <row r="18" spans="1:20" s="179" customFormat="1" ht="52.5" customHeight="1" x14ac:dyDescent="0.4">
      <c r="A18" s="177" t="s">
        <v>112</v>
      </c>
      <c r="B18" s="105" t="s">
        <v>196</v>
      </c>
      <c r="C18" s="130">
        <v>8242.2554999999993</v>
      </c>
      <c r="D18" s="130">
        <v>6244.3554999999997</v>
      </c>
      <c r="E18" s="130">
        <v>5469.8644400000003</v>
      </c>
      <c r="F18" s="130">
        <f t="shared" si="11"/>
        <v>-774.49105999999938</v>
      </c>
      <c r="G18" s="176">
        <f t="shared" si="3"/>
        <v>0.87596941589888666</v>
      </c>
      <c r="H18" s="130">
        <f t="shared" ref="H18:H23" si="14">E18-C18</f>
        <v>-2772.391059999999</v>
      </c>
      <c r="I18" s="176">
        <f t="shared" si="4"/>
        <v>0.66363684552122904</v>
      </c>
      <c r="J18" s="130">
        <v>668.65713000000005</v>
      </c>
      <c r="K18" s="130">
        <v>668.65713000000005</v>
      </c>
      <c r="L18" s="130">
        <f>K18-J18</f>
        <v>0</v>
      </c>
      <c r="M18" s="176">
        <f t="shared" si="5"/>
        <v>1</v>
      </c>
      <c r="N18" s="130"/>
      <c r="O18" s="130">
        <f t="shared" si="12"/>
        <v>8910.9126299999989</v>
      </c>
      <c r="P18" s="130">
        <f t="shared" si="13"/>
        <v>6138.5215700000008</v>
      </c>
      <c r="Q18" s="130">
        <f t="shared" si="8"/>
        <v>-2772.3910599999981</v>
      </c>
      <c r="R18" s="176">
        <f t="shared" si="9"/>
        <v>0.68887686647647017</v>
      </c>
      <c r="S18" s="178"/>
      <c r="T18" s="178"/>
    </row>
    <row r="19" spans="1:20" s="179" customFormat="1" ht="54.75" customHeight="1" x14ac:dyDescent="0.4">
      <c r="A19" s="177">
        <v>3120</v>
      </c>
      <c r="B19" s="105" t="s">
        <v>197</v>
      </c>
      <c r="C19" s="130">
        <v>19415.998</v>
      </c>
      <c r="D19" s="130">
        <v>14094.703</v>
      </c>
      <c r="E19" s="130">
        <v>11697.34606</v>
      </c>
      <c r="F19" s="130">
        <f t="shared" si="11"/>
        <v>-2397.3569399999997</v>
      </c>
      <c r="G19" s="176">
        <f t="shared" si="3"/>
        <v>0.8299107870524125</v>
      </c>
      <c r="H19" s="130">
        <f t="shared" si="14"/>
        <v>-7718.6519399999997</v>
      </c>
      <c r="I19" s="176">
        <f t="shared" si="4"/>
        <v>0.60245917104029367</v>
      </c>
      <c r="J19" s="130">
        <v>1937.09896</v>
      </c>
      <c r="K19" s="130">
        <v>1633.8649599999999</v>
      </c>
      <c r="L19" s="130">
        <f>K19-J19</f>
        <v>-303.23400000000015</v>
      </c>
      <c r="M19" s="176">
        <f t="shared" si="5"/>
        <v>0.84345972701363681</v>
      </c>
      <c r="N19" s="130"/>
      <c r="O19" s="130">
        <f t="shared" si="12"/>
        <v>21353.096959999999</v>
      </c>
      <c r="P19" s="130">
        <f t="shared" si="13"/>
        <v>13331.211019999999</v>
      </c>
      <c r="Q19" s="130">
        <f t="shared" si="8"/>
        <v>-8021.8859400000001</v>
      </c>
      <c r="R19" s="176">
        <f t="shared" si="9"/>
        <v>0.62432213205292353</v>
      </c>
      <c r="S19" s="178"/>
      <c r="T19" s="178"/>
    </row>
    <row r="20" spans="1:20" s="179" customFormat="1" ht="47.25" customHeight="1" x14ac:dyDescent="0.4">
      <c r="A20" s="177" t="s">
        <v>113</v>
      </c>
      <c r="B20" s="105" t="s">
        <v>125</v>
      </c>
      <c r="C20" s="130">
        <v>7954.9380000000001</v>
      </c>
      <c r="D20" s="130">
        <v>6103.8379999999997</v>
      </c>
      <c r="E20" s="130">
        <v>3588.4371800000008</v>
      </c>
      <c r="F20" s="130">
        <f t="shared" si="11"/>
        <v>-2515.4008199999989</v>
      </c>
      <c r="G20" s="176">
        <f t="shared" si="3"/>
        <v>0.5878984959954705</v>
      </c>
      <c r="H20" s="130">
        <f t="shared" si="14"/>
        <v>-4366.5008199999993</v>
      </c>
      <c r="I20" s="176">
        <f t="shared" si="4"/>
        <v>0.45109555599301976</v>
      </c>
      <c r="J20" s="130">
        <v>960.02740000000006</v>
      </c>
      <c r="K20" s="130">
        <v>275.0274</v>
      </c>
      <c r="L20" s="130">
        <f>K20-J20</f>
        <v>-685</v>
      </c>
      <c r="M20" s="176">
        <f t="shared" si="5"/>
        <v>0.28647869842048257</v>
      </c>
      <c r="N20" s="130"/>
      <c r="O20" s="130">
        <f t="shared" si="12"/>
        <v>8914.965400000001</v>
      </c>
      <c r="P20" s="130">
        <f t="shared" si="13"/>
        <v>3863.4645800000008</v>
      </c>
      <c r="Q20" s="130">
        <f t="shared" si="8"/>
        <v>-5051.5008200000002</v>
      </c>
      <c r="R20" s="176">
        <f t="shared" si="9"/>
        <v>0.43336843236654632</v>
      </c>
      <c r="S20" s="178"/>
      <c r="T20" s="178"/>
    </row>
    <row r="21" spans="1:20" s="179" customFormat="1" ht="112.5" customHeight="1" x14ac:dyDescent="0.4">
      <c r="A21" s="177" t="s">
        <v>114</v>
      </c>
      <c r="B21" s="105" t="s">
        <v>198</v>
      </c>
      <c r="C21" s="130">
        <v>330.1</v>
      </c>
      <c r="D21" s="130">
        <v>230.1</v>
      </c>
      <c r="E21" s="130">
        <v>70</v>
      </c>
      <c r="F21" s="130">
        <f t="shared" si="11"/>
        <v>-160.1</v>
      </c>
      <c r="G21" s="176">
        <f t="shared" si="3"/>
        <v>0.30421555845284659</v>
      </c>
      <c r="H21" s="130">
        <f t="shared" si="14"/>
        <v>-260.10000000000002</v>
      </c>
      <c r="I21" s="176">
        <f t="shared" si="4"/>
        <v>0.21205695243865494</v>
      </c>
      <c r="J21" s="130">
        <v>52.210050000000003</v>
      </c>
      <c r="K21" s="130">
        <v>0</v>
      </c>
      <c r="L21" s="130">
        <f>K21-J21</f>
        <v>-52.210050000000003</v>
      </c>
      <c r="M21" s="176">
        <f t="shared" si="5"/>
        <v>0</v>
      </c>
      <c r="N21" s="130" t="e">
        <f>#REF!+#REF!</f>
        <v>#REF!</v>
      </c>
      <c r="O21" s="130">
        <f t="shared" si="12"/>
        <v>382.31005000000005</v>
      </c>
      <c r="P21" s="130">
        <f t="shared" si="13"/>
        <v>70</v>
      </c>
      <c r="Q21" s="130">
        <f t="shared" si="8"/>
        <v>-312.31005000000005</v>
      </c>
      <c r="R21" s="176">
        <f t="shared" si="9"/>
        <v>0.1830974623868768</v>
      </c>
      <c r="S21" s="178"/>
      <c r="T21" s="178"/>
    </row>
    <row r="22" spans="1:20" s="179" customFormat="1" ht="150" customHeight="1" x14ac:dyDescent="0.4">
      <c r="A22" s="177">
        <v>3160</v>
      </c>
      <c r="B22" s="105" t="s">
        <v>165</v>
      </c>
      <c r="C22" s="130">
        <v>15804.846</v>
      </c>
      <c r="D22" s="130">
        <v>14564.027</v>
      </c>
      <c r="E22" s="130">
        <v>13141.29293</v>
      </c>
      <c r="F22" s="130">
        <f>E22-D22</f>
        <v>-1422.7340700000004</v>
      </c>
      <c r="G22" s="176">
        <f t="shared" si="3"/>
        <v>0.90231176651897171</v>
      </c>
      <c r="H22" s="130">
        <f t="shared" si="14"/>
        <v>-2663.5530699999999</v>
      </c>
      <c r="I22" s="176">
        <f t="shared" si="4"/>
        <v>0.83147238068627816</v>
      </c>
      <c r="J22" s="130">
        <v>0</v>
      </c>
      <c r="K22" s="130">
        <v>0</v>
      </c>
      <c r="L22" s="130">
        <f t="shared" ref="L22:L30" si="15">K22-J22</f>
        <v>0</v>
      </c>
      <c r="M22" s="176" t="str">
        <f t="shared" si="5"/>
        <v/>
      </c>
      <c r="N22" s="130"/>
      <c r="O22" s="130">
        <f t="shared" si="12"/>
        <v>15804.846</v>
      </c>
      <c r="P22" s="130">
        <f t="shared" si="13"/>
        <v>13141.29293</v>
      </c>
      <c r="Q22" s="130">
        <f t="shared" si="8"/>
        <v>-2663.5530699999999</v>
      </c>
      <c r="R22" s="176">
        <f t="shared" si="9"/>
        <v>0.83147238068627816</v>
      </c>
      <c r="S22" s="178"/>
      <c r="T22" s="178"/>
    </row>
    <row r="23" spans="1:20" s="179" customFormat="1" ht="50.25" customHeight="1" x14ac:dyDescent="0.4">
      <c r="A23" s="177">
        <v>3170</v>
      </c>
      <c r="B23" s="105" t="s">
        <v>167</v>
      </c>
      <c r="C23" s="130">
        <v>500.2</v>
      </c>
      <c r="D23" s="130">
        <v>500.2</v>
      </c>
      <c r="E23" s="130">
        <v>491.55353000000002</v>
      </c>
      <c r="F23" s="130">
        <f>E23-D23</f>
        <v>-8.6464699999999652</v>
      </c>
      <c r="G23" s="176">
        <f t="shared" si="3"/>
        <v>0.982713974410236</v>
      </c>
      <c r="H23" s="130">
        <f t="shared" si="14"/>
        <v>-8.6464699999999652</v>
      </c>
      <c r="I23" s="176">
        <f t="shared" si="4"/>
        <v>0.982713974410236</v>
      </c>
      <c r="J23" s="130">
        <v>0</v>
      </c>
      <c r="K23" s="130">
        <v>0</v>
      </c>
      <c r="L23" s="130">
        <f t="shared" si="15"/>
        <v>0</v>
      </c>
      <c r="M23" s="176" t="str">
        <f t="shared" si="5"/>
        <v/>
      </c>
      <c r="N23" s="130"/>
      <c r="O23" s="130">
        <f t="shared" si="12"/>
        <v>500.2</v>
      </c>
      <c r="P23" s="130">
        <f t="shared" si="13"/>
        <v>491.55353000000002</v>
      </c>
      <c r="Q23" s="130">
        <f t="shared" si="8"/>
        <v>-8.6464699999999652</v>
      </c>
      <c r="R23" s="176">
        <f t="shared" si="9"/>
        <v>0.982713974410236</v>
      </c>
      <c r="S23" s="178"/>
      <c r="T23" s="178"/>
    </row>
    <row r="24" spans="1:20" s="179" customFormat="1" ht="126" customHeight="1" x14ac:dyDescent="0.4">
      <c r="A24" s="177" t="s">
        <v>123</v>
      </c>
      <c r="B24" s="105" t="s">
        <v>199</v>
      </c>
      <c r="C24" s="130">
        <v>15000</v>
      </c>
      <c r="D24" s="130">
        <v>10382</v>
      </c>
      <c r="E24" s="130">
        <v>10377.60835</v>
      </c>
      <c r="F24" s="130">
        <f t="shared" si="10"/>
        <v>-4.3916499999995722</v>
      </c>
      <c r="G24" s="176">
        <f t="shared" si="3"/>
        <v>0.99957699383548448</v>
      </c>
      <c r="H24" s="130">
        <f t="shared" ref="H24:H34" si="16">E24-C24</f>
        <v>-4622.3916499999996</v>
      </c>
      <c r="I24" s="176">
        <f t="shared" si="4"/>
        <v>0.69184055666666666</v>
      </c>
      <c r="J24" s="130">
        <v>0</v>
      </c>
      <c r="K24" s="130">
        <v>0</v>
      </c>
      <c r="L24" s="130">
        <f t="shared" si="15"/>
        <v>0</v>
      </c>
      <c r="M24" s="176" t="str">
        <f t="shared" si="5"/>
        <v/>
      </c>
      <c r="N24" s="130" t="e">
        <f>#REF!+#REF!</f>
        <v>#REF!</v>
      </c>
      <c r="O24" s="130">
        <f t="shared" si="12"/>
        <v>15000</v>
      </c>
      <c r="P24" s="130">
        <f t="shared" si="13"/>
        <v>10377.60835</v>
      </c>
      <c r="Q24" s="130">
        <f t="shared" si="8"/>
        <v>-4622.3916499999996</v>
      </c>
      <c r="R24" s="176">
        <f t="shared" si="9"/>
        <v>0.69184055666666666</v>
      </c>
      <c r="S24" s="178"/>
      <c r="T24" s="178"/>
    </row>
    <row r="25" spans="1:20" s="179" customFormat="1" ht="48.75" customHeight="1" x14ac:dyDescent="0.4">
      <c r="A25" s="177" t="s">
        <v>124</v>
      </c>
      <c r="B25" s="105" t="s">
        <v>121</v>
      </c>
      <c r="C25" s="130">
        <v>1122</v>
      </c>
      <c r="D25" s="130">
        <v>1035</v>
      </c>
      <c r="E25" s="130">
        <v>468.26477000000006</v>
      </c>
      <c r="F25" s="130">
        <f t="shared" si="10"/>
        <v>-566.73523</v>
      </c>
      <c r="G25" s="176">
        <f t="shared" si="3"/>
        <v>0.45242972946859911</v>
      </c>
      <c r="H25" s="130">
        <f t="shared" si="16"/>
        <v>-653.73523</v>
      </c>
      <c r="I25" s="176">
        <f t="shared" si="4"/>
        <v>0.41734827985739753</v>
      </c>
      <c r="J25" s="130">
        <v>0</v>
      </c>
      <c r="K25" s="130">
        <v>0</v>
      </c>
      <c r="L25" s="130">
        <f t="shared" si="15"/>
        <v>0</v>
      </c>
      <c r="M25" s="176" t="str">
        <f t="shared" si="5"/>
        <v/>
      </c>
      <c r="N25" s="130" t="e">
        <f>#REF!+#REF!</f>
        <v>#REF!</v>
      </c>
      <c r="O25" s="130">
        <f t="shared" si="12"/>
        <v>1122</v>
      </c>
      <c r="P25" s="130">
        <f t="shared" si="13"/>
        <v>468.26477000000006</v>
      </c>
      <c r="Q25" s="130">
        <f t="shared" si="8"/>
        <v>-653.73523</v>
      </c>
      <c r="R25" s="176">
        <f t="shared" si="9"/>
        <v>0.41734827985739753</v>
      </c>
      <c r="S25" s="178"/>
      <c r="T25" s="178"/>
    </row>
    <row r="26" spans="1:20" s="179" customFormat="1" ht="66.75" customHeight="1" x14ac:dyDescent="0.4">
      <c r="A26" s="177">
        <v>3200</v>
      </c>
      <c r="B26" s="105" t="s">
        <v>166</v>
      </c>
      <c r="C26" s="130">
        <v>10782.5</v>
      </c>
      <c r="D26" s="130">
        <v>8461.5499999999993</v>
      </c>
      <c r="E26" s="130">
        <v>7288.3651399999999</v>
      </c>
      <c r="F26" s="130">
        <f>E26-D26</f>
        <v>-1173.1848599999994</v>
      </c>
      <c r="G26" s="176">
        <f t="shared" si="3"/>
        <v>0.86135106924854199</v>
      </c>
      <c r="H26" s="130">
        <f>E26-C26</f>
        <v>-3494.1348600000001</v>
      </c>
      <c r="I26" s="176">
        <f t="shared" si="4"/>
        <v>0.67594390354741474</v>
      </c>
      <c r="J26" s="130">
        <v>920.25009999999997</v>
      </c>
      <c r="K26" s="130">
        <v>198.90199999999999</v>
      </c>
      <c r="L26" s="130">
        <f t="shared" si="15"/>
        <v>-721.34809999999993</v>
      </c>
      <c r="M26" s="176">
        <f t="shared" si="5"/>
        <v>0.21613906915087538</v>
      </c>
      <c r="N26" s="130"/>
      <c r="O26" s="130">
        <f t="shared" si="12"/>
        <v>11702.750099999999</v>
      </c>
      <c r="P26" s="130">
        <f t="shared" si="13"/>
        <v>7487.2671399999999</v>
      </c>
      <c r="Q26" s="130">
        <f t="shared" si="8"/>
        <v>-4215.4829599999994</v>
      </c>
      <c r="R26" s="176">
        <f t="shared" si="9"/>
        <v>0.63978697964335751</v>
      </c>
      <c r="S26" s="178"/>
      <c r="T26" s="178"/>
    </row>
    <row r="27" spans="1:20" s="179" customFormat="1" ht="53.25" customHeight="1" x14ac:dyDescent="0.4">
      <c r="A27" s="177">
        <v>3210</v>
      </c>
      <c r="B27" s="105" t="s">
        <v>106</v>
      </c>
      <c r="C27" s="130">
        <v>1614.4280000000001</v>
      </c>
      <c r="D27" s="130">
        <v>1284.7750000000001</v>
      </c>
      <c r="E27" s="130">
        <v>871.38791000000015</v>
      </c>
      <c r="F27" s="130">
        <f>E27-D27</f>
        <v>-413.38708999999994</v>
      </c>
      <c r="G27" s="176">
        <f t="shared" si="3"/>
        <v>0.6782416454242961</v>
      </c>
      <c r="H27" s="130">
        <f>E27-C27</f>
        <v>-743.04008999999996</v>
      </c>
      <c r="I27" s="176">
        <f t="shared" si="4"/>
        <v>0.53975024590752896</v>
      </c>
      <c r="J27" s="130">
        <v>900.82460000000003</v>
      </c>
      <c r="K27" s="130">
        <v>782.82563000000005</v>
      </c>
      <c r="L27" s="130">
        <f t="shared" si="15"/>
        <v>-117.99896999999999</v>
      </c>
      <c r="M27" s="176">
        <f t="shared" si="5"/>
        <v>0.86901004923711012</v>
      </c>
      <c r="N27" s="130"/>
      <c r="O27" s="130">
        <f t="shared" si="12"/>
        <v>2515.2526000000003</v>
      </c>
      <c r="P27" s="130">
        <f t="shared" si="13"/>
        <v>1654.2135400000002</v>
      </c>
      <c r="Q27" s="130">
        <f t="shared" si="8"/>
        <v>-861.03906000000006</v>
      </c>
      <c r="R27" s="176">
        <f t="shared" si="9"/>
        <v>0.65767292716445258</v>
      </c>
      <c r="S27" s="178"/>
      <c r="T27" s="178"/>
    </row>
    <row r="28" spans="1:20" s="179" customFormat="1" ht="81.599999999999994" customHeight="1" x14ac:dyDescent="0.4">
      <c r="A28" s="177">
        <v>3220</v>
      </c>
      <c r="B28" s="105" t="s">
        <v>264</v>
      </c>
      <c r="C28" s="130">
        <v>0</v>
      </c>
      <c r="D28" s="130"/>
      <c r="E28" s="130"/>
      <c r="F28" s="130"/>
      <c r="G28" s="176"/>
      <c r="H28" s="130"/>
      <c r="I28" s="176"/>
      <c r="J28" s="130">
        <v>66432.69</v>
      </c>
      <c r="K28" s="130">
        <v>65580.127469999992</v>
      </c>
      <c r="L28" s="130">
        <f t="shared" si="15"/>
        <v>-852.56253000001016</v>
      </c>
      <c r="M28" s="176">
        <f t="shared" si="5"/>
        <v>0.9871665210305347</v>
      </c>
      <c r="N28" s="130"/>
      <c r="O28" s="130">
        <f t="shared" si="12"/>
        <v>66432.69</v>
      </c>
      <c r="P28" s="130">
        <f t="shared" si="13"/>
        <v>65580.127469999992</v>
      </c>
      <c r="Q28" s="130">
        <f t="shared" si="8"/>
        <v>-852.56253000001016</v>
      </c>
      <c r="R28" s="176">
        <f t="shared" si="9"/>
        <v>0.9871665210305347</v>
      </c>
      <c r="S28" s="178"/>
      <c r="T28" s="178"/>
    </row>
    <row r="29" spans="1:20" s="179" customFormat="1" ht="84.75" customHeight="1" x14ac:dyDescent="0.4">
      <c r="A29" s="177" t="s">
        <v>252</v>
      </c>
      <c r="B29" s="105" t="s">
        <v>253</v>
      </c>
      <c r="C29" s="130">
        <v>12871.384179999999</v>
      </c>
      <c r="D29" s="130">
        <v>5216.7341799999995</v>
      </c>
      <c r="E29" s="130">
        <v>2628.4584400000003</v>
      </c>
      <c r="F29" s="130">
        <f>E29-D29</f>
        <v>-2588.2757399999991</v>
      </c>
      <c r="G29" s="176">
        <f>IFERROR(E29/D29,"")</f>
        <v>0.50385132715349523</v>
      </c>
      <c r="H29" s="130">
        <f>E29-C29</f>
        <v>-10242.925739999999</v>
      </c>
      <c r="I29" s="176">
        <f>IFERROR(E29/C29,"")</f>
        <v>0.20420946210930366</v>
      </c>
      <c r="J29" s="130">
        <v>23056.304680000001</v>
      </c>
      <c r="K29" s="130">
        <v>4554.1548000000003</v>
      </c>
      <c r="L29" s="130">
        <f>K29-J29</f>
        <v>-18502.149880000001</v>
      </c>
      <c r="M29" s="176">
        <f>IFERROR(K29/J29,"")</f>
        <v>0.19752318783115594</v>
      </c>
      <c r="N29" s="130"/>
      <c r="O29" s="130">
        <f t="shared" si="12"/>
        <v>35927.688860000002</v>
      </c>
      <c r="P29" s="130">
        <f t="shared" si="13"/>
        <v>7182.6132400000006</v>
      </c>
      <c r="Q29" s="130">
        <f t="shared" si="8"/>
        <v>-28745.075620000003</v>
      </c>
      <c r="R29" s="176">
        <f t="shared" si="9"/>
        <v>0.19991859949546445</v>
      </c>
      <c r="S29" s="178"/>
      <c r="T29" s="178"/>
    </row>
    <row r="30" spans="1:20" s="179" customFormat="1" ht="21" customHeight="1" x14ac:dyDescent="0.4">
      <c r="A30" s="177" t="s">
        <v>126</v>
      </c>
      <c r="B30" s="105" t="s">
        <v>157</v>
      </c>
      <c r="C30" s="130">
        <v>153004.72200000001</v>
      </c>
      <c r="D30" s="130">
        <v>123302.33798000001</v>
      </c>
      <c r="E30" s="130">
        <v>97988.164740000007</v>
      </c>
      <c r="F30" s="130">
        <f t="shared" si="10"/>
        <v>-25314.173240000004</v>
      </c>
      <c r="G30" s="176">
        <f t="shared" si="3"/>
        <v>0.7946983515908187</v>
      </c>
      <c r="H30" s="130">
        <f t="shared" si="16"/>
        <v>-55016.557260000001</v>
      </c>
      <c r="I30" s="176">
        <f t="shared" si="4"/>
        <v>0.6404257558796127</v>
      </c>
      <c r="J30" s="130">
        <v>22280.390319999999</v>
      </c>
      <c r="K30" s="130">
        <v>15447.13502</v>
      </c>
      <c r="L30" s="130">
        <f t="shared" si="15"/>
        <v>-6833.2552999999989</v>
      </c>
      <c r="M30" s="176">
        <f t="shared" si="5"/>
        <v>0.69330630200557464</v>
      </c>
      <c r="N30" s="130"/>
      <c r="O30" s="130">
        <f t="shared" si="12"/>
        <v>175285.11232000001</v>
      </c>
      <c r="P30" s="130">
        <f t="shared" si="13"/>
        <v>113435.29976000001</v>
      </c>
      <c r="Q30" s="130">
        <f t="shared" si="8"/>
        <v>-61849.812560000006</v>
      </c>
      <c r="R30" s="176">
        <f t="shared" si="9"/>
        <v>0.64714737183676407</v>
      </c>
      <c r="S30" s="178"/>
      <c r="T30" s="178"/>
    </row>
    <row r="31" spans="1:20" s="43" customFormat="1" ht="27" customHeight="1" x14ac:dyDescent="0.35">
      <c r="A31" s="54" t="s">
        <v>127</v>
      </c>
      <c r="B31" s="108" t="s">
        <v>64</v>
      </c>
      <c r="C31" s="128">
        <v>316280.03959000006</v>
      </c>
      <c r="D31" s="128">
        <v>250462.11387999996</v>
      </c>
      <c r="E31" s="128">
        <v>207202.65552999999</v>
      </c>
      <c r="F31" s="128">
        <f t="shared" si="10"/>
        <v>-43259.458349999972</v>
      </c>
      <c r="G31" s="150">
        <f t="shared" si="3"/>
        <v>0.82728142919560999</v>
      </c>
      <c r="H31" s="128">
        <f t="shared" si="16"/>
        <v>-109077.38406000007</v>
      </c>
      <c r="I31" s="150">
        <f t="shared" si="4"/>
        <v>0.65512403437978828</v>
      </c>
      <c r="J31" s="128">
        <v>15546.19686</v>
      </c>
      <c r="K31" s="128">
        <v>9524.8654499999993</v>
      </c>
      <c r="L31" s="128">
        <f t="shared" ref="L31:L42" si="17">K31-J31</f>
        <v>-6021.3314100000007</v>
      </c>
      <c r="M31" s="150">
        <f t="shared" si="5"/>
        <v>0.61268138669382577</v>
      </c>
      <c r="N31" s="128" t="e">
        <f>#REF!+#REF!</f>
        <v>#REF!</v>
      </c>
      <c r="O31" s="128">
        <f t="shared" si="6"/>
        <v>331826.23645000008</v>
      </c>
      <c r="P31" s="128">
        <f t="shared" si="7"/>
        <v>216727.52098</v>
      </c>
      <c r="Q31" s="128">
        <f t="shared" si="8"/>
        <v>-115098.71547000008</v>
      </c>
      <c r="R31" s="150">
        <f t="shared" si="9"/>
        <v>0.65313557872527273</v>
      </c>
      <c r="S31" s="42"/>
      <c r="T31" s="42"/>
    </row>
    <row r="32" spans="1:20" s="43" customFormat="1" ht="32.25" customHeight="1" x14ac:dyDescent="0.35">
      <c r="A32" s="55" t="s">
        <v>128</v>
      </c>
      <c r="B32" s="108" t="s">
        <v>66</v>
      </c>
      <c r="C32" s="128">
        <v>156535.71831999999</v>
      </c>
      <c r="D32" s="128">
        <v>119711.23232000002</v>
      </c>
      <c r="E32" s="128">
        <v>101943.67974000004</v>
      </c>
      <c r="F32" s="128">
        <f t="shared" si="10"/>
        <v>-17767.552579999989</v>
      </c>
      <c r="G32" s="150">
        <f t="shared" si="3"/>
        <v>0.85157990411037154</v>
      </c>
      <c r="H32" s="128">
        <f t="shared" si="16"/>
        <v>-54592.038579999949</v>
      </c>
      <c r="I32" s="150">
        <f t="shared" si="4"/>
        <v>0.65124867879419357</v>
      </c>
      <c r="J32" s="128">
        <v>8843.5012599999991</v>
      </c>
      <c r="K32" s="128">
        <v>7087.2794999999996</v>
      </c>
      <c r="L32" s="128">
        <f t="shared" si="17"/>
        <v>-1756.2217599999994</v>
      </c>
      <c r="M32" s="150">
        <f t="shared" si="5"/>
        <v>0.80141103524872459</v>
      </c>
      <c r="N32" s="128" t="e">
        <f>#REF!+#REF!</f>
        <v>#REF!</v>
      </c>
      <c r="O32" s="128">
        <f t="shared" si="6"/>
        <v>165379.21957999998</v>
      </c>
      <c r="P32" s="128">
        <f t="shared" si="7"/>
        <v>109030.95924000004</v>
      </c>
      <c r="Q32" s="128">
        <f t="shared" si="8"/>
        <v>-56348.260339999935</v>
      </c>
      <c r="R32" s="150">
        <f t="shared" si="9"/>
        <v>0.6592784723310281</v>
      </c>
      <c r="S32" s="42"/>
      <c r="T32" s="42"/>
    </row>
    <row r="33" spans="1:20" s="43" customFormat="1" ht="34.5" customHeight="1" x14ac:dyDescent="0.35">
      <c r="A33" s="55" t="s">
        <v>129</v>
      </c>
      <c r="B33" s="108" t="s">
        <v>63</v>
      </c>
      <c r="C33" s="128">
        <v>802602.3317000001</v>
      </c>
      <c r="D33" s="128">
        <v>636712.39372000005</v>
      </c>
      <c r="E33" s="128">
        <v>515437.30637000001</v>
      </c>
      <c r="F33" s="128">
        <f t="shared" si="10"/>
        <v>-121275.08735000005</v>
      </c>
      <c r="G33" s="150">
        <f t="shared" si="3"/>
        <v>0.80952924971124118</v>
      </c>
      <c r="H33" s="128">
        <f t="shared" si="16"/>
        <v>-287165.02533000009</v>
      </c>
      <c r="I33" s="150">
        <f t="shared" si="4"/>
        <v>0.6422075865120489</v>
      </c>
      <c r="J33" s="128">
        <v>276838.90305000002</v>
      </c>
      <c r="K33" s="128">
        <v>118986.10136</v>
      </c>
      <c r="L33" s="128">
        <f t="shared" si="17"/>
        <v>-157852.80169000002</v>
      </c>
      <c r="M33" s="150">
        <f t="shared" si="5"/>
        <v>0.42980267602963973</v>
      </c>
      <c r="N33" s="128" t="e">
        <f>#REF!+#REF!</f>
        <v>#REF!</v>
      </c>
      <c r="O33" s="128">
        <f t="shared" si="6"/>
        <v>1079441.2347500001</v>
      </c>
      <c r="P33" s="128">
        <f t="shared" si="7"/>
        <v>634423.40772999998</v>
      </c>
      <c r="Q33" s="128">
        <f t="shared" si="8"/>
        <v>-445017.82702000008</v>
      </c>
      <c r="R33" s="150">
        <f t="shared" si="9"/>
        <v>0.58773315981108798</v>
      </c>
      <c r="S33" s="42"/>
      <c r="T33" s="42"/>
    </row>
    <row r="34" spans="1:20" s="68" customFormat="1" ht="25.5" customHeight="1" x14ac:dyDescent="0.35">
      <c r="A34" s="65" t="s">
        <v>130</v>
      </c>
      <c r="B34" s="109" t="s">
        <v>143</v>
      </c>
      <c r="C34" s="127">
        <f>SUM(C35:C41)</f>
        <v>219306.55927999999</v>
      </c>
      <c r="D34" s="127">
        <f>SUM(D35:D41)</f>
        <v>174631.25128</v>
      </c>
      <c r="E34" s="127">
        <f>SUM(E35:E41)</f>
        <v>119390.41631000002</v>
      </c>
      <c r="F34" s="127">
        <f t="shared" si="10"/>
        <v>-55240.834969999982</v>
      </c>
      <c r="G34" s="150">
        <f t="shared" si="3"/>
        <v>0.68367153894220223</v>
      </c>
      <c r="H34" s="127">
        <f t="shared" si="16"/>
        <v>-99916.142969999972</v>
      </c>
      <c r="I34" s="150">
        <f t="shared" si="4"/>
        <v>0.54439966001002327</v>
      </c>
      <c r="J34" s="128">
        <f>SUM(J35:J41)</f>
        <v>1074862.2091399999</v>
      </c>
      <c r="K34" s="128">
        <f>SUM(K35:K41)</f>
        <v>200514.70290000003</v>
      </c>
      <c r="L34" s="128">
        <f t="shared" si="17"/>
        <v>-874347.5062399999</v>
      </c>
      <c r="M34" s="150">
        <f t="shared" si="5"/>
        <v>0.18654921644368944</v>
      </c>
      <c r="N34" s="127" t="e">
        <f>#REF!+#REF!</f>
        <v>#REF!</v>
      </c>
      <c r="O34" s="128">
        <f t="shared" si="6"/>
        <v>1294168.7684199999</v>
      </c>
      <c r="P34" s="128">
        <f t="shared" si="7"/>
        <v>319905.11921000003</v>
      </c>
      <c r="Q34" s="128">
        <f t="shared" si="8"/>
        <v>-974263.64920999983</v>
      </c>
      <c r="R34" s="150">
        <f t="shared" si="9"/>
        <v>0.247189645598201</v>
      </c>
      <c r="S34" s="66"/>
      <c r="T34" s="67"/>
    </row>
    <row r="35" spans="1:20" s="179" customFormat="1" ht="48" customHeight="1" x14ac:dyDescent="0.4">
      <c r="A35" s="181" t="s">
        <v>155</v>
      </c>
      <c r="B35" s="110" t="s">
        <v>156</v>
      </c>
      <c r="C35" s="130">
        <v>17140.09</v>
      </c>
      <c r="D35" s="130">
        <v>14293.89</v>
      </c>
      <c r="E35" s="130">
        <v>4713.1750400000001</v>
      </c>
      <c r="F35" s="130">
        <f t="shared" si="10"/>
        <v>-9580.7149599999993</v>
      </c>
      <c r="G35" s="176">
        <f t="shared" si="3"/>
        <v>0.3297335462914574</v>
      </c>
      <c r="H35" s="130">
        <f t="shared" ref="H35:H45" si="18">E35-C35</f>
        <v>-12426.91496</v>
      </c>
      <c r="I35" s="176">
        <f t="shared" si="4"/>
        <v>0.27497959695660873</v>
      </c>
      <c r="J35" s="130">
        <v>199.8</v>
      </c>
      <c r="K35" s="130">
        <v>199.8</v>
      </c>
      <c r="L35" s="130">
        <f t="shared" si="17"/>
        <v>0</v>
      </c>
      <c r="M35" s="176">
        <f t="shared" si="5"/>
        <v>1</v>
      </c>
      <c r="N35" s="130"/>
      <c r="O35" s="130">
        <f t="shared" si="6"/>
        <v>17339.89</v>
      </c>
      <c r="P35" s="130">
        <f t="shared" si="7"/>
        <v>4912.9750400000003</v>
      </c>
      <c r="Q35" s="130">
        <f t="shared" si="8"/>
        <v>-12426.914959999998</v>
      </c>
      <c r="R35" s="176">
        <f t="shared" si="9"/>
        <v>0.28333369127485819</v>
      </c>
      <c r="S35" s="44"/>
      <c r="T35" s="178"/>
    </row>
    <row r="36" spans="1:20" s="179" customFormat="1" ht="29.25" hidden="1" customHeight="1" x14ac:dyDescent="0.4">
      <c r="A36" s="181" t="s">
        <v>233</v>
      </c>
      <c r="B36" s="110" t="s">
        <v>234</v>
      </c>
      <c r="C36" s="130">
        <v>0</v>
      </c>
      <c r="D36" s="130">
        <v>0</v>
      </c>
      <c r="E36" s="130">
        <v>0</v>
      </c>
      <c r="F36" s="130">
        <f t="shared" si="10"/>
        <v>0</v>
      </c>
      <c r="G36" s="176" t="str">
        <f t="shared" si="3"/>
        <v/>
      </c>
      <c r="H36" s="130">
        <f t="shared" si="18"/>
        <v>0</v>
      </c>
      <c r="I36" s="176" t="str">
        <f t="shared" si="4"/>
        <v/>
      </c>
      <c r="J36" s="130">
        <v>0</v>
      </c>
      <c r="K36" s="130">
        <v>0</v>
      </c>
      <c r="L36" s="130">
        <f t="shared" si="17"/>
        <v>0</v>
      </c>
      <c r="M36" s="176" t="str">
        <f t="shared" si="5"/>
        <v/>
      </c>
      <c r="N36" s="130"/>
      <c r="O36" s="130">
        <f t="shared" si="6"/>
        <v>0</v>
      </c>
      <c r="P36" s="130">
        <f t="shared" si="7"/>
        <v>0</v>
      </c>
      <c r="Q36" s="130">
        <f t="shared" si="8"/>
        <v>0</v>
      </c>
      <c r="R36" s="176" t="str">
        <f t="shared" si="9"/>
        <v/>
      </c>
      <c r="S36" s="44"/>
      <c r="T36" s="178"/>
    </row>
    <row r="37" spans="1:20" s="179" customFormat="1" ht="24" customHeight="1" x14ac:dyDescent="0.4">
      <c r="A37" s="181" t="s">
        <v>134</v>
      </c>
      <c r="B37" s="110" t="s">
        <v>144</v>
      </c>
      <c r="C37" s="130">
        <v>7943.2602800000004</v>
      </c>
      <c r="D37" s="130">
        <v>6929.3902800000005</v>
      </c>
      <c r="E37" s="130">
        <v>619.4511399999999</v>
      </c>
      <c r="F37" s="130">
        <f t="shared" si="10"/>
        <v>-6309.9391400000004</v>
      </c>
      <c r="G37" s="176">
        <f t="shared" si="3"/>
        <v>8.9394754079286737E-2</v>
      </c>
      <c r="H37" s="130">
        <f t="shared" si="18"/>
        <v>-7323.8091400000003</v>
      </c>
      <c r="I37" s="176">
        <f t="shared" si="4"/>
        <v>7.7984494799911028E-2</v>
      </c>
      <c r="J37" s="130">
        <v>256869.65253999998</v>
      </c>
      <c r="K37" s="130">
        <v>43260.299709999999</v>
      </c>
      <c r="L37" s="130">
        <f t="shared" si="17"/>
        <v>-213609.35282999999</v>
      </c>
      <c r="M37" s="176">
        <f t="shared" si="5"/>
        <v>0.16841343180181031</v>
      </c>
      <c r="N37" s="130"/>
      <c r="O37" s="130">
        <f t="shared" si="6"/>
        <v>264812.91281999997</v>
      </c>
      <c r="P37" s="130">
        <f t="shared" si="7"/>
        <v>43879.750849999997</v>
      </c>
      <c r="Q37" s="130">
        <f t="shared" si="8"/>
        <v>-220933.16196999996</v>
      </c>
      <c r="R37" s="176">
        <f t="shared" si="9"/>
        <v>0.16570094857808604</v>
      </c>
      <c r="S37" s="44"/>
      <c r="T37" s="178"/>
    </row>
    <row r="38" spans="1:20" s="179" customFormat="1" ht="50.25" customHeight="1" x14ac:dyDescent="0.4">
      <c r="A38" s="181" t="s">
        <v>135</v>
      </c>
      <c r="B38" s="110" t="s">
        <v>145</v>
      </c>
      <c r="C38" s="130">
        <v>178595.17</v>
      </c>
      <c r="D38" s="130">
        <v>140662.28200000001</v>
      </c>
      <c r="E38" s="130">
        <v>108970.06577</v>
      </c>
      <c r="F38" s="130">
        <f t="shared" si="10"/>
        <v>-31692.216230000005</v>
      </c>
      <c r="G38" s="176">
        <f t="shared" si="3"/>
        <v>0.77469286165853612</v>
      </c>
      <c r="H38" s="130">
        <f t="shared" si="18"/>
        <v>-69625.104230000012</v>
      </c>
      <c r="I38" s="176">
        <f t="shared" si="4"/>
        <v>0.61015124748334459</v>
      </c>
      <c r="J38" s="130">
        <v>31050.712019999999</v>
      </c>
      <c r="K38" s="130">
        <v>8519.8865800000003</v>
      </c>
      <c r="L38" s="130">
        <f t="shared" si="17"/>
        <v>-22530.825440000001</v>
      </c>
      <c r="M38" s="176">
        <f t="shared" si="5"/>
        <v>0.27438619038791373</v>
      </c>
      <c r="N38" s="130"/>
      <c r="O38" s="130">
        <f t="shared" si="6"/>
        <v>209645.88202000002</v>
      </c>
      <c r="P38" s="130">
        <f t="shared" si="7"/>
        <v>117489.95235000001</v>
      </c>
      <c r="Q38" s="130">
        <f t="shared" si="8"/>
        <v>-92155.929670000012</v>
      </c>
      <c r="R38" s="176">
        <f t="shared" si="9"/>
        <v>0.56042098808690921</v>
      </c>
      <c r="S38" s="44"/>
      <c r="T38" s="178"/>
    </row>
    <row r="39" spans="1:20" s="179" customFormat="1" ht="34.5" customHeight="1" x14ac:dyDescent="0.4">
      <c r="A39" s="181" t="s">
        <v>215</v>
      </c>
      <c r="B39" s="110" t="s">
        <v>214</v>
      </c>
      <c r="C39" s="130">
        <v>513</v>
      </c>
      <c r="D39" s="130">
        <v>449.90000000000003</v>
      </c>
      <c r="E39" s="130">
        <v>313.69203000000005</v>
      </c>
      <c r="F39" s="130">
        <f t="shared" si="10"/>
        <v>-136.20796999999999</v>
      </c>
      <c r="G39" s="176">
        <f t="shared" si="3"/>
        <v>0.69724834407646152</v>
      </c>
      <c r="H39" s="130">
        <f t="shared" si="18"/>
        <v>-199.30796999999995</v>
      </c>
      <c r="I39" s="176">
        <f t="shared" si="4"/>
        <v>0.61148543859649129</v>
      </c>
      <c r="J39" s="130">
        <v>66</v>
      </c>
      <c r="K39" s="130">
        <v>65.926000000000002</v>
      </c>
      <c r="L39" s="130">
        <f t="shared" si="17"/>
        <v>-7.3999999999998067E-2</v>
      </c>
      <c r="M39" s="176">
        <f t="shared" si="5"/>
        <v>0.99887878787878792</v>
      </c>
      <c r="N39" s="130"/>
      <c r="O39" s="130">
        <f t="shared" si="6"/>
        <v>579</v>
      </c>
      <c r="P39" s="130">
        <f t="shared" si="7"/>
        <v>379.61803000000003</v>
      </c>
      <c r="Q39" s="130">
        <f t="shared" si="8"/>
        <v>-199.38196999999997</v>
      </c>
      <c r="R39" s="176">
        <f t="shared" si="9"/>
        <v>0.65564426597582048</v>
      </c>
      <c r="S39" s="44"/>
      <c r="T39" s="178"/>
    </row>
    <row r="40" spans="1:20" s="179" customFormat="1" ht="50.25" customHeight="1" x14ac:dyDescent="0.4">
      <c r="A40" s="181" t="s">
        <v>133</v>
      </c>
      <c r="B40" s="110" t="s">
        <v>146</v>
      </c>
      <c r="C40" s="130">
        <v>15026.888999999999</v>
      </c>
      <c r="D40" s="130">
        <v>12207.639000000001</v>
      </c>
      <c r="E40" s="130">
        <v>4756.03233</v>
      </c>
      <c r="F40" s="130">
        <f t="shared" si="10"/>
        <v>-7451.606670000001</v>
      </c>
      <c r="G40" s="176">
        <f t="shared" si="3"/>
        <v>0.38959477176544943</v>
      </c>
      <c r="H40" s="130">
        <f t="shared" si="18"/>
        <v>-10270.856669999999</v>
      </c>
      <c r="I40" s="176">
        <f t="shared" si="4"/>
        <v>0.31650146148015068</v>
      </c>
      <c r="J40" s="130">
        <v>322925.71844000003</v>
      </c>
      <c r="K40" s="130">
        <v>141952.44059000001</v>
      </c>
      <c r="L40" s="130">
        <f t="shared" si="17"/>
        <v>-180973.27785000001</v>
      </c>
      <c r="M40" s="176">
        <f t="shared" si="5"/>
        <v>0.4395823326669317</v>
      </c>
      <c r="N40" s="130"/>
      <c r="O40" s="130">
        <f t="shared" si="6"/>
        <v>337952.60744000005</v>
      </c>
      <c r="P40" s="130">
        <f t="shared" si="7"/>
        <v>146708.47292</v>
      </c>
      <c r="Q40" s="130">
        <f t="shared" si="8"/>
        <v>-191244.13452000005</v>
      </c>
      <c r="R40" s="176">
        <f t="shared" si="9"/>
        <v>0.43410960498668899</v>
      </c>
      <c r="S40" s="44"/>
      <c r="T40" s="178"/>
    </row>
    <row r="41" spans="1:20" s="179" customFormat="1" ht="78" customHeight="1" x14ac:dyDescent="0.4">
      <c r="A41" s="181" t="s">
        <v>186</v>
      </c>
      <c r="B41" s="110" t="s">
        <v>187</v>
      </c>
      <c r="C41" s="130">
        <v>88.15</v>
      </c>
      <c r="D41" s="130">
        <v>88.15</v>
      </c>
      <c r="E41" s="130">
        <v>18</v>
      </c>
      <c r="F41" s="130">
        <f t="shared" si="10"/>
        <v>-70.150000000000006</v>
      </c>
      <c r="G41" s="176">
        <f t="shared" si="3"/>
        <v>0.2041973908111174</v>
      </c>
      <c r="H41" s="130">
        <f t="shared" si="18"/>
        <v>-70.150000000000006</v>
      </c>
      <c r="I41" s="176">
        <f t="shared" si="4"/>
        <v>0.2041973908111174</v>
      </c>
      <c r="J41" s="130">
        <v>463750.32613999996</v>
      </c>
      <c r="K41" s="130">
        <v>6516.3500199999999</v>
      </c>
      <c r="L41" s="130">
        <f t="shared" si="17"/>
        <v>-457233.97611999995</v>
      </c>
      <c r="M41" s="176">
        <f t="shared" si="5"/>
        <v>1.4051418732658317E-2</v>
      </c>
      <c r="N41" s="130"/>
      <c r="O41" s="130">
        <f t="shared" si="6"/>
        <v>463838.47613999998</v>
      </c>
      <c r="P41" s="130">
        <f t="shared" si="7"/>
        <v>6534.3500199999999</v>
      </c>
      <c r="Q41" s="130">
        <f t="shared" si="8"/>
        <v>-457304.12611999997</v>
      </c>
      <c r="R41" s="176">
        <f t="shared" si="9"/>
        <v>1.4087554948821758E-2</v>
      </c>
      <c r="S41" s="44"/>
      <c r="T41" s="178"/>
    </row>
    <row r="42" spans="1:20" s="68" customFormat="1" ht="30.75" customHeight="1" x14ac:dyDescent="0.35">
      <c r="A42" s="65" t="s">
        <v>131</v>
      </c>
      <c r="B42" s="109" t="s">
        <v>147</v>
      </c>
      <c r="C42" s="127">
        <f>C43+C44+C45+C46+C47+C48</f>
        <v>189667.76309999998</v>
      </c>
      <c r="D42" s="127">
        <f>D43+D44+D45+D46+D47+D48</f>
        <v>123304.79125999998</v>
      </c>
      <c r="E42" s="127">
        <f>E43+E44+E45+E46+E47+E48</f>
        <v>65341.050590000006</v>
      </c>
      <c r="F42" s="127">
        <f t="shared" si="10"/>
        <v>-57963.740669999977</v>
      </c>
      <c r="G42" s="150">
        <f t="shared" si="3"/>
        <v>0.52991493617001573</v>
      </c>
      <c r="H42" s="127">
        <f t="shared" si="18"/>
        <v>-124326.71250999998</v>
      </c>
      <c r="I42" s="150">
        <f t="shared" si="4"/>
        <v>0.34450266888817443</v>
      </c>
      <c r="J42" s="128">
        <f>J43+J44+J45+J46+J47+J48</f>
        <v>76471.957259999996</v>
      </c>
      <c r="K42" s="128">
        <f>K43+K44+K45+K46+K47+K48</f>
        <v>34901.692690000003</v>
      </c>
      <c r="L42" s="128">
        <f t="shared" si="17"/>
        <v>-41570.264569999992</v>
      </c>
      <c r="M42" s="150">
        <f t="shared" si="5"/>
        <v>0.45639857982628029</v>
      </c>
      <c r="N42" s="127"/>
      <c r="O42" s="128">
        <f t="shared" si="6"/>
        <v>266139.72035999998</v>
      </c>
      <c r="P42" s="128">
        <f t="shared" si="7"/>
        <v>100242.74328000001</v>
      </c>
      <c r="Q42" s="128">
        <f t="shared" si="8"/>
        <v>-165896.97707999998</v>
      </c>
      <c r="R42" s="150">
        <f t="shared" si="9"/>
        <v>0.37665457506457273</v>
      </c>
      <c r="S42" s="66"/>
      <c r="T42" s="67"/>
    </row>
    <row r="43" spans="1:20" s="179" customFormat="1" ht="40.5" customHeight="1" x14ac:dyDescent="0.4">
      <c r="A43" s="181" t="s">
        <v>132</v>
      </c>
      <c r="B43" s="110" t="s">
        <v>148</v>
      </c>
      <c r="C43" s="148">
        <v>58816.438000000002</v>
      </c>
      <c r="D43" s="148">
        <v>46980.889159999992</v>
      </c>
      <c r="E43" s="148">
        <v>36678.462969999993</v>
      </c>
      <c r="F43" s="148">
        <f t="shared" si="10"/>
        <v>-10302.426189999998</v>
      </c>
      <c r="G43" s="176">
        <f t="shared" si="3"/>
        <v>0.78071027657834136</v>
      </c>
      <c r="H43" s="148">
        <f t="shared" si="18"/>
        <v>-22137.975030000009</v>
      </c>
      <c r="I43" s="176">
        <f t="shared" si="4"/>
        <v>0.62360904905529968</v>
      </c>
      <c r="J43" s="130">
        <v>7316.6504299999997</v>
      </c>
      <c r="K43" s="130">
        <v>4797.6171399999994</v>
      </c>
      <c r="L43" s="130">
        <f t="shared" ref="L43:L48" si="19">K43-J43</f>
        <v>-2519.0332900000003</v>
      </c>
      <c r="M43" s="176">
        <f t="shared" si="5"/>
        <v>0.65571222595637924</v>
      </c>
      <c r="N43" s="148"/>
      <c r="O43" s="130">
        <f t="shared" si="6"/>
        <v>66133.088430000003</v>
      </c>
      <c r="P43" s="130">
        <f t="shared" si="7"/>
        <v>41476.080109999995</v>
      </c>
      <c r="Q43" s="130">
        <f t="shared" si="8"/>
        <v>-24657.008320000008</v>
      </c>
      <c r="R43" s="176">
        <f t="shared" si="9"/>
        <v>0.62716079189166019</v>
      </c>
      <c r="S43" s="44"/>
      <c r="T43" s="178"/>
    </row>
    <row r="44" spans="1:20" s="179" customFormat="1" ht="33" customHeight="1" x14ac:dyDescent="0.4">
      <c r="A44" s="181" t="s">
        <v>149</v>
      </c>
      <c r="B44" s="110" t="s">
        <v>153</v>
      </c>
      <c r="C44" s="148">
        <v>45512.408189999995</v>
      </c>
      <c r="D44" s="148">
        <v>39192.575189999996</v>
      </c>
      <c r="E44" s="148">
        <v>22385.264470000006</v>
      </c>
      <c r="F44" s="148">
        <f t="shared" si="10"/>
        <v>-16807.31071999999</v>
      </c>
      <c r="G44" s="176">
        <f t="shared" si="3"/>
        <v>0.57116084772382136</v>
      </c>
      <c r="H44" s="148">
        <f t="shared" si="18"/>
        <v>-23127.143719999989</v>
      </c>
      <c r="I44" s="176">
        <f t="shared" si="4"/>
        <v>0.4918497034160127</v>
      </c>
      <c r="J44" s="130">
        <v>62901.150829999999</v>
      </c>
      <c r="K44" s="130">
        <v>29799.480329999999</v>
      </c>
      <c r="L44" s="130">
        <f t="shared" si="19"/>
        <v>-33101.6705</v>
      </c>
      <c r="M44" s="176">
        <f t="shared" si="5"/>
        <v>0.47375095585353694</v>
      </c>
      <c r="N44" s="148"/>
      <c r="O44" s="130">
        <f t="shared" si="6"/>
        <v>108413.55901999999</v>
      </c>
      <c r="P44" s="130">
        <f t="shared" si="7"/>
        <v>52184.7448</v>
      </c>
      <c r="Q44" s="130">
        <f t="shared" si="8"/>
        <v>-56228.814219999986</v>
      </c>
      <c r="R44" s="176">
        <f t="shared" si="9"/>
        <v>0.48134887620812289</v>
      </c>
      <c r="S44" s="44"/>
      <c r="T44" s="178"/>
    </row>
    <row r="45" spans="1:20" s="179" customFormat="1" ht="44.25" customHeight="1" x14ac:dyDescent="0.4">
      <c r="A45" s="181" t="s">
        <v>150</v>
      </c>
      <c r="B45" s="110" t="s">
        <v>154</v>
      </c>
      <c r="C45" s="148">
        <v>1174.8133899999998</v>
      </c>
      <c r="D45" s="148">
        <v>1099.81339</v>
      </c>
      <c r="E45" s="148">
        <v>650.94569000000013</v>
      </c>
      <c r="F45" s="148">
        <f t="shared" si="10"/>
        <v>-448.8676999999999</v>
      </c>
      <c r="G45" s="176">
        <f t="shared" si="3"/>
        <v>0.5918692170132609</v>
      </c>
      <c r="H45" s="148">
        <f t="shared" si="18"/>
        <v>-523.86769999999967</v>
      </c>
      <c r="I45" s="176">
        <f t="shared" si="4"/>
        <v>0.55408432993771062</v>
      </c>
      <c r="J45" s="130">
        <v>6254.1559999999999</v>
      </c>
      <c r="K45" s="130">
        <v>304.59521999999998</v>
      </c>
      <c r="L45" s="130">
        <f t="shared" si="19"/>
        <v>-5949.5607799999998</v>
      </c>
      <c r="M45" s="176">
        <f t="shared" si="5"/>
        <v>4.8702849753028223E-2</v>
      </c>
      <c r="N45" s="148"/>
      <c r="O45" s="130">
        <f t="shared" si="6"/>
        <v>7428.9693900000002</v>
      </c>
      <c r="P45" s="130">
        <f t="shared" si="7"/>
        <v>955.54091000000017</v>
      </c>
      <c r="Q45" s="130">
        <f t="shared" si="8"/>
        <v>-6473.4284800000005</v>
      </c>
      <c r="R45" s="176">
        <f t="shared" si="9"/>
        <v>0.12862361652562956</v>
      </c>
      <c r="S45" s="44"/>
      <c r="T45" s="178"/>
    </row>
    <row r="46" spans="1:20" s="179" customFormat="1" ht="24.75" customHeight="1" x14ac:dyDescent="0.4">
      <c r="A46" s="181" t="s">
        <v>151</v>
      </c>
      <c r="B46" s="110" t="s">
        <v>65</v>
      </c>
      <c r="C46" s="148">
        <v>2881.8</v>
      </c>
      <c r="D46" s="148">
        <v>2660</v>
      </c>
      <c r="E46" s="148">
        <v>2109.79961</v>
      </c>
      <c r="F46" s="148">
        <f t="shared" si="10"/>
        <v>-550.20038999999997</v>
      </c>
      <c r="G46" s="176">
        <f t="shared" si="3"/>
        <v>0.79315774812030071</v>
      </c>
      <c r="H46" s="148">
        <f t="shared" ref="H46:H85" si="20">E46-C46</f>
        <v>-772.00039000000015</v>
      </c>
      <c r="I46" s="176">
        <f t="shared" si="4"/>
        <v>0.73211173919078354</v>
      </c>
      <c r="J46" s="130">
        <v>0</v>
      </c>
      <c r="K46" s="130">
        <v>0</v>
      </c>
      <c r="L46" s="130">
        <f t="shared" si="19"/>
        <v>0</v>
      </c>
      <c r="M46" s="176" t="str">
        <f t="shared" si="5"/>
        <v/>
      </c>
      <c r="N46" s="148"/>
      <c r="O46" s="130">
        <f t="shared" si="6"/>
        <v>2881.8</v>
      </c>
      <c r="P46" s="130">
        <f t="shared" si="7"/>
        <v>2109.79961</v>
      </c>
      <c r="Q46" s="130">
        <f t="shared" si="8"/>
        <v>-772.00039000000015</v>
      </c>
      <c r="R46" s="176">
        <f t="shared" si="9"/>
        <v>0.73211173919078354</v>
      </c>
      <c r="S46" s="44"/>
      <c r="T46" s="178"/>
    </row>
    <row r="47" spans="1:20" s="179" customFormat="1" ht="25.5" customHeight="1" x14ac:dyDescent="0.4">
      <c r="A47" s="181" t="s">
        <v>188</v>
      </c>
      <c r="B47" s="110" t="s">
        <v>189</v>
      </c>
      <c r="C47" s="148">
        <v>6075.2</v>
      </c>
      <c r="D47" s="148">
        <v>3611.9</v>
      </c>
      <c r="E47" s="148">
        <v>3516.5778500000001</v>
      </c>
      <c r="F47" s="148">
        <f>E47-D47</f>
        <v>-95.322149999999965</v>
      </c>
      <c r="G47" s="176">
        <f t="shared" si="3"/>
        <v>0.97360886237160493</v>
      </c>
      <c r="H47" s="148">
        <f t="shared" si="20"/>
        <v>-2558.6221499999997</v>
      </c>
      <c r="I47" s="176">
        <f t="shared" si="4"/>
        <v>0.57884149493020809</v>
      </c>
      <c r="J47" s="130">
        <v>0</v>
      </c>
      <c r="K47" s="130">
        <v>0</v>
      </c>
      <c r="L47" s="130">
        <f t="shared" si="19"/>
        <v>0</v>
      </c>
      <c r="M47" s="176" t="str">
        <f t="shared" si="5"/>
        <v/>
      </c>
      <c r="N47" s="148"/>
      <c r="O47" s="130">
        <f t="shared" si="6"/>
        <v>6075.2</v>
      </c>
      <c r="P47" s="130">
        <f t="shared" si="7"/>
        <v>3516.5778500000001</v>
      </c>
      <c r="Q47" s="130">
        <f t="shared" si="8"/>
        <v>-2558.6221499999997</v>
      </c>
      <c r="R47" s="176">
        <f t="shared" si="9"/>
        <v>0.57884149493020809</v>
      </c>
      <c r="S47" s="44"/>
      <c r="T47" s="178"/>
    </row>
    <row r="48" spans="1:20" s="179" customFormat="1" ht="24.75" customHeight="1" x14ac:dyDescent="0.4">
      <c r="A48" s="181" t="s">
        <v>152</v>
      </c>
      <c r="B48" s="110" t="s">
        <v>77</v>
      </c>
      <c r="C48" s="148">
        <v>75207.10351999999</v>
      </c>
      <c r="D48" s="148">
        <v>29759.613519999999</v>
      </c>
      <c r="E48" s="148">
        <v>0</v>
      </c>
      <c r="F48" s="148">
        <f>E48-D48</f>
        <v>-29759.613519999999</v>
      </c>
      <c r="G48" s="176">
        <f t="shared" si="3"/>
        <v>0</v>
      </c>
      <c r="H48" s="148">
        <f t="shared" si="20"/>
        <v>-75207.10351999999</v>
      </c>
      <c r="I48" s="176">
        <f t="shared" si="4"/>
        <v>0</v>
      </c>
      <c r="J48" s="130">
        <v>0</v>
      </c>
      <c r="K48" s="130">
        <v>0</v>
      </c>
      <c r="L48" s="130">
        <f t="shared" si="19"/>
        <v>0</v>
      </c>
      <c r="M48" s="176" t="str">
        <f t="shared" si="5"/>
        <v/>
      </c>
      <c r="N48" s="148"/>
      <c r="O48" s="130">
        <f t="shared" si="6"/>
        <v>75207.10351999999</v>
      </c>
      <c r="P48" s="130">
        <f t="shared" si="7"/>
        <v>0</v>
      </c>
      <c r="Q48" s="130">
        <f t="shared" si="8"/>
        <v>-75207.10351999999</v>
      </c>
      <c r="R48" s="176">
        <f t="shared" si="9"/>
        <v>0</v>
      </c>
      <c r="S48" s="178"/>
      <c r="T48" s="178"/>
    </row>
    <row r="49" spans="1:20" s="12" customFormat="1" ht="20.25" customHeight="1" x14ac:dyDescent="0.3">
      <c r="A49" s="56" t="s">
        <v>26</v>
      </c>
      <c r="B49" s="111" t="s">
        <v>27</v>
      </c>
      <c r="C49" s="131">
        <f>C6+C10+C11+C12+C31+C32+C33+C34+C42</f>
        <v>10763106.722840002</v>
      </c>
      <c r="D49" s="131">
        <f>D6+D10+D11+D12+D31+D32+D33+D34+D42</f>
        <v>8298720.5282400008</v>
      </c>
      <c r="E49" s="131">
        <f>E6+E10+E11+E12+E31+E32+E33+E34+E42</f>
        <v>7113494.4819700001</v>
      </c>
      <c r="F49" s="131">
        <f t="shared" si="10"/>
        <v>-1185226.0462700007</v>
      </c>
      <c r="G49" s="154">
        <f>IFERROR(E49/D49,"")</f>
        <v>0.85717966495717568</v>
      </c>
      <c r="H49" s="131">
        <f t="shared" si="20"/>
        <v>-3649612.2408700017</v>
      </c>
      <c r="I49" s="154">
        <f>IFERROR(E49/C49,"")</f>
        <v>0.66091460998660445</v>
      </c>
      <c r="J49" s="131">
        <f>J6+J10+J11+J12+J31+J32+J33+J34+J42</f>
        <v>2508480.2991100005</v>
      </c>
      <c r="K49" s="131">
        <f>K6+K10+K11+K12+K31+K32+K33+K34+K42</f>
        <v>907112.56075000006</v>
      </c>
      <c r="L49" s="131">
        <f>L6+L10+L11+L12+L31+L32+L33+L34+L42</f>
        <v>-1601367.7383599996</v>
      </c>
      <c r="M49" s="154">
        <f>IFERROR(K49/J49,"")</f>
        <v>0.36161837151834131</v>
      </c>
      <c r="N49" s="131" t="e">
        <f>#REF!+#REF!</f>
        <v>#REF!</v>
      </c>
      <c r="O49" s="131">
        <f t="shared" si="6"/>
        <v>13271587.021950003</v>
      </c>
      <c r="P49" s="131">
        <f t="shared" si="7"/>
        <v>8020607.0427200003</v>
      </c>
      <c r="Q49" s="131">
        <f t="shared" si="8"/>
        <v>-5250979.9792300025</v>
      </c>
      <c r="R49" s="154">
        <f t="shared" si="9"/>
        <v>0.60434423023069073</v>
      </c>
      <c r="S49" s="25"/>
      <c r="T49" s="26"/>
    </row>
    <row r="50" spans="1:20" s="43" customFormat="1" ht="24" hidden="1" customHeight="1" x14ac:dyDescent="0.4">
      <c r="A50" s="57" t="s">
        <v>168</v>
      </c>
      <c r="B50" s="105" t="s">
        <v>136</v>
      </c>
      <c r="C50" s="130"/>
      <c r="D50" s="130"/>
      <c r="E50" s="130"/>
      <c r="F50" s="130">
        <f t="shared" si="10"/>
        <v>0</v>
      </c>
      <c r="G50" s="172" t="str">
        <f>IFERROR(E50/D50,"")</f>
        <v/>
      </c>
      <c r="H50" s="130">
        <f t="shared" si="20"/>
        <v>0</v>
      </c>
      <c r="I50" s="172" t="str">
        <f>IFERROR(E50/C50,"")</f>
        <v/>
      </c>
      <c r="J50" s="130">
        <v>0</v>
      </c>
      <c r="K50" s="130">
        <v>0</v>
      </c>
      <c r="L50" s="130">
        <f>K50-J50</f>
        <v>0</v>
      </c>
      <c r="M50" s="172" t="str">
        <f>IFERROR(K50/J50,"")</f>
        <v/>
      </c>
      <c r="N50" s="130" t="e">
        <f>#REF!+#REF!</f>
        <v>#REF!</v>
      </c>
      <c r="O50" s="130">
        <f t="shared" si="6"/>
        <v>0</v>
      </c>
      <c r="P50" s="130">
        <f t="shared" si="7"/>
        <v>0</v>
      </c>
      <c r="Q50" s="130">
        <f t="shared" si="8"/>
        <v>0</v>
      </c>
      <c r="R50" s="172" t="str">
        <f t="shared" si="9"/>
        <v/>
      </c>
      <c r="S50" s="42"/>
      <c r="T50" s="42"/>
    </row>
    <row r="51" spans="1:20" s="43" customFormat="1" ht="90.75" customHeight="1" x14ac:dyDescent="0.4">
      <c r="A51" s="57" t="s">
        <v>169</v>
      </c>
      <c r="B51" s="105" t="s">
        <v>170</v>
      </c>
      <c r="C51" s="130">
        <v>186342.01366999999</v>
      </c>
      <c r="D51" s="130">
        <v>185786.01367000001</v>
      </c>
      <c r="E51" s="130">
        <v>175908.81394999995</v>
      </c>
      <c r="F51" s="130">
        <f t="shared" si="10"/>
        <v>-9877.1997200000624</v>
      </c>
      <c r="G51" s="174">
        <f>IFERROR(E51/D51,"")</f>
        <v>0.94683561197699029</v>
      </c>
      <c r="H51" s="130">
        <f t="shared" si="20"/>
        <v>-10433.199720000033</v>
      </c>
      <c r="I51" s="174">
        <f>IFERROR(E51/C51,"")</f>
        <v>0.94401048097249518</v>
      </c>
      <c r="J51" s="130">
        <v>10645.062</v>
      </c>
      <c r="K51" s="130">
        <v>7942.34</v>
      </c>
      <c r="L51" s="130">
        <f>K51-J51</f>
        <v>-2702.7219999999998</v>
      </c>
      <c r="M51" s="174">
        <f>IFERROR(K51/J51,"")</f>
        <v>0.74610556519069593</v>
      </c>
      <c r="N51" s="130"/>
      <c r="O51" s="130">
        <f t="shared" si="6"/>
        <v>196987.07566999999</v>
      </c>
      <c r="P51" s="130">
        <f t="shared" si="7"/>
        <v>183851.15394999995</v>
      </c>
      <c r="Q51" s="130">
        <f t="shared" si="8"/>
        <v>-13135.921720000042</v>
      </c>
      <c r="R51" s="174">
        <f t="shared" si="9"/>
        <v>0.93331581944997333</v>
      </c>
      <c r="S51" s="42"/>
      <c r="T51" s="42"/>
    </row>
    <row r="52" spans="1:20" s="25" customFormat="1" ht="21" customHeight="1" x14ac:dyDescent="0.35">
      <c r="A52" s="58" t="s">
        <v>28</v>
      </c>
      <c r="B52" s="112" t="s">
        <v>137</v>
      </c>
      <c r="C52" s="132">
        <f>C49+C50+C51</f>
        <v>10949448.736510001</v>
      </c>
      <c r="D52" s="132">
        <f>D49+D50+D51</f>
        <v>8484506.5419100001</v>
      </c>
      <c r="E52" s="132">
        <f>E49+E50+E51</f>
        <v>7289403.2959200004</v>
      </c>
      <c r="F52" s="132">
        <f t="shared" si="10"/>
        <v>-1195103.2459899997</v>
      </c>
      <c r="G52" s="155">
        <f>IFERROR(E52/D52,"")</f>
        <v>0.85914286940711548</v>
      </c>
      <c r="H52" s="132">
        <f t="shared" si="20"/>
        <v>-3660045.4405900007</v>
      </c>
      <c r="I52" s="155">
        <f>IFERROR(E52/C52,"")</f>
        <v>0.66573244656729691</v>
      </c>
      <c r="J52" s="132">
        <f>J49+J50+J51</f>
        <v>2519125.3611100004</v>
      </c>
      <c r="K52" s="132">
        <f>K49+K50+K51</f>
        <v>915054.90075000003</v>
      </c>
      <c r="L52" s="132">
        <f>L49+L50+L51</f>
        <v>-1604070.4603599997</v>
      </c>
      <c r="M52" s="155">
        <f>IFERROR(K52/J52,"")</f>
        <v>0.36324309813101163</v>
      </c>
      <c r="N52" s="132" t="e">
        <f>#REF!+#REF!</f>
        <v>#REF!</v>
      </c>
      <c r="O52" s="132">
        <f t="shared" si="6"/>
        <v>13468574.097620001</v>
      </c>
      <c r="P52" s="132">
        <f t="shared" si="7"/>
        <v>8204458.1966700004</v>
      </c>
      <c r="Q52" s="132">
        <f t="shared" si="8"/>
        <v>-5264115.9009500006</v>
      </c>
      <c r="R52" s="155">
        <f t="shared" si="9"/>
        <v>0.6091556639332586</v>
      </c>
    </row>
    <row r="53" spans="1:20" s="25" customFormat="1" ht="37.5" hidden="1" customHeight="1" x14ac:dyDescent="0.35">
      <c r="A53" s="59" t="s">
        <v>29</v>
      </c>
      <c r="B53" s="113" t="s">
        <v>30</v>
      </c>
      <c r="C53" s="224"/>
      <c r="D53" s="225"/>
      <c r="E53" s="226"/>
      <c r="F53" s="134">
        <f t="shared" si="10"/>
        <v>0</v>
      </c>
      <c r="G53" s="155" t="str">
        <f t="shared" ref="G53:G91" si="21">IFERROR(E53/D53,"")</f>
        <v/>
      </c>
      <c r="H53" s="134">
        <f t="shared" si="20"/>
        <v>0</v>
      </c>
      <c r="I53" s="155" t="str">
        <f t="shared" ref="I53:I91" si="22">IFERROR(E53/C53,"")</f>
        <v/>
      </c>
      <c r="J53" s="207"/>
      <c r="K53" s="207"/>
      <c r="L53" s="207" t="e">
        <f>K53-#REF!</f>
        <v>#REF!</v>
      </c>
      <c r="M53" s="155" t="str">
        <f t="shared" ref="M53:M91" si="23">IFERROR(K53/J53,"")</f>
        <v/>
      </c>
      <c r="N53" s="135"/>
      <c r="O53" s="134">
        <f t="shared" ref="O53:O91" si="24">C53+J53</f>
        <v>0</v>
      </c>
      <c r="P53" s="134">
        <f t="shared" ref="P53:P66" si="25">E53+K53</f>
        <v>0</v>
      </c>
      <c r="Q53" s="134">
        <f t="shared" ref="Q53:Q66" si="26">P53-O53</f>
        <v>0</v>
      </c>
      <c r="R53" s="155" t="str">
        <f t="shared" ref="R53:R91" si="27">IFERROR(P53/O53,"")</f>
        <v/>
      </c>
    </row>
    <row r="54" spans="1:20" ht="20.25" hidden="1" customHeight="1" x14ac:dyDescent="0.4">
      <c r="A54" s="60"/>
      <c r="B54" s="114" t="s">
        <v>31</v>
      </c>
      <c r="C54" s="227"/>
      <c r="D54" s="228"/>
      <c r="E54" s="227"/>
      <c r="F54" s="136">
        <f t="shared" si="10"/>
        <v>0</v>
      </c>
      <c r="G54" s="155" t="str">
        <f t="shared" si="21"/>
        <v/>
      </c>
      <c r="H54" s="136">
        <f t="shared" si="20"/>
        <v>0</v>
      </c>
      <c r="I54" s="155" t="str">
        <f t="shared" si="22"/>
        <v/>
      </c>
      <c r="J54" s="204"/>
      <c r="K54" s="204"/>
      <c r="L54" s="204" t="e">
        <f>K54-#REF!</f>
        <v>#REF!</v>
      </c>
      <c r="M54" s="155" t="str">
        <f t="shared" si="23"/>
        <v/>
      </c>
      <c r="N54" s="137"/>
      <c r="O54" s="136">
        <f t="shared" si="24"/>
        <v>0</v>
      </c>
      <c r="P54" s="136">
        <f t="shared" si="25"/>
        <v>0</v>
      </c>
      <c r="Q54" s="136">
        <f t="shared" si="26"/>
        <v>0</v>
      </c>
      <c r="R54" s="155" t="str">
        <f t="shared" si="27"/>
        <v/>
      </c>
    </row>
    <row r="55" spans="1:20" ht="60.75" hidden="1" customHeight="1" x14ac:dyDescent="0.4">
      <c r="A55" s="61">
        <v>406</v>
      </c>
      <c r="B55" s="115" t="s">
        <v>32</v>
      </c>
      <c r="C55" s="227"/>
      <c r="D55" s="228"/>
      <c r="E55" s="227"/>
      <c r="F55" s="136">
        <f t="shared" si="10"/>
        <v>0</v>
      </c>
      <c r="G55" s="155" t="str">
        <f t="shared" si="21"/>
        <v/>
      </c>
      <c r="H55" s="136">
        <f t="shared" si="20"/>
        <v>0</v>
      </c>
      <c r="I55" s="155" t="str">
        <f t="shared" si="22"/>
        <v/>
      </c>
      <c r="J55" s="204"/>
      <c r="K55" s="204"/>
      <c r="L55" s="204" t="e">
        <f>K55-#REF!</f>
        <v>#REF!</v>
      </c>
      <c r="M55" s="155" t="str">
        <f t="shared" si="23"/>
        <v/>
      </c>
      <c r="N55" s="137"/>
      <c r="O55" s="136">
        <f t="shared" si="24"/>
        <v>0</v>
      </c>
      <c r="P55" s="136">
        <f t="shared" si="25"/>
        <v>0</v>
      </c>
      <c r="Q55" s="136">
        <f t="shared" si="26"/>
        <v>0</v>
      </c>
      <c r="R55" s="155" t="str">
        <f t="shared" si="27"/>
        <v/>
      </c>
    </row>
    <row r="56" spans="1:20" ht="20.25" hidden="1" customHeight="1" x14ac:dyDescent="0.4">
      <c r="A56" s="61">
        <v>406.1</v>
      </c>
      <c r="B56" s="116" t="s">
        <v>33</v>
      </c>
      <c r="C56" s="229"/>
      <c r="D56" s="230"/>
      <c r="E56" s="229"/>
      <c r="F56" s="138">
        <f t="shared" si="10"/>
        <v>0</v>
      </c>
      <c r="G56" s="155" t="str">
        <f t="shared" si="21"/>
        <v/>
      </c>
      <c r="H56" s="138">
        <f t="shared" si="20"/>
        <v>0</v>
      </c>
      <c r="I56" s="155" t="str">
        <f t="shared" si="22"/>
        <v/>
      </c>
      <c r="J56" s="205"/>
      <c r="K56" s="205"/>
      <c r="L56" s="205" t="e">
        <f>K56-#REF!</f>
        <v>#REF!</v>
      </c>
      <c r="M56" s="155" t="str">
        <f t="shared" si="23"/>
        <v/>
      </c>
      <c r="N56" s="137"/>
      <c r="O56" s="138">
        <f t="shared" si="24"/>
        <v>0</v>
      </c>
      <c r="P56" s="138">
        <f t="shared" si="25"/>
        <v>0</v>
      </c>
      <c r="Q56" s="138">
        <f t="shared" si="26"/>
        <v>0</v>
      </c>
      <c r="R56" s="155" t="str">
        <f t="shared" si="27"/>
        <v/>
      </c>
    </row>
    <row r="57" spans="1:20" ht="20.25" hidden="1" customHeight="1" x14ac:dyDescent="0.4">
      <c r="A57" s="61">
        <v>406.2</v>
      </c>
      <c r="B57" s="116" t="s">
        <v>34</v>
      </c>
      <c r="C57" s="229"/>
      <c r="D57" s="230"/>
      <c r="E57" s="229"/>
      <c r="F57" s="138">
        <f t="shared" si="10"/>
        <v>0</v>
      </c>
      <c r="G57" s="155" t="str">
        <f t="shared" si="21"/>
        <v/>
      </c>
      <c r="H57" s="138">
        <f t="shared" si="20"/>
        <v>0</v>
      </c>
      <c r="I57" s="155" t="str">
        <f t="shared" si="22"/>
        <v/>
      </c>
      <c r="J57" s="205"/>
      <c r="K57" s="205"/>
      <c r="L57" s="205" t="e">
        <f>K57-#REF!</f>
        <v>#REF!</v>
      </c>
      <c r="M57" s="155" t="str">
        <f t="shared" si="23"/>
        <v/>
      </c>
      <c r="N57" s="137"/>
      <c r="O57" s="138">
        <f t="shared" si="24"/>
        <v>0</v>
      </c>
      <c r="P57" s="138">
        <f t="shared" si="25"/>
        <v>0</v>
      </c>
      <c r="Q57" s="138">
        <f t="shared" si="26"/>
        <v>0</v>
      </c>
      <c r="R57" s="155" t="str">
        <f t="shared" si="27"/>
        <v/>
      </c>
    </row>
    <row r="58" spans="1:20" ht="60.75" hidden="1" customHeight="1" x14ac:dyDescent="0.4">
      <c r="A58" s="61">
        <v>201</v>
      </c>
      <c r="B58" s="115" t="s">
        <v>35</v>
      </c>
      <c r="C58" s="227"/>
      <c r="D58" s="228"/>
      <c r="E58" s="227"/>
      <c r="F58" s="136">
        <f t="shared" si="10"/>
        <v>0</v>
      </c>
      <c r="G58" s="155" t="str">
        <f t="shared" si="21"/>
        <v/>
      </c>
      <c r="H58" s="136">
        <f t="shared" si="20"/>
        <v>0</v>
      </c>
      <c r="I58" s="155" t="str">
        <f t="shared" si="22"/>
        <v/>
      </c>
      <c r="J58" s="204"/>
      <c r="K58" s="204"/>
      <c r="L58" s="204" t="e">
        <f>K58-#REF!</f>
        <v>#REF!</v>
      </c>
      <c r="M58" s="155" t="str">
        <f t="shared" si="23"/>
        <v/>
      </c>
      <c r="N58" s="137"/>
      <c r="O58" s="136">
        <f t="shared" si="24"/>
        <v>0</v>
      </c>
      <c r="P58" s="136">
        <f t="shared" si="25"/>
        <v>0</v>
      </c>
      <c r="Q58" s="136">
        <f t="shared" si="26"/>
        <v>0</v>
      </c>
      <c r="R58" s="155" t="str">
        <f t="shared" si="27"/>
        <v/>
      </c>
    </row>
    <row r="59" spans="1:20" ht="20.25" hidden="1" customHeight="1" x14ac:dyDescent="0.4">
      <c r="A59" s="60">
        <v>201.01</v>
      </c>
      <c r="B59" s="117" t="s">
        <v>36</v>
      </c>
      <c r="C59" s="227"/>
      <c r="D59" s="228"/>
      <c r="E59" s="227"/>
      <c r="F59" s="136">
        <f t="shared" si="10"/>
        <v>0</v>
      </c>
      <c r="G59" s="155" t="str">
        <f t="shared" si="21"/>
        <v/>
      </c>
      <c r="H59" s="136">
        <f t="shared" si="20"/>
        <v>0</v>
      </c>
      <c r="I59" s="155" t="str">
        <f t="shared" si="22"/>
        <v/>
      </c>
      <c r="J59" s="204"/>
      <c r="K59" s="204"/>
      <c r="L59" s="204" t="e">
        <f>K59-#REF!</f>
        <v>#REF!</v>
      </c>
      <c r="M59" s="155" t="str">
        <f t="shared" si="23"/>
        <v/>
      </c>
      <c r="N59" s="137"/>
      <c r="O59" s="136">
        <f t="shared" si="24"/>
        <v>0</v>
      </c>
      <c r="P59" s="136">
        <f t="shared" si="25"/>
        <v>0</v>
      </c>
      <c r="Q59" s="136">
        <f t="shared" si="26"/>
        <v>0</v>
      </c>
      <c r="R59" s="155" t="str">
        <f t="shared" si="27"/>
        <v/>
      </c>
    </row>
    <row r="60" spans="1:20" ht="15" hidden="1" customHeight="1" x14ac:dyDescent="0.4">
      <c r="A60" s="60">
        <v>201.011</v>
      </c>
      <c r="B60" s="118" t="s">
        <v>37</v>
      </c>
      <c r="C60" s="229"/>
      <c r="D60" s="230"/>
      <c r="E60" s="229"/>
      <c r="F60" s="138">
        <f t="shared" si="10"/>
        <v>0</v>
      </c>
      <c r="G60" s="155" t="str">
        <f t="shared" si="21"/>
        <v/>
      </c>
      <c r="H60" s="138">
        <f t="shared" si="20"/>
        <v>0</v>
      </c>
      <c r="I60" s="155" t="str">
        <f t="shared" si="22"/>
        <v/>
      </c>
      <c r="J60" s="205"/>
      <c r="K60" s="205"/>
      <c r="L60" s="205" t="e">
        <f>K60-#REF!</f>
        <v>#REF!</v>
      </c>
      <c r="M60" s="155" t="str">
        <f t="shared" si="23"/>
        <v/>
      </c>
      <c r="N60" s="137"/>
      <c r="O60" s="138">
        <f t="shared" si="24"/>
        <v>0</v>
      </c>
      <c r="P60" s="138">
        <f t="shared" si="25"/>
        <v>0</v>
      </c>
      <c r="Q60" s="138">
        <f t="shared" si="26"/>
        <v>0</v>
      </c>
      <c r="R60" s="155" t="str">
        <f t="shared" si="27"/>
        <v/>
      </c>
    </row>
    <row r="61" spans="1:20" ht="20.25" hidden="1" customHeight="1" x14ac:dyDescent="0.4">
      <c r="A61" s="60">
        <v>201.012</v>
      </c>
      <c r="B61" s="118" t="s">
        <v>38</v>
      </c>
      <c r="C61" s="229"/>
      <c r="D61" s="230"/>
      <c r="E61" s="229"/>
      <c r="F61" s="138">
        <f t="shared" si="10"/>
        <v>0</v>
      </c>
      <c r="G61" s="155" t="str">
        <f t="shared" si="21"/>
        <v/>
      </c>
      <c r="H61" s="138">
        <f t="shared" si="20"/>
        <v>0</v>
      </c>
      <c r="I61" s="155" t="str">
        <f t="shared" si="22"/>
        <v/>
      </c>
      <c r="J61" s="205"/>
      <c r="K61" s="205"/>
      <c r="L61" s="205" t="e">
        <f>K61-#REF!</f>
        <v>#REF!</v>
      </c>
      <c r="M61" s="155" t="str">
        <f t="shared" si="23"/>
        <v/>
      </c>
      <c r="N61" s="137"/>
      <c r="O61" s="138">
        <f t="shared" si="24"/>
        <v>0</v>
      </c>
      <c r="P61" s="138">
        <f t="shared" si="25"/>
        <v>0</v>
      </c>
      <c r="Q61" s="138">
        <f t="shared" si="26"/>
        <v>0</v>
      </c>
      <c r="R61" s="155" t="str">
        <f t="shared" si="27"/>
        <v/>
      </c>
    </row>
    <row r="62" spans="1:20" ht="20.25" hidden="1" customHeight="1" x14ac:dyDescent="0.4">
      <c r="A62" s="60">
        <v>201.02</v>
      </c>
      <c r="B62" s="119" t="s">
        <v>39</v>
      </c>
      <c r="C62" s="227"/>
      <c r="D62" s="228"/>
      <c r="E62" s="227"/>
      <c r="F62" s="136">
        <f t="shared" si="10"/>
        <v>0</v>
      </c>
      <c r="G62" s="155" t="str">
        <f t="shared" si="21"/>
        <v/>
      </c>
      <c r="H62" s="136">
        <f t="shared" si="20"/>
        <v>0</v>
      </c>
      <c r="I62" s="155" t="str">
        <f t="shared" si="22"/>
        <v/>
      </c>
      <c r="J62" s="204"/>
      <c r="K62" s="204"/>
      <c r="L62" s="204" t="e">
        <f>K62-#REF!</f>
        <v>#REF!</v>
      </c>
      <c r="M62" s="155" t="str">
        <f t="shared" si="23"/>
        <v/>
      </c>
      <c r="N62" s="137"/>
      <c r="O62" s="136">
        <f t="shared" si="24"/>
        <v>0</v>
      </c>
      <c r="P62" s="136">
        <f t="shared" si="25"/>
        <v>0</v>
      </c>
      <c r="Q62" s="136">
        <f t="shared" si="26"/>
        <v>0</v>
      </c>
      <c r="R62" s="155" t="str">
        <f t="shared" si="27"/>
        <v/>
      </c>
    </row>
    <row r="63" spans="1:20" ht="20.25" hidden="1" customHeight="1" x14ac:dyDescent="0.4">
      <c r="A63" s="60">
        <v>201.02099999999999</v>
      </c>
      <c r="B63" s="118" t="s">
        <v>37</v>
      </c>
      <c r="C63" s="229"/>
      <c r="D63" s="230"/>
      <c r="E63" s="229"/>
      <c r="F63" s="138">
        <f t="shared" si="10"/>
        <v>0</v>
      </c>
      <c r="G63" s="155" t="str">
        <f t="shared" si="21"/>
        <v/>
      </c>
      <c r="H63" s="138">
        <f t="shared" si="20"/>
        <v>0</v>
      </c>
      <c r="I63" s="155" t="str">
        <f t="shared" si="22"/>
        <v/>
      </c>
      <c r="J63" s="205"/>
      <c r="K63" s="205"/>
      <c r="L63" s="205" t="e">
        <f>K63-#REF!</f>
        <v>#REF!</v>
      </c>
      <c r="M63" s="155" t="str">
        <f t="shared" si="23"/>
        <v/>
      </c>
      <c r="N63" s="137"/>
      <c r="O63" s="138">
        <f t="shared" si="24"/>
        <v>0</v>
      </c>
      <c r="P63" s="138">
        <f t="shared" si="25"/>
        <v>0</v>
      </c>
      <c r="Q63" s="138">
        <f t="shared" si="26"/>
        <v>0</v>
      </c>
      <c r="R63" s="155" t="str">
        <f t="shared" si="27"/>
        <v/>
      </c>
    </row>
    <row r="64" spans="1:20" ht="20.25" hidden="1" customHeight="1" x14ac:dyDescent="0.4">
      <c r="A64" s="60">
        <v>201.02199999999999</v>
      </c>
      <c r="B64" s="118" t="s">
        <v>38</v>
      </c>
      <c r="C64" s="229"/>
      <c r="D64" s="230"/>
      <c r="E64" s="229"/>
      <c r="F64" s="138">
        <f t="shared" si="10"/>
        <v>0</v>
      </c>
      <c r="G64" s="155" t="str">
        <f t="shared" si="21"/>
        <v/>
      </c>
      <c r="H64" s="138">
        <f t="shared" si="20"/>
        <v>0</v>
      </c>
      <c r="I64" s="155" t="str">
        <f t="shared" si="22"/>
        <v/>
      </c>
      <c r="J64" s="205"/>
      <c r="K64" s="205"/>
      <c r="L64" s="205" t="e">
        <f>K64-#REF!</f>
        <v>#REF!</v>
      </c>
      <c r="M64" s="155" t="str">
        <f t="shared" si="23"/>
        <v/>
      </c>
      <c r="N64" s="137"/>
      <c r="O64" s="138">
        <f t="shared" si="24"/>
        <v>0</v>
      </c>
      <c r="P64" s="138">
        <f t="shared" si="25"/>
        <v>0</v>
      </c>
      <c r="Q64" s="138">
        <f t="shared" si="26"/>
        <v>0</v>
      </c>
      <c r="R64" s="155" t="str">
        <f t="shared" si="27"/>
        <v/>
      </c>
    </row>
    <row r="65" spans="1:18" ht="40.5" hidden="1" customHeight="1" x14ac:dyDescent="0.4">
      <c r="A65" s="60">
        <v>201.03</v>
      </c>
      <c r="B65" s="119" t="s">
        <v>40</v>
      </c>
      <c r="C65" s="227"/>
      <c r="D65" s="228"/>
      <c r="E65" s="227"/>
      <c r="F65" s="136">
        <f t="shared" si="10"/>
        <v>0</v>
      </c>
      <c r="G65" s="155" t="str">
        <f t="shared" si="21"/>
        <v/>
      </c>
      <c r="H65" s="136">
        <f t="shared" si="20"/>
        <v>0</v>
      </c>
      <c r="I65" s="155" t="str">
        <f t="shared" si="22"/>
        <v/>
      </c>
      <c r="J65" s="204"/>
      <c r="K65" s="204"/>
      <c r="L65" s="204" t="e">
        <f>K65-#REF!</f>
        <v>#REF!</v>
      </c>
      <c r="M65" s="155" t="str">
        <f t="shared" si="23"/>
        <v/>
      </c>
      <c r="N65" s="137"/>
      <c r="O65" s="136">
        <f t="shared" si="24"/>
        <v>0</v>
      </c>
      <c r="P65" s="136">
        <f t="shared" si="25"/>
        <v>0</v>
      </c>
      <c r="Q65" s="136">
        <f t="shared" si="26"/>
        <v>0</v>
      </c>
      <c r="R65" s="155" t="str">
        <f t="shared" si="27"/>
        <v/>
      </c>
    </row>
    <row r="66" spans="1:18" ht="20.25" hidden="1" customHeight="1" x14ac:dyDescent="0.4">
      <c r="A66" s="60">
        <v>201.03100000000001</v>
      </c>
      <c r="B66" s="118" t="s">
        <v>37</v>
      </c>
      <c r="C66" s="229"/>
      <c r="D66" s="230"/>
      <c r="E66" s="229"/>
      <c r="F66" s="138">
        <f t="shared" si="10"/>
        <v>0</v>
      </c>
      <c r="G66" s="155" t="str">
        <f t="shared" si="21"/>
        <v/>
      </c>
      <c r="H66" s="138">
        <f t="shared" si="20"/>
        <v>0</v>
      </c>
      <c r="I66" s="155" t="str">
        <f t="shared" si="22"/>
        <v/>
      </c>
      <c r="J66" s="205"/>
      <c r="K66" s="205"/>
      <c r="L66" s="205" t="e">
        <f>K66-#REF!</f>
        <v>#REF!</v>
      </c>
      <c r="M66" s="155" t="str">
        <f t="shared" si="23"/>
        <v/>
      </c>
      <c r="N66" s="137"/>
      <c r="O66" s="138">
        <f t="shared" si="24"/>
        <v>0</v>
      </c>
      <c r="P66" s="138">
        <f t="shared" si="25"/>
        <v>0</v>
      </c>
      <c r="Q66" s="138">
        <f t="shared" si="26"/>
        <v>0</v>
      </c>
      <c r="R66" s="155" t="str">
        <f t="shared" si="27"/>
        <v/>
      </c>
    </row>
    <row r="67" spans="1:18" ht="20.25" hidden="1" customHeight="1" x14ac:dyDescent="0.4">
      <c r="A67" s="60">
        <v>201.03200000000001</v>
      </c>
      <c r="B67" s="118" t="s">
        <v>38</v>
      </c>
      <c r="C67" s="229"/>
      <c r="D67" s="230"/>
      <c r="E67" s="229"/>
      <c r="F67" s="138">
        <f t="shared" si="10"/>
        <v>0</v>
      </c>
      <c r="G67" s="155" t="str">
        <f t="shared" si="21"/>
        <v/>
      </c>
      <c r="H67" s="138">
        <f t="shared" si="20"/>
        <v>0</v>
      </c>
      <c r="I67" s="155" t="str">
        <f t="shared" si="22"/>
        <v/>
      </c>
      <c r="J67" s="205"/>
      <c r="K67" s="205"/>
      <c r="L67" s="205" t="e">
        <f>K67-#REF!</f>
        <v>#REF!</v>
      </c>
      <c r="M67" s="155" t="str">
        <f t="shared" si="23"/>
        <v/>
      </c>
      <c r="N67" s="137"/>
      <c r="O67" s="138">
        <f t="shared" si="24"/>
        <v>0</v>
      </c>
      <c r="P67" s="138">
        <f t="shared" ref="P67:P91" si="28">E67+K67</f>
        <v>0</v>
      </c>
      <c r="Q67" s="138">
        <f t="shared" ref="Q67:Q91" si="29">P67-O67</f>
        <v>0</v>
      </c>
      <c r="R67" s="155" t="str">
        <f t="shared" si="27"/>
        <v/>
      </c>
    </row>
    <row r="68" spans="1:18" ht="40.5" hidden="1" customHeight="1" x14ac:dyDescent="0.4">
      <c r="A68" s="61">
        <v>202</v>
      </c>
      <c r="B68" s="115" t="s">
        <v>41</v>
      </c>
      <c r="C68" s="227"/>
      <c r="D68" s="228"/>
      <c r="E68" s="227"/>
      <c r="F68" s="136">
        <f t="shared" si="10"/>
        <v>0</v>
      </c>
      <c r="G68" s="155" t="str">
        <f t="shared" si="21"/>
        <v/>
      </c>
      <c r="H68" s="136">
        <f t="shared" si="20"/>
        <v>0</v>
      </c>
      <c r="I68" s="155" t="str">
        <f t="shared" si="22"/>
        <v/>
      </c>
      <c r="J68" s="204"/>
      <c r="K68" s="204"/>
      <c r="L68" s="204" t="e">
        <f>K68-#REF!</f>
        <v>#REF!</v>
      </c>
      <c r="M68" s="155" t="str">
        <f t="shared" si="23"/>
        <v/>
      </c>
      <c r="N68" s="137"/>
      <c r="O68" s="136">
        <f t="shared" si="24"/>
        <v>0</v>
      </c>
      <c r="P68" s="136">
        <f t="shared" si="28"/>
        <v>0</v>
      </c>
      <c r="Q68" s="136">
        <f t="shared" si="29"/>
        <v>0</v>
      </c>
      <c r="R68" s="155" t="str">
        <f t="shared" si="27"/>
        <v/>
      </c>
    </row>
    <row r="69" spans="1:18" ht="40.5" hidden="1" customHeight="1" x14ac:dyDescent="0.4">
      <c r="A69" s="60">
        <v>202.01</v>
      </c>
      <c r="B69" s="119" t="s">
        <v>42</v>
      </c>
      <c r="C69" s="227"/>
      <c r="D69" s="228"/>
      <c r="E69" s="227"/>
      <c r="F69" s="136">
        <f t="shared" si="10"/>
        <v>0</v>
      </c>
      <c r="G69" s="155" t="str">
        <f t="shared" si="21"/>
        <v/>
      </c>
      <c r="H69" s="136">
        <f t="shared" si="20"/>
        <v>0</v>
      </c>
      <c r="I69" s="155" t="str">
        <f t="shared" si="22"/>
        <v/>
      </c>
      <c r="J69" s="204"/>
      <c r="K69" s="204"/>
      <c r="L69" s="204" t="e">
        <f>K69-#REF!</f>
        <v>#REF!</v>
      </c>
      <c r="M69" s="155" t="str">
        <f t="shared" si="23"/>
        <v/>
      </c>
      <c r="N69" s="137"/>
      <c r="O69" s="136">
        <f t="shared" si="24"/>
        <v>0</v>
      </c>
      <c r="P69" s="136">
        <f t="shared" si="28"/>
        <v>0</v>
      </c>
      <c r="Q69" s="136">
        <f t="shared" si="29"/>
        <v>0</v>
      </c>
      <c r="R69" s="155" t="str">
        <f t="shared" si="27"/>
        <v/>
      </c>
    </row>
    <row r="70" spans="1:18" ht="21" hidden="1" x14ac:dyDescent="0.4">
      <c r="A70" s="60">
        <v>202.011</v>
      </c>
      <c r="B70" s="118" t="s">
        <v>37</v>
      </c>
      <c r="C70" s="229"/>
      <c r="D70" s="230"/>
      <c r="E70" s="229"/>
      <c r="F70" s="138">
        <f t="shared" si="10"/>
        <v>0</v>
      </c>
      <c r="G70" s="155" t="str">
        <f t="shared" si="21"/>
        <v/>
      </c>
      <c r="H70" s="138">
        <f t="shared" si="20"/>
        <v>0</v>
      </c>
      <c r="I70" s="155" t="str">
        <f t="shared" si="22"/>
        <v/>
      </c>
      <c r="J70" s="205"/>
      <c r="K70" s="205"/>
      <c r="L70" s="205" t="e">
        <f>K70-#REF!</f>
        <v>#REF!</v>
      </c>
      <c r="M70" s="155" t="str">
        <f t="shared" si="23"/>
        <v/>
      </c>
      <c r="N70" s="137"/>
      <c r="O70" s="138">
        <f t="shared" si="24"/>
        <v>0</v>
      </c>
      <c r="P70" s="138">
        <f t="shared" si="28"/>
        <v>0</v>
      </c>
      <c r="Q70" s="138">
        <f t="shared" si="29"/>
        <v>0</v>
      </c>
      <c r="R70" s="155" t="str">
        <f t="shared" si="27"/>
        <v/>
      </c>
    </row>
    <row r="71" spans="1:18" ht="21" hidden="1" x14ac:dyDescent="0.4">
      <c r="A71" s="60">
        <v>202.012</v>
      </c>
      <c r="B71" s="118" t="s">
        <v>38</v>
      </c>
      <c r="C71" s="229"/>
      <c r="D71" s="230"/>
      <c r="E71" s="229"/>
      <c r="F71" s="138">
        <f t="shared" si="10"/>
        <v>0</v>
      </c>
      <c r="G71" s="155" t="str">
        <f t="shared" si="21"/>
        <v/>
      </c>
      <c r="H71" s="138">
        <f t="shared" si="20"/>
        <v>0</v>
      </c>
      <c r="I71" s="155" t="str">
        <f t="shared" si="22"/>
        <v/>
      </c>
      <c r="J71" s="205"/>
      <c r="K71" s="205"/>
      <c r="L71" s="205" t="e">
        <f>K71-#REF!</f>
        <v>#REF!</v>
      </c>
      <c r="M71" s="155" t="str">
        <f t="shared" si="23"/>
        <v/>
      </c>
      <c r="N71" s="137"/>
      <c r="O71" s="138">
        <f t="shared" si="24"/>
        <v>0</v>
      </c>
      <c r="P71" s="138">
        <f t="shared" si="28"/>
        <v>0</v>
      </c>
      <c r="Q71" s="138">
        <f t="shared" si="29"/>
        <v>0</v>
      </c>
      <c r="R71" s="155" t="str">
        <f t="shared" si="27"/>
        <v/>
      </c>
    </row>
    <row r="72" spans="1:18" ht="19.5" hidden="1" customHeight="1" x14ac:dyDescent="0.4">
      <c r="A72" s="60">
        <v>202.01300000000001</v>
      </c>
      <c r="B72" s="118" t="s">
        <v>43</v>
      </c>
      <c r="C72" s="229"/>
      <c r="D72" s="230"/>
      <c r="E72" s="229"/>
      <c r="F72" s="138">
        <f t="shared" si="10"/>
        <v>0</v>
      </c>
      <c r="G72" s="155" t="str">
        <f t="shared" si="21"/>
        <v/>
      </c>
      <c r="H72" s="138">
        <f t="shared" si="20"/>
        <v>0</v>
      </c>
      <c r="I72" s="155" t="str">
        <f t="shared" si="22"/>
        <v/>
      </c>
      <c r="J72" s="205"/>
      <c r="K72" s="205"/>
      <c r="L72" s="205" t="e">
        <f>K72-#REF!</f>
        <v>#REF!</v>
      </c>
      <c r="M72" s="155" t="str">
        <f t="shared" si="23"/>
        <v/>
      </c>
      <c r="N72" s="137"/>
      <c r="O72" s="138">
        <f t="shared" si="24"/>
        <v>0</v>
      </c>
      <c r="P72" s="138">
        <f t="shared" si="28"/>
        <v>0</v>
      </c>
      <c r="Q72" s="138">
        <f t="shared" si="29"/>
        <v>0</v>
      </c>
      <c r="R72" s="155" t="str">
        <f t="shared" si="27"/>
        <v/>
      </c>
    </row>
    <row r="73" spans="1:18" ht="21" hidden="1" x14ac:dyDescent="0.4">
      <c r="A73" s="60">
        <v>202.01400000000001</v>
      </c>
      <c r="B73" s="118" t="s">
        <v>44</v>
      </c>
      <c r="C73" s="229"/>
      <c r="D73" s="230"/>
      <c r="E73" s="229"/>
      <c r="F73" s="138">
        <f t="shared" si="10"/>
        <v>0</v>
      </c>
      <c r="G73" s="155" t="str">
        <f t="shared" si="21"/>
        <v/>
      </c>
      <c r="H73" s="138">
        <f t="shared" si="20"/>
        <v>0</v>
      </c>
      <c r="I73" s="155" t="str">
        <f t="shared" si="22"/>
        <v/>
      </c>
      <c r="J73" s="205"/>
      <c r="K73" s="205"/>
      <c r="L73" s="205" t="e">
        <f>K73-#REF!</f>
        <v>#REF!</v>
      </c>
      <c r="M73" s="155" t="str">
        <f t="shared" si="23"/>
        <v/>
      </c>
      <c r="N73" s="137"/>
      <c r="O73" s="138">
        <f t="shared" si="24"/>
        <v>0</v>
      </c>
      <c r="P73" s="138">
        <f t="shared" si="28"/>
        <v>0</v>
      </c>
      <c r="Q73" s="138">
        <f t="shared" si="29"/>
        <v>0</v>
      </c>
      <c r="R73" s="155" t="str">
        <f t="shared" si="27"/>
        <v/>
      </c>
    </row>
    <row r="74" spans="1:18" ht="40.799999999999997" hidden="1" x14ac:dyDescent="0.4">
      <c r="A74" s="61">
        <v>203</v>
      </c>
      <c r="B74" s="115" t="s">
        <v>45</v>
      </c>
      <c r="C74" s="227"/>
      <c r="D74" s="228"/>
      <c r="E74" s="227"/>
      <c r="F74" s="136">
        <f t="shared" si="10"/>
        <v>0</v>
      </c>
      <c r="G74" s="155" t="str">
        <f t="shared" si="21"/>
        <v/>
      </c>
      <c r="H74" s="136">
        <f t="shared" si="20"/>
        <v>0</v>
      </c>
      <c r="I74" s="155" t="str">
        <f t="shared" si="22"/>
        <v/>
      </c>
      <c r="J74" s="204"/>
      <c r="K74" s="204"/>
      <c r="L74" s="204" t="e">
        <f>K74-#REF!</f>
        <v>#REF!</v>
      </c>
      <c r="M74" s="155" t="str">
        <f t="shared" si="23"/>
        <v/>
      </c>
      <c r="N74" s="137"/>
      <c r="O74" s="136">
        <f t="shared" si="24"/>
        <v>0</v>
      </c>
      <c r="P74" s="136">
        <f t="shared" si="28"/>
        <v>0</v>
      </c>
      <c r="Q74" s="136">
        <f t="shared" si="29"/>
        <v>0</v>
      </c>
      <c r="R74" s="155" t="str">
        <f t="shared" si="27"/>
        <v/>
      </c>
    </row>
    <row r="75" spans="1:18" ht="15.75" hidden="1" customHeight="1" x14ac:dyDescent="0.4">
      <c r="A75" s="60">
        <v>203.01</v>
      </c>
      <c r="B75" s="119" t="s">
        <v>46</v>
      </c>
      <c r="C75" s="227"/>
      <c r="D75" s="228"/>
      <c r="E75" s="227"/>
      <c r="F75" s="136">
        <f t="shared" si="10"/>
        <v>0</v>
      </c>
      <c r="G75" s="155" t="str">
        <f t="shared" si="21"/>
        <v/>
      </c>
      <c r="H75" s="136">
        <f t="shared" si="20"/>
        <v>0</v>
      </c>
      <c r="I75" s="155" t="str">
        <f t="shared" si="22"/>
        <v/>
      </c>
      <c r="J75" s="204"/>
      <c r="K75" s="204"/>
      <c r="L75" s="204" t="e">
        <f>K75-#REF!</f>
        <v>#REF!</v>
      </c>
      <c r="M75" s="155" t="str">
        <f t="shared" si="23"/>
        <v/>
      </c>
      <c r="N75" s="137"/>
      <c r="O75" s="136">
        <f t="shared" si="24"/>
        <v>0</v>
      </c>
      <c r="P75" s="136">
        <f t="shared" si="28"/>
        <v>0</v>
      </c>
      <c r="Q75" s="136">
        <f t="shared" si="29"/>
        <v>0</v>
      </c>
      <c r="R75" s="155" t="str">
        <f t="shared" si="27"/>
        <v/>
      </c>
    </row>
    <row r="76" spans="1:18" ht="21" hidden="1" x14ac:dyDescent="0.4">
      <c r="A76" s="60">
        <v>203.011</v>
      </c>
      <c r="B76" s="118" t="s">
        <v>47</v>
      </c>
      <c r="C76" s="229"/>
      <c r="D76" s="230"/>
      <c r="E76" s="229"/>
      <c r="F76" s="138">
        <f t="shared" si="10"/>
        <v>0</v>
      </c>
      <c r="G76" s="155" t="str">
        <f t="shared" si="21"/>
        <v/>
      </c>
      <c r="H76" s="138">
        <f t="shared" si="20"/>
        <v>0</v>
      </c>
      <c r="I76" s="155" t="str">
        <f t="shared" si="22"/>
        <v/>
      </c>
      <c r="J76" s="205"/>
      <c r="K76" s="205"/>
      <c r="L76" s="205" t="e">
        <f>K76-#REF!</f>
        <v>#REF!</v>
      </c>
      <c r="M76" s="155" t="str">
        <f t="shared" si="23"/>
        <v/>
      </c>
      <c r="N76" s="137"/>
      <c r="O76" s="138">
        <f t="shared" si="24"/>
        <v>0</v>
      </c>
      <c r="P76" s="138">
        <f t="shared" si="28"/>
        <v>0</v>
      </c>
      <c r="Q76" s="138">
        <f t="shared" si="29"/>
        <v>0</v>
      </c>
      <c r="R76" s="155" t="str">
        <f t="shared" si="27"/>
        <v/>
      </c>
    </row>
    <row r="77" spans="1:18" ht="21" hidden="1" x14ac:dyDescent="0.4">
      <c r="A77" s="60">
        <v>203.012</v>
      </c>
      <c r="B77" s="118" t="s">
        <v>48</v>
      </c>
      <c r="C77" s="229"/>
      <c r="D77" s="230"/>
      <c r="E77" s="229"/>
      <c r="F77" s="138">
        <f t="shared" si="10"/>
        <v>0</v>
      </c>
      <c r="G77" s="155" t="str">
        <f t="shared" si="21"/>
        <v/>
      </c>
      <c r="H77" s="138">
        <f t="shared" si="20"/>
        <v>0</v>
      </c>
      <c r="I77" s="155" t="str">
        <f t="shared" si="22"/>
        <v/>
      </c>
      <c r="J77" s="205"/>
      <c r="K77" s="205"/>
      <c r="L77" s="205" t="e">
        <f>K77-#REF!</f>
        <v>#REF!</v>
      </c>
      <c r="M77" s="155" t="str">
        <f t="shared" si="23"/>
        <v/>
      </c>
      <c r="N77" s="137"/>
      <c r="O77" s="138">
        <f t="shared" si="24"/>
        <v>0</v>
      </c>
      <c r="P77" s="138">
        <f t="shared" si="28"/>
        <v>0</v>
      </c>
      <c r="Q77" s="138">
        <f t="shared" si="29"/>
        <v>0</v>
      </c>
      <c r="R77" s="155" t="str">
        <f t="shared" si="27"/>
        <v/>
      </c>
    </row>
    <row r="78" spans="1:18" ht="15.75" hidden="1" customHeight="1" x14ac:dyDescent="0.4">
      <c r="A78" s="60">
        <v>203.01300000000001</v>
      </c>
      <c r="B78" s="118" t="s">
        <v>43</v>
      </c>
      <c r="C78" s="229"/>
      <c r="D78" s="230"/>
      <c r="E78" s="229"/>
      <c r="F78" s="138">
        <f t="shared" si="10"/>
        <v>0</v>
      </c>
      <c r="G78" s="155" t="str">
        <f t="shared" si="21"/>
        <v/>
      </c>
      <c r="H78" s="138">
        <f t="shared" si="20"/>
        <v>0</v>
      </c>
      <c r="I78" s="155" t="str">
        <f t="shared" si="22"/>
        <v/>
      </c>
      <c r="J78" s="205"/>
      <c r="K78" s="205"/>
      <c r="L78" s="205" t="e">
        <f>K78-#REF!</f>
        <v>#REF!</v>
      </c>
      <c r="M78" s="155" t="str">
        <f t="shared" si="23"/>
        <v/>
      </c>
      <c r="N78" s="137"/>
      <c r="O78" s="138">
        <f t="shared" si="24"/>
        <v>0</v>
      </c>
      <c r="P78" s="138">
        <f t="shared" si="28"/>
        <v>0</v>
      </c>
      <c r="Q78" s="138">
        <f t="shared" si="29"/>
        <v>0</v>
      </c>
      <c r="R78" s="155" t="str">
        <f t="shared" si="27"/>
        <v/>
      </c>
    </row>
    <row r="79" spans="1:18" ht="14.25" hidden="1" customHeight="1" x14ac:dyDescent="0.4">
      <c r="A79" s="61">
        <v>204</v>
      </c>
      <c r="B79" s="115" t="s">
        <v>49</v>
      </c>
      <c r="C79" s="229"/>
      <c r="D79" s="230"/>
      <c r="E79" s="229"/>
      <c r="F79" s="138">
        <f t="shared" si="10"/>
        <v>0</v>
      </c>
      <c r="G79" s="155" t="str">
        <f t="shared" si="21"/>
        <v/>
      </c>
      <c r="H79" s="138">
        <f t="shared" si="20"/>
        <v>0</v>
      </c>
      <c r="I79" s="155" t="str">
        <f t="shared" si="22"/>
        <v/>
      </c>
      <c r="J79" s="205"/>
      <c r="K79" s="205"/>
      <c r="L79" s="205" t="e">
        <f>K79-#REF!</f>
        <v>#REF!</v>
      </c>
      <c r="M79" s="155" t="str">
        <f t="shared" si="23"/>
        <v/>
      </c>
      <c r="N79" s="137"/>
      <c r="O79" s="138">
        <f t="shared" si="24"/>
        <v>0</v>
      </c>
      <c r="P79" s="138">
        <f t="shared" si="28"/>
        <v>0</v>
      </c>
      <c r="Q79" s="138">
        <f t="shared" si="29"/>
        <v>0</v>
      </c>
      <c r="R79" s="155" t="str">
        <f t="shared" si="27"/>
        <v/>
      </c>
    </row>
    <row r="80" spans="1:18" ht="18.75" hidden="1" customHeight="1" x14ac:dyDescent="0.4">
      <c r="A80" s="61">
        <v>205</v>
      </c>
      <c r="B80" s="115" t="s">
        <v>50</v>
      </c>
      <c r="C80" s="229"/>
      <c r="D80" s="230"/>
      <c r="E80" s="229"/>
      <c r="F80" s="138">
        <f t="shared" ref="F80:F91" si="30">E80-D80</f>
        <v>0</v>
      </c>
      <c r="G80" s="155" t="str">
        <f t="shared" si="21"/>
        <v/>
      </c>
      <c r="H80" s="138">
        <f t="shared" si="20"/>
        <v>0</v>
      </c>
      <c r="I80" s="155" t="str">
        <f t="shared" si="22"/>
        <v/>
      </c>
      <c r="J80" s="205"/>
      <c r="K80" s="205"/>
      <c r="L80" s="205" t="e">
        <f>K80-#REF!</f>
        <v>#REF!</v>
      </c>
      <c r="M80" s="155" t="str">
        <f t="shared" si="23"/>
        <v/>
      </c>
      <c r="N80" s="137"/>
      <c r="O80" s="138">
        <f t="shared" si="24"/>
        <v>0</v>
      </c>
      <c r="P80" s="138">
        <f t="shared" si="28"/>
        <v>0</v>
      </c>
      <c r="Q80" s="138">
        <f t="shared" si="29"/>
        <v>0</v>
      </c>
      <c r="R80" s="155" t="str">
        <f t="shared" si="27"/>
        <v/>
      </c>
    </row>
    <row r="81" spans="1:20" ht="15" hidden="1" customHeight="1" x14ac:dyDescent="0.4">
      <c r="A81" s="61">
        <v>900.4</v>
      </c>
      <c r="B81" s="120" t="s">
        <v>51</v>
      </c>
      <c r="C81" s="227"/>
      <c r="D81" s="228"/>
      <c r="E81" s="227"/>
      <c r="F81" s="136">
        <f t="shared" si="30"/>
        <v>0</v>
      </c>
      <c r="G81" s="155" t="str">
        <f t="shared" si="21"/>
        <v/>
      </c>
      <c r="H81" s="136">
        <f t="shared" si="20"/>
        <v>0</v>
      </c>
      <c r="I81" s="155" t="str">
        <f t="shared" si="22"/>
        <v/>
      </c>
      <c r="J81" s="204"/>
      <c r="K81" s="204"/>
      <c r="L81" s="204" t="e">
        <f>K81-#REF!</f>
        <v>#REF!</v>
      </c>
      <c r="M81" s="155" t="str">
        <f t="shared" si="23"/>
        <v/>
      </c>
      <c r="N81" s="137"/>
      <c r="O81" s="136">
        <f t="shared" si="24"/>
        <v>0</v>
      </c>
      <c r="P81" s="136">
        <f t="shared" si="28"/>
        <v>0</v>
      </c>
      <c r="Q81" s="136">
        <f t="shared" si="29"/>
        <v>0</v>
      </c>
      <c r="R81" s="155" t="str">
        <f t="shared" si="27"/>
        <v/>
      </c>
    </row>
    <row r="82" spans="1:20" s="175" customFormat="1" ht="21" customHeight="1" x14ac:dyDescent="0.35">
      <c r="A82" s="124"/>
      <c r="B82" s="125" t="s">
        <v>0</v>
      </c>
      <c r="C82" s="133">
        <f>SUM(C83:C85)</f>
        <v>2040.9</v>
      </c>
      <c r="D82" s="264">
        <f>SUM(D83:D89)+D90</f>
        <v>1750</v>
      </c>
      <c r="E82" s="133">
        <f>SUM(E83:E89)+E90</f>
        <v>-75.388999999999996</v>
      </c>
      <c r="F82" s="133">
        <f t="shared" si="30"/>
        <v>-1825.3889999999999</v>
      </c>
      <c r="G82" s="156">
        <f t="shared" si="21"/>
        <v>-4.3079428571428567E-2</v>
      </c>
      <c r="H82" s="133"/>
      <c r="I82" s="156"/>
      <c r="J82" s="264">
        <f>SUM(J83:J89)+J90</f>
        <v>4007.8009999999999</v>
      </c>
      <c r="K82" s="264">
        <f>SUM(K83:K89)+K90</f>
        <v>-2338.674</v>
      </c>
      <c r="L82" s="128"/>
      <c r="M82" s="156"/>
      <c r="N82" s="133"/>
      <c r="O82" s="133">
        <f t="shared" si="24"/>
        <v>6048.701</v>
      </c>
      <c r="P82" s="133">
        <f t="shared" si="28"/>
        <v>-2414.0630000000001</v>
      </c>
      <c r="Q82" s="133"/>
      <c r="R82" s="156"/>
    </row>
    <row r="83" spans="1:20" s="175" customFormat="1" ht="44.25" customHeight="1" x14ac:dyDescent="0.4">
      <c r="A83" s="157">
        <v>1140</v>
      </c>
      <c r="B83" s="121" t="s">
        <v>171</v>
      </c>
      <c r="C83" s="139"/>
      <c r="D83" s="140"/>
      <c r="E83" s="139">
        <v>-75.388999999999996</v>
      </c>
      <c r="F83" s="139">
        <f t="shared" si="30"/>
        <v>-75.388999999999996</v>
      </c>
      <c r="G83" s="171" t="str">
        <f t="shared" si="21"/>
        <v/>
      </c>
      <c r="H83" s="139"/>
      <c r="I83" s="171" t="str">
        <f t="shared" si="22"/>
        <v/>
      </c>
      <c r="J83" s="140">
        <v>0</v>
      </c>
      <c r="K83" s="140">
        <v>0</v>
      </c>
      <c r="L83" s="140"/>
      <c r="M83" s="171" t="str">
        <f t="shared" si="23"/>
        <v/>
      </c>
      <c r="N83" s="139"/>
      <c r="O83" s="139">
        <f t="shared" si="24"/>
        <v>0</v>
      </c>
      <c r="P83" s="139">
        <f t="shared" si="28"/>
        <v>-75.388999999999996</v>
      </c>
      <c r="Q83" s="139"/>
      <c r="R83" s="171" t="str">
        <f t="shared" si="27"/>
        <v/>
      </c>
    </row>
    <row r="84" spans="1:20" s="175" customFormat="1" ht="87" customHeight="1" x14ac:dyDescent="0.4">
      <c r="A84" s="157">
        <v>8820</v>
      </c>
      <c r="B84" s="121" t="s">
        <v>175</v>
      </c>
      <c r="C84" s="139">
        <v>2040.9</v>
      </c>
      <c r="D84" s="140">
        <v>1750</v>
      </c>
      <c r="E84" s="140"/>
      <c r="F84" s="139">
        <f t="shared" si="30"/>
        <v>-1750</v>
      </c>
      <c r="G84" s="171">
        <f t="shared" si="21"/>
        <v>0</v>
      </c>
      <c r="H84" s="139"/>
      <c r="I84" s="171">
        <f t="shared" si="22"/>
        <v>0</v>
      </c>
      <c r="J84" s="140">
        <v>-10.9</v>
      </c>
      <c r="K84" s="140">
        <v>-1843.674</v>
      </c>
      <c r="L84" s="130"/>
      <c r="M84" s="171"/>
      <c r="N84" s="139"/>
      <c r="O84" s="139">
        <f t="shared" si="24"/>
        <v>2030</v>
      </c>
      <c r="P84" s="139">
        <f t="shared" si="28"/>
        <v>-1843.674</v>
      </c>
      <c r="Q84" s="139"/>
      <c r="R84" s="171"/>
    </row>
    <row r="85" spans="1:20" s="175" customFormat="1" ht="63" x14ac:dyDescent="0.4">
      <c r="A85" s="157" t="s">
        <v>172</v>
      </c>
      <c r="B85" s="121" t="s">
        <v>173</v>
      </c>
      <c r="C85" s="139"/>
      <c r="D85" s="140"/>
      <c r="E85" s="140"/>
      <c r="F85" s="139">
        <f t="shared" si="30"/>
        <v>0</v>
      </c>
      <c r="G85" s="171" t="str">
        <f t="shared" si="21"/>
        <v/>
      </c>
      <c r="H85" s="139">
        <f t="shared" si="20"/>
        <v>0</v>
      </c>
      <c r="I85" s="171" t="str">
        <f t="shared" si="22"/>
        <v/>
      </c>
      <c r="J85" s="140">
        <v>0</v>
      </c>
      <c r="K85" s="140">
        <v>-495</v>
      </c>
      <c r="L85" s="130"/>
      <c r="M85" s="171" t="str">
        <f t="shared" si="23"/>
        <v/>
      </c>
      <c r="N85" s="139"/>
      <c r="O85" s="139">
        <f t="shared" si="24"/>
        <v>0</v>
      </c>
      <c r="P85" s="139">
        <f t="shared" si="28"/>
        <v>-495</v>
      </c>
      <c r="Q85" s="139"/>
      <c r="R85" s="171"/>
    </row>
    <row r="86" spans="1:20" s="175" customFormat="1" ht="131.25" customHeight="1" x14ac:dyDescent="0.4">
      <c r="A86" s="157">
        <v>8880</v>
      </c>
      <c r="B86" s="121" t="s">
        <v>174</v>
      </c>
      <c r="C86" s="139"/>
      <c r="D86" s="140"/>
      <c r="E86" s="139"/>
      <c r="F86" s="139"/>
      <c r="G86" s="171" t="str">
        <f t="shared" si="21"/>
        <v/>
      </c>
      <c r="H86" s="139"/>
      <c r="I86" s="171" t="str">
        <f t="shared" si="22"/>
        <v/>
      </c>
      <c r="J86" s="140">
        <v>4018.701</v>
      </c>
      <c r="K86" s="140">
        <v>0</v>
      </c>
      <c r="L86" s="130">
        <f>K86-J86</f>
        <v>-4018.701</v>
      </c>
      <c r="M86" s="171">
        <f t="shared" si="23"/>
        <v>0</v>
      </c>
      <c r="N86" s="139"/>
      <c r="O86" s="139">
        <f>C86+J86</f>
        <v>4018.701</v>
      </c>
      <c r="P86" s="139">
        <f t="shared" si="28"/>
        <v>0</v>
      </c>
      <c r="Q86" s="139">
        <f t="shared" si="29"/>
        <v>-4018.701</v>
      </c>
      <c r="R86" s="171">
        <f t="shared" si="27"/>
        <v>0</v>
      </c>
    </row>
    <row r="87" spans="1:20" s="1" customFormat="1" ht="63" hidden="1" x14ac:dyDescent="0.4">
      <c r="A87" s="62">
        <v>8103</v>
      </c>
      <c r="B87" s="122" t="s">
        <v>1</v>
      </c>
      <c r="C87" s="139"/>
      <c r="D87" s="140"/>
      <c r="E87" s="139"/>
      <c r="F87" s="140">
        <f t="shared" si="30"/>
        <v>0</v>
      </c>
      <c r="G87" s="155" t="str">
        <f t="shared" si="21"/>
        <v/>
      </c>
      <c r="H87" s="140">
        <f>E87-C87</f>
        <v>0</v>
      </c>
      <c r="I87" s="155" t="str">
        <f t="shared" si="22"/>
        <v/>
      </c>
      <c r="J87" s="140"/>
      <c r="K87" s="140"/>
      <c r="L87" s="130">
        <f>K87-J87</f>
        <v>0</v>
      </c>
      <c r="M87" s="155" t="str">
        <f t="shared" si="23"/>
        <v/>
      </c>
      <c r="N87" s="140"/>
      <c r="O87" s="140">
        <f t="shared" si="24"/>
        <v>0</v>
      </c>
      <c r="P87" s="140">
        <f t="shared" si="28"/>
        <v>0</v>
      </c>
      <c r="Q87" s="140">
        <f t="shared" si="29"/>
        <v>0</v>
      </c>
      <c r="R87" s="155" t="str">
        <f t="shared" si="27"/>
        <v/>
      </c>
    </row>
    <row r="88" spans="1:20" s="1" customFormat="1" ht="63" hidden="1" x14ac:dyDescent="0.4">
      <c r="A88" s="62">
        <v>8104</v>
      </c>
      <c r="B88" s="122" t="s">
        <v>2</v>
      </c>
      <c r="C88" s="139"/>
      <c r="D88" s="140"/>
      <c r="E88" s="139"/>
      <c r="F88" s="140">
        <f t="shared" si="30"/>
        <v>0</v>
      </c>
      <c r="G88" s="155" t="str">
        <f t="shared" si="21"/>
        <v/>
      </c>
      <c r="H88" s="140">
        <f>E88-C88</f>
        <v>0</v>
      </c>
      <c r="I88" s="155" t="str">
        <f t="shared" si="22"/>
        <v/>
      </c>
      <c r="J88" s="140"/>
      <c r="K88" s="140"/>
      <c r="L88" s="130">
        <f>K88-J88</f>
        <v>0</v>
      </c>
      <c r="M88" s="155" t="str">
        <f t="shared" si="23"/>
        <v/>
      </c>
      <c r="N88" s="140"/>
      <c r="O88" s="140">
        <f t="shared" si="24"/>
        <v>0</v>
      </c>
      <c r="P88" s="140">
        <f t="shared" si="28"/>
        <v>0</v>
      </c>
      <c r="Q88" s="140">
        <f t="shared" si="29"/>
        <v>0</v>
      </c>
      <c r="R88" s="155" t="str">
        <f t="shared" si="27"/>
        <v/>
      </c>
    </row>
    <row r="89" spans="1:20" s="1" customFormat="1" ht="42" hidden="1" x14ac:dyDescent="0.4">
      <c r="A89" s="62">
        <v>8106</v>
      </c>
      <c r="B89" s="122" t="s">
        <v>3</v>
      </c>
      <c r="C89" s="139"/>
      <c r="D89" s="140"/>
      <c r="E89" s="139"/>
      <c r="F89" s="140">
        <f t="shared" si="30"/>
        <v>0</v>
      </c>
      <c r="G89" s="155" t="str">
        <f t="shared" si="21"/>
        <v/>
      </c>
      <c r="H89" s="140">
        <f>E89-C89</f>
        <v>0</v>
      </c>
      <c r="I89" s="155" t="str">
        <f t="shared" si="22"/>
        <v/>
      </c>
      <c r="J89" s="140"/>
      <c r="K89" s="140"/>
      <c r="L89" s="130">
        <f>K89-J89</f>
        <v>0</v>
      </c>
      <c r="M89" s="155" t="str">
        <f t="shared" si="23"/>
        <v/>
      </c>
      <c r="N89" s="140"/>
      <c r="O89" s="140">
        <f t="shared" si="24"/>
        <v>0</v>
      </c>
      <c r="P89" s="140">
        <f t="shared" si="28"/>
        <v>0</v>
      </c>
      <c r="Q89" s="140">
        <f t="shared" si="29"/>
        <v>0</v>
      </c>
      <c r="R89" s="155" t="str">
        <f t="shared" si="27"/>
        <v/>
      </c>
    </row>
    <row r="90" spans="1:20" s="1" customFormat="1" ht="63" hidden="1" x14ac:dyDescent="0.4">
      <c r="A90" s="62">
        <v>8107</v>
      </c>
      <c r="B90" s="122" t="s">
        <v>115</v>
      </c>
      <c r="C90" s="139"/>
      <c r="D90" s="140"/>
      <c r="E90" s="139"/>
      <c r="F90" s="140">
        <f t="shared" si="30"/>
        <v>0</v>
      </c>
      <c r="G90" s="155" t="str">
        <f t="shared" si="21"/>
        <v/>
      </c>
      <c r="H90" s="140">
        <f>E90-C90</f>
        <v>0</v>
      </c>
      <c r="I90" s="155" t="str">
        <f t="shared" si="22"/>
        <v/>
      </c>
      <c r="J90" s="140"/>
      <c r="K90" s="140"/>
      <c r="L90" s="130">
        <f>K90-J90</f>
        <v>0</v>
      </c>
      <c r="M90" s="155" t="str">
        <f t="shared" si="23"/>
        <v/>
      </c>
      <c r="N90" s="140"/>
      <c r="O90" s="140">
        <f t="shared" si="24"/>
        <v>0</v>
      </c>
      <c r="P90" s="140">
        <f t="shared" si="28"/>
        <v>0</v>
      </c>
      <c r="Q90" s="140">
        <f t="shared" si="29"/>
        <v>0</v>
      </c>
      <c r="R90" s="155" t="str">
        <f t="shared" si="27"/>
        <v/>
      </c>
    </row>
    <row r="91" spans="1:20" ht="25.5" customHeight="1" x14ac:dyDescent="0.35">
      <c r="A91" s="63"/>
      <c r="B91" s="123" t="s">
        <v>4</v>
      </c>
      <c r="C91" s="132">
        <f>C82+C52</f>
        <v>10951489.636510001</v>
      </c>
      <c r="D91" s="132">
        <f>D82+D52</f>
        <v>8486256.5419100001</v>
      </c>
      <c r="E91" s="132">
        <f>E82+E52</f>
        <v>7289327.90692</v>
      </c>
      <c r="F91" s="132">
        <f t="shared" si="30"/>
        <v>-1196928.6349900002</v>
      </c>
      <c r="G91" s="155">
        <f t="shared" si="21"/>
        <v>0.85895681693348769</v>
      </c>
      <c r="H91" s="132">
        <f>E91-C91</f>
        <v>-3662161.7295900015</v>
      </c>
      <c r="I91" s="155">
        <f t="shared" si="22"/>
        <v>0.66560149795685219</v>
      </c>
      <c r="J91" s="132">
        <f>J52+J82</f>
        <v>2523133.1621100004</v>
      </c>
      <c r="K91" s="132">
        <f>K52+K82</f>
        <v>912716.22675000003</v>
      </c>
      <c r="L91" s="132">
        <f>L52+L82</f>
        <v>-1604070.4603599997</v>
      </c>
      <c r="M91" s="155">
        <f t="shared" si="23"/>
        <v>0.36173922187552326</v>
      </c>
      <c r="N91" s="173"/>
      <c r="O91" s="173">
        <f t="shared" si="24"/>
        <v>13474622.798620002</v>
      </c>
      <c r="P91" s="173">
        <f t="shared" si="28"/>
        <v>8202044.1336700004</v>
      </c>
      <c r="Q91" s="173">
        <f t="shared" si="29"/>
        <v>-5272578.664950002</v>
      </c>
      <c r="R91" s="155">
        <f t="shared" si="27"/>
        <v>0.60870306028232635</v>
      </c>
      <c r="S91" s="5"/>
      <c r="T91" s="5"/>
    </row>
    <row r="92" spans="1:20" x14ac:dyDescent="0.3">
      <c r="A92" s="37"/>
      <c r="B92" s="38"/>
      <c r="C92" s="231"/>
      <c r="D92" s="232"/>
      <c r="E92" s="231"/>
      <c r="F92" s="195"/>
      <c r="G92" s="195"/>
      <c r="H92" s="196"/>
      <c r="I92" s="196"/>
      <c r="J92" s="266"/>
      <c r="K92" s="266"/>
      <c r="L92" s="208"/>
      <c r="M92" s="166"/>
      <c r="N92" s="126"/>
      <c r="O92" s="126"/>
      <c r="P92" s="126"/>
      <c r="Q92" s="126"/>
      <c r="R92" s="126"/>
    </row>
    <row r="93" spans="1:20" x14ac:dyDescent="0.3">
      <c r="A93" s="34"/>
      <c r="B93" s="45"/>
      <c r="C93" s="233"/>
      <c r="D93" s="234"/>
      <c r="E93" s="233"/>
      <c r="F93" s="196"/>
      <c r="G93" s="196"/>
      <c r="H93" s="196"/>
      <c r="I93" s="196"/>
      <c r="J93" s="266"/>
      <c r="K93" s="266"/>
      <c r="L93" s="208"/>
      <c r="M93" s="166"/>
      <c r="N93" s="126"/>
      <c r="O93" s="126"/>
      <c r="P93" s="126"/>
      <c r="Q93" s="126"/>
      <c r="R93" s="126"/>
    </row>
    <row r="94" spans="1:20" x14ac:dyDescent="0.3">
      <c r="A94" s="32"/>
      <c r="B94" s="33"/>
      <c r="C94" s="235"/>
      <c r="D94" s="236"/>
      <c r="E94" s="237"/>
      <c r="F94" s="34"/>
      <c r="G94" s="34"/>
      <c r="H94" s="197"/>
      <c r="I94" s="198"/>
      <c r="J94" s="267"/>
      <c r="K94" s="268"/>
      <c r="M94" s="167"/>
    </row>
    <row r="95" spans="1:20" ht="17.399999999999999" x14ac:dyDescent="0.3">
      <c r="A95" s="32"/>
      <c r="B95" s="77"/>
      <c r="C95" s="238"/>
      <c r="D95" s="239"/>
      <c r="E95" s="240"/>
      <c r="F95" s="197"/>
      <c r="G95" s="197"/>
      <c r="H95" s="197"/>
      <c r="I95" s="198"/>
      <c r="J95" s="269"/>
      <c r="K95" s="268"/>
      <c r="M95" s="167"/>
    </row>
    <row r="96" spans="1:20" x14ac:dyDescent="0.3">
      <c r="A96" s="32"/>
      <c r="B96" s="33"/>
      <c r="C96" s="238"/>
      <c r="D96" s="239"/>
      <c r="E96" s="240"/>
      <c r="F96" s="197"/>
      <c r="G96" s="197"/>
      <c r="H96" s="197"/>
      <c r="I96" s="198"/>
      <c r="J96" s="268"/>
      <c r="K96" s="269"/>
      <c r="M96" s="167"/>
    </row>
    <row r="97" spans="1:13" x14ac:dyDescent="0.3">
      <c r="A97" s="32"/>
      <c r="B97" s="33"/>
      <c r="C97" s="238"/>
      <c r="D97" s="239"/>
      <c r="E97" s="240"/>
      <c r="F97" s="197"/>
      <c r="G97" s="197"/>
      <c r="H97" s="197"/>
      <c r="I97" s="198"/>
      <c r="J97" s="268"/>
      <c r="K97" s="268"/>
      <c r="M97" s="167"/>
    </row>
    <row r="98" spans="1:13" x14ac:dyDescent="0.3">
      <c r="A98" s="32"/>
      <c r="B98" s="33"/>
      <c r="C98" s="238"/>
      <c r="D98" s="239"/>
      <c r="E98" s="240"/>
      <c r="F98" s="197"/>
      <c r="G98" s="197"/>
      <c r="H98" s="197"/>
      <c r="I98" s="198"/>
      <c r="J98" s="268"/>
      <c r="K98" s="268"/>
      <c r="M98" s="167"/>
    </row>
    <row r="99" spans="1:13" x14ac:dyDescent="0.3">
      <c r="A99" s="32"/>
      <c r="B99" s="33"/>
      <c r="C99" s="238"/>
      <c r="D99" s="239"/>
      <c r="E99" s="240"/>
      <c r="F99" s="197"/>
      <c r="G99" s="197"/>
      <c r="H99" s="197"/>
      <c r="I99" s="198"/>
      <c r="J99" s="268"/>
      <c r="K99" s="268"/>
      <c r="M99" s="167"/>
    </row>
    <row r="100" spans="1:13" x14ac:dyDescent="0.3">
      <c r="A100" s="35"/>
      <c r="B100" s="36"/>
      <c r="C100" s="241"/>
      <c r="D100" s="242"/>
      <c r="E100" s="243"/>
      <c r="F100" s="189"/>
      <c r="G100" s="189"/>
      <c r="H100" s="189"/>
      <c r="M100" s="167"/>
    </row>
    <row r="101" spans="1:13" x14ac:dyDescent="0.3">
      <c r="A101" s="35"/>
      <c r="B101" s="36"/>
      <c r="C101" s="241"/>
      <c r="D101" s="242"/>
      <c r="E101" s="243"/>
      <c r="F101" s="189"/>
      <c r="G101" s="189"/>
      <c r="H101" s="189"/>
      <c r="M101" s="167"/>
    </row>
    <row r="102" spans="1:13" x14ac:dyDescent="0.3">
      <c r="A102" s="35"/>
      <c r="B102" s="36"/>
      <c r="C102" s="241"/>
      <c r="D102" s="242"/>
      <c r="E102" s="243"/>
      <c r="F102" s="189"/>
      <c r="G102" s="189"/>
      <c r="H102" s="189"/>
      <c r="M102" s="167"/>
    </row>
    <row r="103" spans="1:13" x14ac:dyDescent="0.3">
      <c r="M103" s="167"/>
    </row>
    <row r="104" spans="1:13" x14ac:dyDescent="0.3">
      <c r="M104" s="167"/>
    </row>
    <row r="105" spans="1:13" x14ac:dyDescent="0.3">
      <c r="M105" s="167"/>
    </row>
    <row r="106" spans="1:13" x14ac:dyDescent="0.3">
      <c r="M106" s="167"/>
    </row>
    <row r="107" spans="1:13" x14ac:dyDescent="0.3">
      <c r="M107" s="167"/>
    </row>
    <row r="108" spans="1:13" x14ac:dyDescent="0.3">
      <c r="M108" s="167"/>
    </row>
    <row r="109" spans="1:13" x14ac:dyDescent="0.3">
      <c r="M109" s="167"/>
    </row>
    <row r="110" spans="1:13" x14ac:dyDescent="0.3">
      <c r="M110" s="167"/>
    </row>
    <row r="111" spans="1:13" x14ac:dyDescent="0.3">
      <c r="M111" s="167"/>
    </row>
    <row r="112" spans="1:13" x14ac:dyDescent="0.3">
      <c r="M112" s="167"/>
    </row>
    <row r="113" spans="13:13" x14ac:dyDescent="0.3">
      <c r="M113" s="167"/>
    </row>
    <row r="114" spans="13:13" x14ac:dyDescent="0.3">
      <c r="M114" s="167"/>
    </row>
    <row r="115" spans="13:13" x14ac:dyDescent="0.3">
      <c r="M115" s="167"/>
    </row>
    <row r="116" spans="13:13" x14ac:dyDescent="0.3">
      <c r="M116" s="167"/>
    </row>
    <row r="117" spans="13:13" x14ac:dyDescent="0.3">
      <c r="M117" s="167"/>
    </row>
    <row r="118" spans="13:13" x14ac:dyDescent="0.3">
      <c r="M118" s="167"/>
    </row>
    <row r="119" spans="13:13" x14ac:dyDescent="0.3">
      <c r="M119" s="167"/>
    </row>
    <row r="120" spans="13:13" x14ac:dyDescent="0.3">
      <c r="M120" s="167"/>
    </row>
    <row r="121" spans="13:13" x14ac:dyDescent="0.3">
      <c r="M121" s="167"/>
    </row>
    <row r="122" spans="13:13" x14ac:dyDescent="0.3">
      <c r="M122" s="167"/>
    </row>
    <row r="123" spans="13:13" x14ac:dyDescent="0.3">
      <c r="M123" s="167"/>
    </row>
    <row r="124" spans="13:13" x14ac:dyDescent="0.3">
      <c r="M124" s="167"/>
    </row>
    <row r="125" spans="13:13" x14ac:dyDescent="0.3">
      <c r="M125" s="167"/>
    </row>
    <row r="126" spans="13:13" x14ac:dyDescent="0.3">
      <c r="M126" s="167"/>
    </row>
    <row r="127" spans="13:13" x14ac:dyDescent="0.3">
      <c r="M127" s="167"/>
    </row>
    <row r="128" spans="13:13" x14ac:dyDescent="0.3">
      <c r="M128" s="167"/>
    </row>
    <row r="129" spans="13:13" x14ac:dyDescent="0.3">
      <c r="M129" s="167"/>
    </row>
    <row r="130" spans="13:13" x14ac:dyDescent="0.3">
      <c r="M130" s="167"/>
    </row>
    <row r="131" spans="13:13" x14ac:dyDescent="0.3">
      <c r="M131" s="167"/>
    </row>
    <row r="132" spans="13:13" x14ac:dyDescent="0.3">
      <c r="M132" s="167"/>
    </row>
    <row r="133" spans="13:13" x14ac:dyDescent="0.3">
      <c r="M133" s="167"/>
    </row>
    <row r="134" spans="13:13" x14ac:dyDescent="0.3">
      <c r="M134" s="167"/>
    </row>
    <row r="135" spans="13:13" x14ac:dyDescent="0.3">
      <c r="M135" s="167"/>
    </row>
    <row r="136" spans="13:13" x14ac:dyDescent="0.3">
      <c r="M136" s="167"/>
    </row>
    <row r="137" spans="13:13" x14ac:dyDescent="0.3">
      <c r="M137" s="167"/>
    </row>
    <row r="138" spans="13:13" x14ac:dyDescent="0.3">
      <c r="M138" s="167"/>
    </row>
    <row r="139" spans="13:13" x14ac:dyDescent="0.3">
      <c r="M139" s="167"/>
    </row>
    <row r="140" spans="13:13" x14ac:dyDescent="0.3">
      <c r="M140" s="167"/>
    </row>
    <row r="141" spans="13:13" x14ac:dyDescent="0.3">
      <c r="M141" s="167"/>
    </row>
    <row r="142" spans="13:13" x14ac:dyDescent="0.3">
      <c r="M142" s="167"/>
    </row>
    <row r="143" spans="13:13" x14ac:dyDescent="0.3">
      <c r="M143" s="167"/>
    </row>
    <row r="144" spans="13:13" x14ac:dyDescent="0.3">
      <c r="M144" s="167"/>
    </row>
    <row r="145" spans="13:13" x14ac:dyDescent="0.3">
      <c r="M145" s="167"/>
    </row>
    <row r="146" spans="13:13" x14ac:dyDescent="0.3">
      <c r="M146" s="167"/>
    </row>
    <row r="147" spans="13:13" x14ac:dyDescent="0.3">
      <c r="M147" s="167"/>
    </row>
    <row r="148" spans="13:13" x14ac:dyDescent="0.3">
      <c r="M148" s="167"/>
    </row>
    <row r="149" spans="13:13" x14ac:dyDescent="0.3">
      <c r="M149" s="167"/>
    </row>
    <row r="150" spans="13:13" x14ac:dyDescent="0.3">
      <c r="M150" s="167"/>
    </row>
    <row r="151" spans="13:13" x14ac:dyDescent="0.3">
      <c r="M151" s="167"/>
    </row>
    <row r="152" spans="13:13" x14ac:dyDescent="0.3">
      <c r="M152" s="167"/>
    </row>
    <row r="153" spans="13:13" x14ac:dyDescent="0.3">
      <c r="M153" s="167"/>
    </row>
    <row r="154" spans="13:13" x14ac:dyDescent="0.3">
      <c r="M154" s="167"/>
    </row>
    <row r="155" spans="13:13" x14ac:dyDescent="0.3">
      <c r="M155" s="167"/>
    </row>
    <row r="156" spans="13:13" x14ac:dyDescent="0.3">
      <c r="M156" s="167"/>
    </row>
    <row r="157" spans="13:13" x14ac:dyDescent="0.3">
      <c r="M157" s="167"/>
    </row>
    <row r="158" spans="13:13" x14ac:dyDescent="0.3">
      <c r="M158" s="167"/>
    </row>
    <row r="159" spans="13:13" x14ac:dyDescent="0.3">
      <c r="M159" s="167"/>
    </row>
    <row r="160" spans="13:13" x14ac:dyDescent="0.3">
      <c r="M160" s="167"/>
    </row>
    <row r="161" spans="13:13" x14ac:dyDescent="0.3">
      <c r="M161" s="167"/>
    </row>
    <row r="162" spans="13:13" x14ac:dyDescent="0.3">
      <c r="M162" s="167"/>
    </row>
    <row r="163" spans="13:13" x14ac:dyDescent="0.3">
      <c r="M163" s="167"/>
    </row>
    <row r="164" spans="13:13" x14ac:dyDescent="0.3">
      <c r="M164" s="167"/>
    </row>
    <row r="165" spans="13:13" x14ac:dyDescent="0.3">
      <c r="M165" s="167"/>
    </row>
    <row r="166" spans="13:13" x14ac:dyDescent="0.3">
      <c r="M166" s="167"/>
    </row>
    <row r="167" spans="13:13" x14ac:dyDescent="0.3">
      <c r="M167" s="167"/>
    </row>
    <row r="168" spans="13:13" x14ac:dyDescent="0.3">
      <c r="M168" s="167"/>
    </row>
    <row r="169" spans="13:13" x14ac:dyDescent="0.3">
      <c r="M169" s="167"/>
    </row>
    <row r="170" spans="13:13" x14ac:dyDescent="0.3">
      <c r="M170" s="167"/>
    </row>
    <row r="171" spans="13:13" x14ac:dyDescent="0.3">
      <c r="M171" s="167"/>
    </row>
    <row r="172" spans="13:13" x14ac:dyDescent="0.3">
      <c r="M172" s="167"/>
    </row>
    <row r="173" spans="13:13" x14ac:dyDescent="0.3">
      <c r="M173" s="167"/>
    </row>
    <row r="174" spans="13:13" x14ac:dyDescent="0.3">
      <c r="M174" s="167"/>
    </row>
    <row r="175" spans="13:13" x14ac:dyDescent="0.3">
      <c r="M175" s="167"/>
    </row>
    <row r="176" spans="13:13" x14ac:dyDescent="0.3">
      <c r="M176" s="167"/>
    </row>
    <row r="177" spans="13:13" x14ac:dyDescent="0.3">
      <c r="M177" s="167"/>
    </row>
    <row r="178" spans="13:13" x14ac:dyDescent="0.3">
      <c r="M178" s="167"/>
    </row>
    <row r="179" spans="13:13" x14ac:dyDescent="0.3">
      <c r="M179" s="167"/>
    </row>
    <row r="180" spans="13:13" x14ac:dyDescent="0.3">
      <c r="M180" s="167"/>
    </row>
    <row r="181" spans="13:13" x14ac:dyDescent="0.3">
      <c r="M181" s="167"/>
    </row>
    <row r="182" spans="13:13" x14ac:dyDescent="0.3">
      <c r="M182" s="167"/>
    </row>
    <row r="183" spans="13:13" x14ac:dyDescent="0.3">
      <c r="M183" s="167"/>
    </row>
    <row r="184" spans="13:13" x14ac:dyDescent="0.3">
      <c r="M184" s="167"/>
    </row>
    <row r="185" spans="13:13" x14ac:dyDescent="0.3">
      <c r="M185" s="167"/>
    </row>
    <row r="186" spans="13:13" x14ac:dyDescent="0.3">
      <c r="M186" s="167"/>
    </row>
    <row r="187" spans="13:13" x14ac:dyDescent="0.3">
      <c r="M187" s="167"/>
    </row>
    <row r="188" spans="13:13" x14ac:dyDescent="0.3">
      <c r="M188" s="167"/>
    </row>
    <row r="189" spans="13:13" x14ac:dyDescent="0.3">
      <c r="M189" s="167"/>
    </row>
    <row r="190" spans="13:13" x14ac:dyDescent="0.3">
      <c r="M190" s="167"/>
    </row>
    <row r="191" spans="13:13" x14ac:dyDescent="0.3">
      <c r="M191" s="167"/>
    </row>
    <row r="192" spans="13:13" x14ac:dyDescent="0.3">
      <c r="M192" s="167"/>
    </row>
    <row r="193" spans="13:13" x14ac:dyDescent="0.3">
      <c r="M193" s="167"/>
    </row>
    <row r="194" spans="13:13" x14ac:dyDescent="0.3">
      <c r="M194" s="167"/>
    </row>
    <row r="195" spans="13:13" x14ac:dyDescent="0.3">
      <c r="M195" s="167"/>
    </row>
    <row r="196" spans="13:13" x14ac:dyDescent="0.3">
      <c r="M196" s="167"/>
    </row>
    <row r="197" spans="13:13" x14ac:dyDescent="0.3">
      <c r="M197" s="167"/>
    </row>
    <row r="198" spans="13:13" x14ac:dyDescent="0.3">
      <c r="M198" s="167"/>
    </row>
    <row r="199" spans="13:13" x14ac:dyDescent="0.3">
      <c r="M199" s="167"/>
    </row>
    <row r="200" spans="13:13" x14ac:dyDescent="0.3">
      <c r="M200" s="167"/>
    </row>
    <row r="201" spans="13:13" x14ac:dyDescent="0.3">
      <c r="M201" s="167"/>
    </row>
    <row r="202" spans="13:13" x14ac:dyDescent="0.3">
      <c r="M202" s="167"/>
    </row>
    <row r="203" spans="13:13" x14ac:dyDescent="0.3">
      <c r="M203" s="167"/>
    </row>
    <row r="204" spans="13:13" x14ac:dyDescent="0.3">
      <c r="M204" s="167"/>
    </row>
    <row r="205" spans="13:13" x14ac:dyDescent="0.3">
      <c r="M205" s="167"/>
    </row>
    <row r="206" spans="13:13" x14ac:dyDescent="0.3">
      <c r="M206" s="167"/>
    </row>
    <row r="207" spans="13:13" x14ac:dyDescent="0.3">
      <c r="M207" s="167"/>
    </row>
    <row r="208" spans="13:13" x14ac:dyDescent="0.3">
      <c r="M208" s="167"/>
    </row>
    <row r="209" spans="13:13" x14ac:dyDescent="0.3">
      <c r="M209" s="167"/>
    </row>
    <row r="210" spans="13:13" x14ac:dyDescent="0.3">
      <c r="M210" s="167"/>
    </row>
    <row r="211" spans="13:13" x14ac:dyDescent="0.3">
      <c r="M211" s="167"/>
    </row>
    <row r="212" spans="13:13" x14ac:dyDescent="0.3">
      <c r="M212" s="167"/>
    </row>
    <row r="213" spans="13:13" x14ac:dyDescent="0.3">
      <c r="M213" s="167"/>
    </row>
    <row r="214" spans="13:13" x14ac:dyDescent="0.3">
      <c r="M214" s="167"/>
    </row>
    <row r="215" spans="13:13" x14ac:dyDescent="0.3">
      <c r="M215" s="167"/>
    </row>
    <row r="216" spans="13:13" x14ac:dyDescent="0.3">
      <c r="M216" s="167"/>
    </row>
    <row r="217" spans="13:13" x14ac:dyDescent="0.3">
      <c r="M217" s="167"/>
    </row>
    <row r="218" spans="13:13" x14ac:dyDescent="0.3">
      <c r="M218" s="167"/>
    </row>
    <row r="219" spans="13:13" x14ac:dyDescent="0.3">
      <c r="M219" s="167"/>
    </row>
    <row r="220" spans="13:13" x14ac:dyDescent="0.3">
      <c r="M220" s="167"/>
    </row>
    <row r="221" spans="13:13" x14ac:dyDescent="0.3">
      <c r="M221" s="167"/>
    </row>
    <row r="222" spans="13:13" x14ac:dyDescent="0.3">
      <c r="M222" s="167"/>
    </row>
    <row r="223" spans="13:13" x14ac:dyDescent="0.3">
      <c r="M223" s="167"/>
    </row>
    <row r="224" spans="13:13" x14ac:dyDescent="0.3">
      <c r="M224" s="167"/>
    </row>
    <row r="225" spans="13:13" x14ac:dyDescent="0.3">
      <c r="M225" s="167"/>
    </row>
    <row r="226" spans="13:13" x14ac:dyDescent="0.3">
      <c r="M226" s="167"/>
    </row>
    <row r="227" spans="13:13" x14ac:dyDescent="0.3">
      <c r="M227" s="167"/>
    </row>
    <row r="228" spans="13:13" x14ac:dyDescent="0.3">
      <c r="M228" s="167"/>
    </row>
    <row r="229" spans="13:13" x14ac:dyDescent="0.3">
      <c r="M229" s="167"/>
    </row>
    <row r="230" spans="13:13" x14ac:dyDescent="0.3">
      <c r="M230" s="167"/>
    </row>
    <row r="231" spans="13:13" x14ac:dyDescent="0.3">
      <c r="M231" s="167"/>
    </row>
    <row r="232" spans="13:13" x14ac:dyDescent="0.3">
      <c r="M232" s="167"/>
    </row>
    <row r="233" spans="13:13" x14ac:dyDescent="0.3">
      <c r="M233" s="167"/>
    </row>
    <row r="234" spans="13:13" x14ac:dyDescent="0.3">
      <c r="M234" s="167"/>
    </row>
    <row r="235" spans="13:13" x14ac:dyDescent="0.3">
      <c r="M235" s="167"/>
    </row>
    <row r="236" spans="13:13" x14ac:dyDescent="0.3">
      <c r="M236" s="167"/>
    </row>
    <row r="237" spans="13:13" x14ac:dyDescent="0.3">
      <c r="M237" s="167"/>
    </row>
    <row r="238" spans="13:13" x14ac:dyDescent="0.3">
      <c r="M238" s="167"/>
    </row>
    <row r="239" spans="13:13" x14ac:dyDescent="0.3">
      <c r="M239" s="167"/>
    </row>
    <row r="240" spans="13:13" x14ac:dyDescent="0.3">
      <c r="M240" s="167"/>
    </row>
    <row r="241" spans="13:13" x14ac:dyDescent="0.3">
      <c r="M241" s="167"/>
    </row>
    <row r="242" spans="13:13" x14ac:dyDescent="0.3">
      <c r="M242" s="167"/>
    </row>
    <row r="243" spans="13:13" x14ac:dyDescent="0.3">
      <c r="M243" s="167"/>
    </row>
    <row r="244" spans="13:13" x14ac:dyDescent="0.3">
      <c r="M244" s="167"/>
    </row>
    <row r="245" spans="13:13" x14ac:dyDescent="0.3">
      <c r="M245" s="167"/>
    </row>
    <row r="246" spans="13:13" x14ac:dyDescent="0.3">
      <c r="M246" s="167"/>
    </row>
    <row r="247" spans="13:13" x14ac:dyDescent="0.3">
      <c r="M247" s="167"/>
    </row>
    <row r="248" spans="13:13" x14ac:dyDescent="0.3">
      <c r="M248" s="167"/>
    </row>
    <row r="249" spans="13:13" x14ac:dyDescent="0.3">
      <c r="M249" s="167"/>
    </row>
    <row r="250" spans="13:13" x14ac:dyDescent="0.3">
      <c r="M250" s="167"/>
    </row>
    <row r="251" spans="13:13" x14ac:dyDescent="0.3">
      <c r="M251" s="167"/>
    </row>
    <row r="252" spans="13:13" x14ac:dyDescent="0.3">
      <c r="M252" s="167"/>
    </row>
    <row r="253" spans="13:13" x14ac:dyDescent="0.3">
      <c r="M253" s="167"/>
    </row>
    <row r="254" spans="13:13" x14ac:dyDescent="0.3">
      <c r="M254" s="167"/>
    </row>
    <row r="255" spans="13:13" x14ac:dyDescent="0.3">
      <c r="M255" s="167"/>
    </row>
    <row r="256" spans="13:13" x14ac:dyDescent="0.3">
      <c r="M256" s="167"/>
    </row>
    <row r="257" spans="13:13" x14ac:dyDescent="0.3">
      <c r="M257" s="167"/>
    </row>
    <row r="258" spans="13:13" x14ac:dyDescent="0.3">
      <c r="M258" s="167"/>
    </row>
    <row r="259" spans="13:13" x14ac:dyDescent="0.3">
      <c r="M259" s="167"/>
    </row>
    <row r="260" spans="13:13" x14ac:dyDescent="0.3">
      <c r="M260" s="167"/>
    </row>
    <row r="261" spans="13:13" x14ac:dyDescent="0.3">
      <c r="M261" s="167"/>
    </row>
    <row r="262" spans="13:13" x14ac:dyDescent="0.3">
      <c r="M262" s="167"/>
    </row>
    <row r="263" spans="13:13" x14ac:dyDescent="0.3">
      <c r="M263" s="167"/>
    </row>
    <row r="264" spans="13:13" x14ac:dyDescent="0.3">
      <c r="M264" s="167"/>
    </row>
    <row r="265" spans="13:13" x14ac:dyDescent="0.3">
      <c r="M265" s="167"/>
    </row>
    <row r="266" spans="13:13" x14ac:dyDescent="0.3">
      <c r="M266" s="167"/>
    </row>
    <row r="267" spans="13:13" x14ac:dyDescent="0.3">
      <c r="M267" s="167"/>
    </row>
    <row r="268" spans="13:13" x14ac:dyDescent="0.3">
      <c r="M268" s="167"/>
    </row>
    <row r="269" spans="13:13" x14ac:dyDescent="0.3">
      <c r="M269" s="167"/>
    </row>
    <row r="270" spans="13:13" x14ac:dyDescent="0.3">
      <c r="M270" s="167"/>
    </row>
    <row r="271" spans="13:13" x14ac:dyDescent="0.3">
      <c r="M271" s="167"/>
    </row>
    <row r="272" spans="13:13" x14ac:dyDescent="0.3">
      <c r="M272" s="167"/>
    </row>
    <row r="273" spans="13:13" x14ac:dyDescent="0.3">
      <c r="M273" s="167"/>
    </row>
    <row r="274" spans="13:13" x14ac:dyDescent="0.3">
      <c r="M274" s="167"/>
    </row>
    <row r="275" spans="13:13" x14ac:dyDescent="0.3">
      <c r="M275" s="167"/>
    </row>
    <row r="276" spans="13:13" x14ac:dyDescent="0.3">
      <c r="M276" s="167"/>
    </row>
    <row r="277" spans="13:13" x14ac:dyDescent="0.3">
      <c r="M277" s="167"/>
    </row>
    <row r="278" spans="13:13" x14ac:dyDescent="0.3">
      <c r="M278" s="167"/>
    </row>
    <row r="279" spans="13:13" x14ac:dyDescent="0.3">
      <c r="M279" s="167"/>
    </row>
    <row r="280" spans="13:13" x14ac:dyDescent="0.3">
      <c r="M280" s="167"/>
    </row>
    <row r="281" spans="13:13" x14ac:dyDescent="0.3">
      <c r="M281" s="167"/>
    </row>
    <row r="282" spans="13:13" x14ac:dyDescent="0.3">
      <c r="M282" s="167"/>
    </row>
    <row r="283" spans="13:13" x14ac:dyDescent="0.3">
      <c r="M283" s="167"/>
    </row>
    <row r="284" spans="13:13" x14ac:dyDescent="0.3">
      <c r="M284" s="167"/>
    </row>
    <row r="285" spans="13:13" x14ac:dyDescent="0.3">
      <c r="M285" s="167"/>
    </row>
    <row r="286" spans="13:13" x14ac:dyDescent="0.3">
      <c r="M286" s="167"/>
    </row>
    <row r="287" spans="13:13" x14ac:dyDescent="0.3">
      <c r="M287" s="167"/>
    </row>
    <row r="288" spans="13:13" x14ac:dyDescent="0.3">
      <c r="M288" s="167"/>
    </row>
    <row r="289" spans="13:13" x14ac:dyDescent="0.3">
      <c r="M289" s="167"/>
    </row>
    <row r="290" spans="13:13" x14ac:dyDescent="0.3">
      <c r="M290" s="167"/>
    </row>
    <row r="291" spans="13:13" x14ac:dyDescent="0.3">
      <c r="M291" s="167"/>
    </row>
    <row r="292" spans="13:13" x14ac:dyDescent="0.3">
      <c r="M292" s="167"/>
    </row>
    <row r="293" spans="13:13" x14ac:dyDescent="0.3">
      <c r="M293" s="167"/>
    </row>
    <row r="294" spans="13:13" x14ac:dyDescent="0.3">
      <c r="M294" s="167"/>
    </row>
    <row r="295" spans="13:13" x14ac:dyDescent="0.3">
      <c r="M295" s="167"/>
    </row>
    <row r="296" spans="13:13" x14ac:dyDescent="0.3">
      <c r="M296" s="167"/>
    </row>
    <row r="297" spans="13:13" x14ac:dyDescent="0.3">
      <c r="M297" s="167"/>
    </row>
    <row r="298" spans="13:13" x14ac:dyDescent="0.3">
      <c r="M298" s="167"/>
    </row>
    <row r="299" spans="13:13" x14ac:dyDescent="0.3">
      <c r="M299" s="167"/>
    </row>
    <row r="300" spans="13:13" x14ac:dyDescent="0.3">
      <c r="M300" s="167"/>
    </row>
    <row r="301" spans="13:13" x14ac:dyDescent="0.3">
      <c r="M301" s="167"/>
    </row>
    <row r="302" spans="13:13" x14ac:dyDescent="0.3">
      <c r="M302" s="167"/>
    </row>
    <row r="303" spans="13:13" x14ac:dyDescent="0.3">
      <c r="M303" s="167"/>
    </row>
    <row r="304" spans="13:13" x14ac:dyDescent="0.3">
      <c r="M304" s="167"/>
    </row>
    <row r="305" spans="13:13" x14ac:dyDescent="0.3">
      <c r="M305" s="167"/>
    </row>
    <row r="306" spans="13:13" x14ac:dyDescent="0.3">
      <c r="M306" s="167"/>
    </row>
    <row r="307" spans="13:13" x14ac:dyDescent="0.3">
      <c r="M307" s="167"/>
    </row>
    <row r="308" spans="13:13" x14ac:dyDescent="0.3">
      <c r="M308" s="167"/>
    </row>
    <row r="309" spans="13:13" x14ac:dyDescent="0.3">
      <c r="M309" s="167"/>
    </row>
    <row r="310" spans="13:13" x14ac:dyDescent="0.3">
      <c r="M310" s="167"/>
    </row>
    <row r="311" spans="13:13" x14ac:dyDescent="0.3">
      <c r="M311" s="167"/>
    </row>
    <row r="312" spans="13:13" x14ac:dyDescent="0.3">
      <c r="M312" s="167"/>
    </row>
    <row r="313" spans="13:13" x14ac:dyDescent="0.3">
      <c r="M313" s="167"/>
    </row>
    <row r="314" spans="13:13" x14ac:dyDescent="0.3">
      <c r="M314" s="167"/>
    </row>
    <row r="315" spans="13:13" x14ac:dyDescent="0.3">
      <c r="M315" s="167"/>
    </row>
    <row r="316" spans="13:13" x14ac:dyDescent="0.3">
      <c r="M316" s="167"/>
    </row>
    <row r="317" spans="13:13" x14ac:dyDescent="0.3">
      <c r="M317" s="167"/>
    </row>
    <row r="318" spans="13:13" x14ac:dyDescent="0.3">
      <c r="M318" s="167"/>
    </row>
    <row r="319" spans="13:13" x14ac:dyDescent="0.3">
      <c r="M319" s="167"/>
    </row>
  </sheetData>
  <sheetProtection password="C4FF" sheet="1"/>
  <mergeCells count="6">
    <mergeCell ref="N3:R3"/>
    <mergeCell ref="J3:M3"/>
    <mergeCell ref="A3:A4"/>
    <mergeCell ref="B3:B4"/>
    <mergeCell ref="C3:I3"/>
    <mergeCell ref="A1:D1"/>
  </mergeCells>
  <phoneticPr fontId="14" type="noConversion"/>
  <conditionalFormatting sqref="E2">
    <cfRule type="expression" dxfId="2" priority="10" stopIfTrue="1">
      <formula>XEZ2=1</formula>
    </cfRule>
    <cfRule type="expression" dxfId="1" priority="11" stopIfTrue="1">
      <formula>XEZ2=2</formula>
    </cfRule>
    <cfRule type="expression" dxfId="0" priority="12" stopIfTrue="1">
      <formula>XEZ2=3</formula>
    </cfRule>
  </conditionalFormatting>
  <printOptions horizontalCentered="1"/>
  <pageMargins left="0.16" right="0.19685039370078741" top="0.98425196850393704" bottom="0.27559055118110237" header="0.31496062992125984" footer="0.19685039370078741"/>
  <pageSetup paperSize="9" scale="37" orientation="landscape" horizontalDpi="4294967294" r:id="rId1"/>
  <headerFooter alignWithMargins="0">
    <oddHeader>&amp;R&amp;P</oddHeader>
  </headerFooter>
  <rowBreaks count="1" manualBreakCount="1">
    <brk id="4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Доходи</vt:lpstr>
      <vt:lpstr>Видатки</vt:lpstr>
      <vt:lpstr>Видатки!Заголовки_для_печати</vt:lpstr>
      <vt:lpstr>Доходи!Заголовки_для_печати</vt:lpstr>
      <vt:lpstr>Видатки!Область_печати</vt:lpstr>
      <vt:lpstr>Доходи!Область_печати</vt:lpstr>
    </vt:vector>
  </TitlesOfParts>
  <Company>FD_BUD_SEC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Illia</dc:creator>
  <cp:lastModifiedBy>Пользователь</cp:lastModifiedBy>
  <cp:lastPrinted>2024-10-15T06:13:41Z</cp:lastPrinted>
  <dcterms:created xsi:type="dcterms:W3CDTF">2001-07-11T13:17:26Z</dcterms:created>
  <dcterms:modified xsi:type="dcterms:W3CDTF">2024-10-15T08:50:07Z</dcterms:modified>
</cp:coreProperties>
</file>