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32DD2472-6949-439B-BCE2-C82814A4E24C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Видатки!$A$1:$N$61</definedName>
    <definedName name="_xlnm.Print_Area" localSheetId="0">Доходи!$A$1:$O$70</definedName>
  </definedNames>
  <calcPr calcId="179021" fullCalcOnLoad="1"/>
</workbook>
</file>

<file path=xl/calcChain.xml><?xml version="1.0" encoding="utf-8"?>
<calcChain xmlns="http://schemas.openxmlformats.org/spreadsheetml/2006/main">
  <c r="F52" i="7" l="1"/>
  <c r="G52" i="7"/>
  <c r="F53" i="7"/>
  <c r="G53" i="7"/>
  <c r="L52" i="7"/>
  <c r="M52" i="7"/>
  <c r="J52" i="7"/>
  <c r="K52" i="7"/>
  <c r="H14" i="7"/>
  <c r="J48" i="7"/>
  <c r="K34" i="7"/>
  <c r="L34" i="7"/>
  <c r="E47" i="8"/>
  <c r="F47" i="8"/>
  <c r="K44" i="8"/>
  <c r="F43" i="8"/>
  <c r="K41" i="8"/>
  <c r="K9" i="8"/>
  <c r="K43" i="8"/>
  <c r="K23" i="8"/>
  <c r="K20" i="8"/>
  <c r="K18" i="8"/>
  <c r="F14" i="8"/>
  <c r="K15" i="8"/>
  <c r="N15" i="8" s="1"/>
  <c r="F39" i="8"/>
  <c r="E39" i="8"/>
  <c r="F38" i="8"/>
  <c r="F35" i="8"/>
  <c r="L31" i="8"/>
  <c r="F29" i="8"/>
  <c r="E25" i="8"/>
  <c r="E24" i="8"/>
  <c r="E22" i="8"/>
  <c r="L18" i="8"/>
  <c r="M18" i="8" s="1"/>
  <c r="L21" i="8"/>
  <c r="F16" i="8"/>
  <c r="F15" i="8"/>
  <c r="C6" i="8"/>
  <c r="L49" i="8"/>
  <c r="N49" i="8" s="1"/>
  <c r="H11" i="8"/>
  <c r="K17" i="8"/>
  <c r="H34" i="8"/>
  <c r="I30" i="7"/>
  <c r="K25" i="7"/>
  <c r="D43" i="7"/>
  <c r="D42" i="7" s="1"/>
  <c r="E43" i="7"/>
  <c r="D17" i="7"/>
  <c r="L17" i="7" s="1"/>
  <c r="E17" i="7"/>
  <c r="L53" i="7"/>
  <c r="M53" i="7"/>
  <c r="D14" i="7"/>
  <c r="E14" i="7"/>
  <c r="G50" i="7"/>
  <c r="K36" i="7"/>
  <c r="G46" i="7"/>
  <c r="M50" i="7"/>
  <c r="L50" i="7"/>
  <c r="F50" i="7"/>
  <c r="J36" i="7"/>
  <c r="J23" i="8"/>
  <c r="L36" i="7"/>
  <c r="M36" i="7"/>
  <c r="O36" i="7" s="1"/>
  <c r="I7" i="8"/>
  <c r="I9" i="8"/>
  <c r="I12" i="8"/>
  <c r="I13" i="8"/>
  <c r="I14" i="8"/>
  <c r="I15" i="8"/>
  <c r="I16" i="8"/>
  <c r="I18" i="8"/>
  <c r="I19" i="8"/>
  <c r="I20" i="8"/>
  <c r="I21" i="8"/>
  <c r="I22" i="8"/>
  <c r="I23" i="8"/>
  <c r="I24" i="8"/>
  <c r="I25" i="8"/>
  <c r="I26" i="8"/>
  <c r="I27" i="8"/>
  <c r="I29" i="8"/>
  <c r="I30" i="8"/>
  <c r="I31" i="8"/>
  <c r="I32" i="8"/>
  <c r="I35" i="8"/>
  <c r="I36" i="8"/>
  <c r="I37" i="8"/>
  <c r="I38" i="8"/>
  <c r="I39" i="8"/>
  <c r="F23" i="8"/>
  <c r="L23" i="8"/>
  <c r="C34" i="8"/>
  <c r="J46" i="7"/>
  <c r="K46" i="7"/>
  <c r="L46" i="7"/>
  <c r="N46" i="7" s="1"/>
  <c r="M46" i="7"/>
  <c r="F46" i="7"/>
  <c r="J59" i="7"/>
  <c r="J60" i="7"/>
  <c r="J61" i="7"/>
  <c r="J62" i="7"/>
  <c r="J63" i="7"/>
  <c r="J64" i="7"/>
  <c r="J53" i="7"/>
  <c r="J57" i="7"/>
  <c r="I47" i="7"/>
  <c r="H47" i="7"/>
  <c r="D47" i="7"/>
  <c r="L66" i="7"/>
  <c r="M66" i="7"/>
  <c r="N66" i="7" s="1"/>
  <c r="J66" i="7"/>
  <c r="K66" i="7"/>
  <c r="F66" i="7"/>
  <c r="G66" i="7"/>
  <c r="I47" i="8"/>
  <c r="J47" i="8"/>
  <c r="I48" i="8"/>
  <c r="J48" i="8"/>
  <c r="K47" i="8"/>
  <c r="L47" i="8"/>
  <c r="K48" i="8"/>
  <c r="L48" i="8"/>
  <c r="E48" i="8"/>
  <c r="F48" i="8"/>
  <c r="C52" i="8"/>
  <c r="D52" i="8"/>
  <c r="L61" i="7"/>
  <c r="M61" i="7"/>
  <c r="L62" i="7"/>
  <c r="M62" i="7"/>
  <c r="N62" i="7" s="1"/>
  <c r="L63" i="7"/>
  <c r="M63" i="7"/>
  <c r="N63" i="7" s="1"/>
  <c r="L64" i="7"/>
  <c r="M64" i="7"/>
  <c r="F61" i="7"/>
  <c r="G61" i="7"/>
  <c r="F62" i="7"/>
  <c r="G62" i="7"/>
  <c r="F63" i="7"/>
  <c r="G63" i="7"/>
  <c r="F64" i="7"/>
  <c r="G64" i="7"/>
  <c r="L59" i="7"/>
  <c r="M59" i="7"/>
  <c r="O59" i="7"/>
  <c r="L57" i="7"/>
  <c r="M57" i="7"/>
  <c r="O57" i="7" s="1"/>
  <c r="F57" i="7"/>
  <c r="G57" i="7"/>
  <c r="H6" i="8"/>
  <c r="L6" i="8" s="1"/>
  <c r="J7" i="8"/>
  <c r="K7" i="8"/>
  <c r="N7" i="8" s="1"/>
  <c r="J9" i="8"/>
  <c r="L9" i="8"/>
  <c r="E12" i="8"/>
  <c r="F12" i="8"/>
  <c r="J12" i="8"/>
  <c r="K12" i="8"/>
  <c r="L12" i="8"/>
  <c r="M12" i="8"/>
  <c r="J13" i="8"/>
  <c r="K13" i="8"/>
  <c r="E14" i="8"/>
  <c r="J14" i="8"/>
  <c r="L14" i="8"/>
  <c r="J15" i="8"/>
  <c r="E16" i="8"/>
  <c r="J16" i="8"/>
  <c r="K16" i="8"/>
  <c r="L16" i="8"/>
  <c r="E17" i="8"/>
  <c r="F17" i="8"/>
  <c r="J18" i="8"/>
  <c r="E19" i="8"/>
  <c r="F19" i="8"/>
  <c r="J19" i="8"/>
  <c r="K19" i="8"/>
  <c r="L19" i="8"/>
  <c r="J20" i="8"/>
  <c r="L20" i="8"/>
  <c r="M20" i="8" s="1"/>
  <c r="J21" i="8"/>
  <c r="K21" i="8"/>
  <c r="N21" i="8"/>
  <c r="F22" i="8"/>
  <c r="J22" i="8"/>
  <c r="K22" i="8"/>
  <c r="J24" i="8"/>
  <c r="K24" i="8"/>
  <c r="J25" i="8"/>
  <c r="K25" i="8"/>
  <c r="F26" i="8"/>
  <c r="J26" i="8"/>
  <c r="K26" i="8"/>
  <c r="E27" i="8"/>
  <c r="J27" i="8"/>
  <c r="K27" i="8"/>
  <c r="C28" i="8"/>
  <c r="H28" i="8"/>
  <c r="H40" i="8"/>
  <c r="H42" i="8" s="1"/>
  <c r="J29" i="8"/>
  <c r="K29" i="8"/>
  <c r="E30" i="8"/>
  <c r="F30" i="8"/>
  <c r="J30" i="8"/>
  <c r="K30" i="8"/>
  <c r="L30" i="8"/>
  <c r="N30" i="8" s="1"/>
  <c r="J31" i="8"/>
  <c r="K31" i="8"/>
  <c r="N31" i="8" s="1"/>
  <c r="J32" i="8"/>
  <c r="K32" i="8"/>
  <c r="E33" i="8"/>
  <c r="F33" i="8"/>
  <c r="L33" i="8"/>
  <c r="G34" i="8"/>
  <c r="E35" i="8"/>
  <c r="J35" i="8"/>
  <c r="K35" i="8"/>
  <c r="L35" i="8"/>
  <c r="M35" i="8" s="1"/>
  <c r="J36" i="8"/>
  <c r="K36" i="8"/>
  <c r="E37" i="8"/>
  <c r="F37" i="8"/>
  <c r="J37" i="8"/>
  <c r="K37" i="8"/>
  <c r="L37" i="8"/>
  <c r="M37" i="8" s="1"/>
  <c r="J38" i="8"/>
  <c r="K38" i="8"/>
  <c r="M38" i="8" s="1"/>
  <c r="L38" i="8"/>
  <c r="J39" i="8"/>
  <c r="K39" i="8"/>
  <c r="L39" i="8"/>
  <c r="L41" i="8"/>
  <c r="M41" i="8" s="1"/>
  <c r="I43" i="8"/>
  <c r="J43" i="8"/>
  <c r="I44" i="8"/>
  <c r="J44" i="8"/>
  <c r="E45" i="8"/>
  <c r="F45" i="8"/>
  <c r="I45" i="8"/>
  <c r="J45" i="8"/>
  <c r="K45" i="8"/>
  <c r="M45" i="8" s="1"/>
  <c r="L45" i="8"/>
  <c r="E46" i="8"/>
  <c r="F46" i="8"/>
  <c r="I46" i="8"/>
  <c r="J46" i="8"/>
  <c r="K46" i="8"/>
  <c r="M46" i="8" s="1"/>
  <c r="L46" i="8"/>
  <c r="E49" i="8"/>
  <c r="F49" i="8"/>
  <c r="K49" i="8"/>
  <c r="G52" i="8"/>
  <c r="K52" i="8" s="1"/>
  <c r="H52" i="8"/>
  <c r="E53" i="8"/>
  <c r="F53" i="8"/>
  <c r="I53" i="8"/>
  <c r="J53" i="8"/>
  <c r="K53" i="8"/>
  <c r="L53" i="8"/>
  <c r="E54" i="8"/>
  <c r="F54" i="8"/>
  <c r="I54" i="8"/>
  <c r="J54" i="8"/>
  <c r="K54" i="8"/>
  <c r="M54" i="8" s="1"/>
  <c r="L54" i="8"/>
  <c r="E55" i="8"/>
  <c r="F55" i="8"/>
  <c r="I55" i="8"/>
  <c r="J55" i="8"/>
  <c r="K55" i="8"/>
  <c r="M55" i="8" s="1"/>
  <c r="L55" i="8"/>
  <c r="N55" i="8"/>
  <c r="E56" i="8"/>
  <c r="F56" i="8"/>
  <c r="I56" i="8"/>
  <c r="J56" i="8"/>
  <c r="K56" i="8"/>
  <c r="L56" i="8"/>
  <c r="N56" i="8" s="1"/>
  <c r="F57" i="8"/>
  <c r="I57" i="8"/>
  <c r="J57" i="8"/>
  <c r="N57" i="8"/>
  <c r="C11" i="7"/>
  <c r="D11" i="7"/>
  <c r="H11" i="7"/>
  <c r="I11" i="7"/>
  <c r="K11" i="7" s="1"/>
  <c r="K12" i="7"/>
  <c r="L12" i="7"/>
  <c r="F13" i="7"/>
  <c r="G13" i="7"/>
  <c r="K13" i="7"/>
  <c r="L13" i="7"/>
  <c r="M13" i="7"/>
  <c r="N13" i="7" s="1"/>
  <c r="C14" i="7"/>
  <c r="C10" i="7" s="1"/>
  <c r="C40" i="7" s="1"/>
  <c r="C70" i="7" s="1"/>
  <c r="I14" i="7"/>
  <c r="M14" i="7" s="1"/>
  <c r="F15" i="7"/>
  <c r="G15" i="7"/>
  <c r="J15" i="7"/>
  <c r="J14" i="7" s="1"/>
  <c r="K15" i="7"/>
  <c r="L15" i="7"/>
  <c r="M15" i="7"/>
  <c r="O15" i="7" s="1"/>
  <c r="F16" i="7"/>
  <c r="G16" i="7"/>
  <c r="J16" i="7"/>
  <c r="K16" i="7"/>
  <c r="L16" i="7"/>
  <c r="M16" i="7"/>
  <c r="N16" i="7" s="1"/>
  <c r="C17" i="7"/>
  <c r="H17" i="7"/>
  <c r="I17" i="7"/>
  <c r="J17" i="7" s="1"/>
  <c r="F18" i="7"/>
  <c r="G18" i="7"/>
  <c r="J18" i="7"/>
  <c r="K18" i="7"/>
  <c r="L18" i="7"/>
  <c r="N18" i="7" s="1"/>
  <c r="M18" i="7"/>
  <c r="F19" i="7"/>
  <c r="G19" i="7"/>
  <c r="J19" i="7"/>
  <c r="K19" i="7"/>
  <c r="L19" i="7"/>
  <c r="N19" i="7" s="1"/>
  <c r="M19" i="7"/>
  <c r="F20" i="7"/>
  <c r="G20" i="7"/>
  <c r="J20" i="7"/>
  <c r="K20" i="7"/>
  <c r="L20" i="7"/>
  <c r="M20" i="7"/>
  <c r="D21" i="7"/>
  <c r="E21" i="7"/>
  <c r="F21" i="7"/>
  <c r="H21" i="7"/>
  <c r="I21" i="7"/>
  <c r="F22" i="7"/>
  <c r="G22" i="7"/>
  <c r="K22" i="7"/>
  <c r="L22" i="7"/>
  <c r="N22" i="7" s="1"/>
  <c r="F23" i="7"/>
  <c r="G23" i="7"/>
  <c r="J23" i="7"/>
  <c r="K23" i="7"/>
  <c r="L23" i="7"/>
  <c r="M23" i="7"/>
  <c r="O23" i="7" s="1"/>
  <c r="F25" i="7"/>
  <c r="L25" i="7"/>
  <c r="D26" i="7"/>
  <c r="L26" i="7" s="1"/>
  <c r="E26" i="7"/>
  <c r="H26" i="7"/>
  <c r="H24" i="7" s="1"/>
  <c r="H40" i="7" s="1"/>
  <c r="I26" i="7"/>
  <c r="K26" i="7"/>
  <c r="F27" i="7"/>
  <c r="G27" i="7"/>
  <c r="J27" i="7"/>
  <c r="K27" i="7"/>
  <c r="L27" i="7"/>
  <c r="M27" i="7"/>
  <c r="F28" i="7"/>
  <c r="G28" i="7"/>
  <c r="J28" i="7"/>
  <c r="K28" i="7"/>
  <c r="L28" i="7"/>
  <c r="M28" i="7"/>
  <c r="F29" i="7"/>
  <c r="G29" i="7"/>
  <c r="J29" i="7"/>
  <c r="K29" i="7"/>
  <c r="L29" i="7"/>
  <c r="M29" i="7"/>
  <c r="N29" i="7" s="1"/>
  <c r="C30" i="7"/>
  <c r="D30" i="7"/>
  <c r="H30" i="7"/>
  <c r="J31" i="7"/>
  <c r="K31" i="7"/>
  <c r="L31" i="7"/>
  <c r="F32" i="7"/>
  <c r="G32" i="7"/>
  <c r="J32" i="7"/>
  <c r="K32" i="7"/>
  <c r="L32" i="7"/>
  <c r="M32" i="7"/>
  <c r="F33" i="7"/>
  <c r="G33" i="7"/>
  <c r="J33" i="7"/>
  <c r="K33" i="7"/>
  <c r="L33" i="7"/>
  <c r="M33" i="7"/>
  <c r="F34" i="7"/>
  <c r="G34" i="7"/>
  <c r="F35" i="7"/>
  <c r="G35" i="7"/>
  <c r="J35" i="7"/>
  <c r="K35" i="7"/>
  <c r="L35" i="7"/>
  <c r="M35" i="7"/>
  <c r="C37" i="7"/>
  <c r="E37" i="7"/>
  <c r="H37" i="7"/>
  <c r="L37" i="7"/>
  <c r="I37" i="7"/>
  <c r="J37" i="7" s="1"/>
  <c r="J38" i="7"/>
  <c r="L38" i="7"/>
  <c r="M38" i="7"/>
  <c r="N38" i="7" s="1"/>
  <c r="J39" i="7"/>
  <c r="L39" i="7"/>
  <c r="M39" i="7"/>
  <c r="C43" i="7"/>
  <c r="H43" i="7"/>
  <c r="H42" i="7" s="1"/>
  <c r="H41" i="7" s="1"/>
  <c r="H67" i="7" s="1"/>
  <c r="H70" i="7" s="1"/>
  <c r="I43" i="7"/>
  <c r="I42" i="7" s="1"/>
  <c r="F44" i="7"/>
  <c r="G44" i="7"/>
  <c r="J44" i="7"/>
  <c r="K44" i="7"/>
  <c r="L44" i="7"/>
  <c r="O44" i="7" s="1"/>
  <c r="M44" i="7"/>
  <c r="F45" i="7"/>
  <c r="G45" i="7"/>
  <c r="J45" i="7"/>
  <c r="K45" i="7"/>
  <c r="L45" i="7"/>
  <c r="M45" i="7"/>
  <c r="C47" i="7"/>
  <c r="C42" i="7" s="1"/>
  <c r="C41" i="7" s="1"/>
  <c r="F48" i="7"/>
  <c r="G48" i="7"/>
  <c r="K48" i="7"/>
  <c r="L48" i="7"/>
  <c r="M48" i="7"/>
  <c r="F49" i="7"/>
  <c r="G49" i="7"/>
  <c r="J49" i="7"/>
  <c r="J47" i="7" s="1"/>
  <c r="K49" i="7"/>
  <c r="L49" i="7"/>
  <c r="M49" i="7"/>
  <c r="F51" i="7"/>
  <c r="G51" i="7"/>
  <c r="J51" i="7"/>
  <c r="K51" i="7"/>
  <c r="L51" i="7"/>
  <c r="M51" i="7"/>
  <c r="J54" i="7"/>
  <c r="K54" i="7"/>
  <c r="L54" i="7"/>
  <c r="F55" i="7"/>
  <c r="G55" i="7"/>
  <c r="J55" i="7"/>
  <c r="K55" i="7"/>
  <c r="L55" i="7"/>
  <c r="M55" i="7"/>
  <c r="F56" i="7"/>
  <c r="G56" i="7"/>
  <c r="J56" i="7"/>
  <c r="K56" i="7"/>
  <c r="L56" i="7"/>
  <c r="O56" i="7" s="1"/>
  <c r="M56" i="7"/>
  <c r="F58" i="7"/>
  <c r="G58" i="7"/>
  <c r="J58" i="7"/>
  <c r="K58" i="7"/>
  <c r="L58" i="7"/>
  <c r="O58" i="7" s="1"/>
  <c r="M58" i="7"/>
  <c r="F59" i="7"/>
  <c r="G59" i="7"/>
  <c r="F60" i="7"/>
  <c r="G60" i="7"/>
  <c r="K60" i="7"/>
  <c r="L60" i="7"/>
  <c r="M60" i="7"/>
  <c r="O60" i="7" s="1"/>
  <c r="F65" i="7"/>
  <c r="G65" i="7"/>
  <c r="J65" i="7"/>
  <c r="K65" i="7"/>
  <c r="L65" i="7"/>
  <c r="M65" i="7"/>
  <c r="J68" i="7"/>
  <c r="K68" i="7"/>
  <c r="L68" i="7"/>
  <c r="F69" i="7"/>
  <c r="J69" i="7"/>
  <c r="K69" i="7"/>
  <c r="L69" i="7"/>
  <c r="N69" i="7"/>
  <c r="M69" i="7"/>
  <c r="O69" i="7"/>
  <c r="L17" i="8"/>
  <c r="O66" i="7"/>
  <c r="E11" i="7"/>
  <c r="G11" i="7"/>
  <c r="M12" i="7"/>
  <c r="F12" i="7"/>
  <c r="G12" i="7"/>
  <c r="M31" i="7"/>
  <c r="N31" i="7" s="1"/>
  <c r="E30" i="7"/>
  <c r="M30" i="7" s="1"/>
  <c r="F31" i="7"/>
  <c r="G31" i="7"/>
  <c r="E47" i="7"/>
  <c r="F47" i="7" s="1"/>
  <c r="M54" i="7"/>
  <c r="N54" i="7" s="1"/>
  <c r="G54" i="7"/>
  <c r="F54" i="7"/>
  <c r="M68" i="7"/>
  <c r="O68" i="7" s="1"/>
  <c r="F68" i="7"/>
  <c r="G68" i="7"/>
  <c r="J17" i="8"/>
  <c r="O28" i="7"/>
  <c r="F7" i="8"/>
  <c r="L7" i="8"/>
  <c r="D6" i="8"/>
  <c r="E6" i="8"/>
  <c r="N53" i="8"/>
  <c r="G11" i="8"/>
  <c r="J11" i="8" s="1"/>
  <c r="I17" i="8"/>
  <c r="J10" i="8"/>
  <c r="K8" i="8"/>
  <c r="E8" i="8"/>
  <c r="N65" i="7"/>
  <c r="E21" i="8"/>
  <c r="D28" i="8"/>
  <c r="D40" i="8" s="1"/>
  <c r="F28" i="8"/>
  <c r="E36" i="8"/>
  <c r="L36" i="8"/>
  <c r="N36" i="8" s="1"/>
  <c r="F36" i="8"/>
  <c r="E20" i="8"/>
  <c r="J34" i="7"/>
  <c r="I33" i="8"/>
  <c r="J33" i="8"/>
  <c r="K33" i="8"/>
  <c r="N33" i="8" s="1"/>
  <c r="L13" i="8"/>
  <c r="M34" i="7"/>
  <c r="N34" i="7" s="1"/>
  <c r="G28" i="8"/>
  <c r="I28" i="8" s="1"/>
  <c r="J22" i="7"/>
  <c r="M22" i="7"/>
  <c r="J8" i="8"/>
  <c r="G6" i="8"/>
  <c r="I8" i="8"/>
  <c r="I41" i="8"/>
  <c r="J41" i="8"/>
  <c r="F8" i="8"/>
  <c r="E7" i="8"/>
  <c r="E26" i="8"/>
  <c r="L26" i="8"/>
  <c r="N26" i="8"/>
  <c r="E32" i="8"/>
  <c r="L32" i="8"/>
  <c r="M32" i="8" s="1"/>
  <c r="F32" i="8"/>
  <c r="E9" i="8"/>
  <c r="F27" i="8"/>
  <c r="L27" i="8"/>
  <c r="N27" i="8" s="1"/>
  <c r="L43" i="8"/>
  <c r="M53" i="8"/>
  <c r="M36" i="8"/>
  <c r="E43" i="8"/>
  <c r="E31" i="8"/>
  <c r="F31" i="8"/>
  <c r="F44" i="8"/>
  <c r="I52" i="8"/>
  <c r="I49" i="8"/>
  <c r="L24" i="8"/>
  <c r="M24" i="8" s="1"/>
  <c r="N24" i="8"/>
  <c r="L15" i="8"/>
  <c r="I10" i="8"/>
  <c r="L44" i="8"/>
  <c r="F21" i="8"/>
  <c r="E15" i="8"/>
  <c r="E23" i="8"/>
  <c r="J49" i="8"/>
  <c r="F18" i="8"/>
  <c r="D11" i="8"/>
  <c r="F24" i="8"/>
  <c r="L10" i="8"/>
  <c r="F20" i="8"/>
  <c r="E18" i="8"/>
  <c r="F9" i="8"/>
  <c r="J52" i="8"/>
  <c r="K10" i="8"/>
  <c r="K6" i="8"/>
  <c r="F10" i="8"/>
  <c r="E41" i="8"/>
  <c r="F6" i="8"/>
  <c r="F41" i="8"/>
  <c r="L25" i="8"/>
  <c r="N25" i="8" s="1"/>
  <c r="E10" i="8"/>
  <c r="E52" i="8"/>
  <c r="L22" i="8"/>
  <c r="E44" i="8"/>
  <c r="F13" i="8"/>
  <c r="C11" i="8"/>
  <c r="K11" i="8" s="1"/>
  <c r="N11" i="8" s="1"/>
  <c r="D34" i="8"/>
  <c r="F34" i="8" s="1"/>
  <c r="L29" i="8"/>
  <c r="N29" i="8"/>
  <c r="F25" i="8"/>
  <c r="F52" i="8"/>
  <c r="L52" i="8"/>
  <c r="L8" i="8"/>
  <c r="M8" i="8" s="1"/>
  <c r="K14" i="8"/>
  <c r="N14" i="8" s="1"/>
  <c r="E13" i="8"/>
  <c r="E29" i="8"/>
  <c r="E38" i="8"/>
  <c r="M37" i="7"/>
  <c r="N37" i="7" s="1"/>
  <c r="O31" i="7"/>
  <c r="K17" i="7"/>
  <c r="F14" i="7"/>
  <c r="J26" i="7"/>
  <c r="H10" i="7"/>
  <c r="K30" i="7"/>
  <c r="J11" i="7"/>
  <c r="O32" i="7"/>
  <c r="G14" i="7"/>
  <c r="O13" i="7"/>
  <c r="M43" i="7"/>
  <c r="J30" i="7"/>
  <c r="O35" i="7"/>
  <c r="G21" i="7"/>
  <c r="O18" i="7"/>
  <c r="J25" i="7"/>
  <c r="N64" i="7"/>
  <c r="K21" i="7"/>
  <c r="N12" i="7"/>
  <c r="M25" i="7"/>
  <c r="L21" i="7"/>
  <c r="L11" i="7"/>
  <c r="O63" i="7"/>
  <c r="N48" i="8"/>
  <c r="N43" i="8"/>
  <c r="N46" i="8"/>
  <c r="N18" i="8"/>
  <c r="N37" i="8"/>
  <c r="M13" i="8"/>
  <c r="I34" i="8"/>
  <c r="M31" i="8"/>
  <c r="M21" i="8"/>
  <c r="M22" i="8"/>
  <c r="J34" i="8"/>
  <c r="N19" i="8"/>
  <c r="N16" i="8"/>
  <c r="K34" i="8"/>
  <c r="I6" i="8"/>
  <c r="N32" i="8"/>
  <c r="K28" i="8"/>
  <c r="M17" i="8"/>
  <c r="L11" i="8"/>
  <c r="M11" i="8" s="1"/>
  <c r="M10" i="8"/>
  <c r="J6" i="8"/>
  <c r="G40" i="8"/>
  <c r="G42" i="8" s="1"/>
  <c r="G51" i="8" s="1"/>
  <c r="G58" i="8" s="1"/>
  <c r="N9" i="8"/>
  <c r="M48" i="8"/>
  <c r="M44" i="8"/>
  <c r="M43" i="8"/>
  <c r="M19" i="8"/>
  <c r="M29" i="8"/>
  <c r="N12" i="8"/>
  <c r="N39" i="8"/>
  <c r="M26" i="8"/>
  <c r="M39" i="8"/>
  <c r="M9" i="8"/>
  <c r="N47" i="8"/>
  <c r="N22" i="8"/>
  <c r="N44" i="8"/>
  <c r="N20" i="8"/>
  <c r="L28" i="8"/>
  <c r="M28" i="8" s="1"/>
  <c r="M16" i="8"/>
  <c r="N23" i="8"/>
  <c r="M47" i="8"/>
  <c r="M27" i="8"/>
  <c r="M23" i="8"/>
  <c r="E11" i="8"/>
  <c r="N17" i="8"/>
  <c r="N13" i="8"/>
  <c r="N10" i="8"/>
  <c r="O33" i="7"/>
  <c r="M17" i="7"/>
  <c r="N58" i="7"/>
  <c r="O51" i="7"/>
  <c r="N48" i="7"/>
  <c r="N45" i="7"/>
  <c r="M26" i="7"/>
  <c r="O26" i="7" s="1"/>
  <c r="I24" i="7"/>
  <c r="K24" i="7" s="1"/>
  <c r="N23" i="7"/>
  <c r="O27" i="7"/>
  <c r="N52" i="7"/>
  <c r="N39" i="7"/>
  <c r="O16" i="7"/>
  <c r="J21" i="7"/>
  <c r="O52" i="7"/>
  <c r="N32" i="7"/>
  <c r="N35" i="7"/>
  <c r="K47" i="7"/>
  <c r="N15" i="7"/>
  <c r="L14" i="7"/>
  <c r="N33" i="7"/>
  <c r="G17" i="7"/>
  <c r="N68" i="7"/>
  <c r="O65" i="7"/>
  <c r="O12" i="7"/>
  <c r="M21" i="7"/>
  <c r="O21" i="7" s="1"/>
  <c r="N21" i="7"/>
  <c r="N20" i="7"/>
  <c r="N53" i="7"/>
  <c r="N25" i="7"/>
  <c r="L30" i="7"/>
  <c r="N61" i="7"/>
  <c r="N50" i="7"/>
  <c r="F30" i="7"/>
  <c r="O55" i="7"/>
  <c r="O20" i="7"/>
  <c r="N57" i="7"/>
  <c r="O64" i="7"/>
  <c r="E10" i="7"/>
  <c r="M11" i="7"/>
  <c r="O11" i="7" s="1"/>
  <c r="N51" i="7"/>
  <c r="O48" i="7"/>
  <c r="O45" i="7"/>
  <c r="N28" i="7"/>
  <c r="O53" i="7"/>
  <c r="O49" i="7"/>
  <c r="N27" i="7"/>
  <c r="O19" i="7"/>
  <c r="O46" i="7"/>
  <c r="O61" i="7"/>
  <c r="N60" i="7"/>
  <c r="N59" i="7"/>
  <c r="N55" i="7"/>
  <c r="O50" i="7"/>
  <c r="N49" i="7"/>
  <c r="E42" i="7"/>
  <c r="G42" i="7" s="1"/>
  <c r="G47" i="7"/>
  <c r="G43" i="7"/>
  <c r="F43" i="7"/>
  <c r="D24" i="7"/>
  <c r="L24" i="7" s="1"/>
  <c r="F11" i="7"/>
  <c r="J40" i="8"/>
  <c r="N11" i="7"/>
  <c r="E41" i="7"/>
  <c r="M42" i="7" l="1"/>
  <c r="J42" i="7"/>
  <c r="I41" i="7"/>
  <c r="K42" i="7"/>
  <c r="O17" i="7"/>
  <c r="N17" i="7"/>
  <c r="O14" i="7"/>
  <c r="N14" i="7"/>
  <c r="H51" i="8"/>
  <c r="I42" i="8"/>
  <c r="I51" i="8" s="1"/>
  <c r="J42" i="8"/>
  <c r="N43" i="7"/>
  <c r="N6" i="8"/>
  <c r="M6" i="8"/>
  <c r="L42" i="7"/>
  <c r="D41" i="7"/>
  <c r="N52" i="8"/>
  <c r="M52" i="8"/>
  <c r="L40" i="8"/>
  <c r="D42" i="8"/>
  <c r="O30" i="7"/>
  <c r="N30" i="7"/>
  <c r="F41" i="7"/>
  <c r="G26" i="7"/>
  <c r="M49" i="8"/>
  <c r="L34" i="8"/>
  <c r="N8" i="8"/>
  <c r="J28" i="8"/>
  <c r="I11" i="8"/>
  <c r="O54" i="7"/>
  <c r="N41" i="8"/>
  <c r="N35" i="8"/>
  <c r="O62" i="7"/>
  <c r="N36" i="7"/>
  <c r="L47" i="7"/>
  <c r="M24" i="7"/>
  <c r="N26" i="7"/>
  <c r="M47" i="7"/>
  <c r="O29" i="7"/>
  <c r="N56" i="7"/>
  <c r="N47" i="7" s="1"/>
  <c r="O34" i="7"/>
  <c r="O43" i="7"/>
  <c r="F11" i="8"/>
  <c r="M14" i="8"/>
  <c r="E28" i="8"/>
  <c r="J43" i="7"/>
  <c r="N28" i="8"/>
  <c r="N44" i="7"/>
  <c r="D10" i="7"/>
  <c r="O22" i="7"/>
  <c r="C40" i="8"/>
  <c r="F40" i="8" s="1"/>
  <c r="M30" i="8"/>
  <c r="M25" i="8"/>
  <c r="M33" i="8"/>
  <c r="N54" i="8"/>
  <c r="L43" i="7"/>
  <c r="F42" i="7"/>
  <c r="E34" i="8"/>
  <c r="M15" i="8"/>
  <c r="K43" i="7"/>
  <c r="M56" i="8"/>
  <c r="J24" i="7"/>
  <c r="M7" i="8"/>
  <c r="N38" i="8"/>
  <c r="K14" i="7"/>
  <c r="F26" i="7"/>
  <c r="F24" i="7" s="1"/>
  <c r="I10" i="7"/>
  <c r="N45" i="8"/>
  <c r="I40" i="8"/>
  <c r="F17" i="7"/>
  <c r="G30" i="7"/>
  <c r="E24" i="7"/>
  <c r="M34" i="8" l="1"/>
  <c r="N34" i="8"/>
  <c r="I40" i="7"/>
  <c r="K10" i="7"/>
  <c r="M10" i="7"/>
  <c r="J10" i="7"/>
  <c r="E40" i="7"/>
  <c r="G24" i="7"/>
  <c r="G10" i="7"/>
  <c r="D40" i="7"/>
  <c r="F10" i="7"/>
  <c r="L10" i="7"/>
  <c r="J41" i="7"/>
  <c r="K41" i="7"/>
  <c r="M41" i="7"/>
  <c r="I67" i="7"/>
  <c r="K40" i="8"/>
  <c r="C42" i="8"/>
  <c r="E42" i="8"/>
  <c r="L42" i="8"/>
  <c r="D51" i="8"/>
  <c r="F42" i="8"/>
  <c r="E40" i="8"/>
  <c r="J51" i="8"/>
  <c r="H58" i="8"/>
  <c r="O24" i="7"/>
  <c r="N24" i="7"/>
  <c r="N40" i="8"/>
  <c r="M40" i="8"/>
  <c r="O47" i="7"/>
  <c r="L41" i="7"/>
  <c r="G41" i="7"/>
  <c r="O42" i="7"/>
  <c r="N42" i="7"/>
  <c r="G40" i="7" l="1"/>
  <c r="F40" i="7"/>
  <c r="E67" i="7"/>
  <c r="O10" i="7"/>
  <c r="N10" i="7"/>
  <c r="M42" i="8"/>
  <c r="N42" i="8"/>
  <c r="M40" i="7"/>
  <c r="J40" i="7"/>
  <c r="K40" i="7"/>
  <c r="K42" i="8"/>
  <c r="C51" i="8"/>
  <c r="I70" i="7"/>
  <c r="K67" i="7"/>
  <c r="J67" i="7"/>
  <c r="O41" i="7"/>
  <c r="N41" i="7"/>
  <c r="M67" i="7"/>
  <c r="L51" i="8"/>
  <c r="F51" i="8"/>
  <c r="D58" i="8"/>
  <c r="L40" i="7"/>
  <c r="L67" i="7" s="1"/>
  <c r="D67" i="7"/>
  <c r="D70" i="7" s="1"/>
  <c r="L70" i="7" s="1"/>
  <c r="I58" i="8"/>
  <c r="J58" i="8"/>
  <c r="L58" i="8" l="1"/>
  <c r="C58" i="8"/>
  <c r="K58" i="8" s="1"/>
  <c r="K51" i="8"/>
  <c r="M51" i="8" s="1"/>
  <c r="K70" i="7"/>
  <c r="J70" i="7"/>
  <c r="M70" i="7"/>
  <c r="E51" i="8"/>
  <c r="F67" i="7"/>
  <c r="G67" i="7"/>
  <c r="E70" i="7"/>
  <c r="N67" i="7"/>
  <c r="O67" i="7"/>
  <c r="O40" i="7"/>
  <c r="N40" i="7"/>
  <c r="F58" i="8" l="1"/>
  <c r="N70" i="7"/>
  <c r="O70" i="7"/>
  <c r="F70" i="7"/>
  <c r="G70" i="7"/>
  <c r="E58" i="8"/>
  <c r="N51" i="8"/>
  <c r="N58" i="8"/>
  <c r="M58" i="8"/>
</calcChain>
</file>

<file path=xl/sharedStrings.xml><?xml version="1.0" encoding="utf-8"?>
<sst xmlns="http://schemas.openxmlformats.org/spreadsheetml/2006/main" count="247" uniqueCount="217">
  <si>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</si>
  <si>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</si>
  <si>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</si>
  <si>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</si>
  <si>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</si>
  <si>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</si>
  <si>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</si>
  <si>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</si>
  <si>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</si>
  <si>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</si>
  <si>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</si>
  <si>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</si>
  <si>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</si>
  <si>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</si>
  <si>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</si>
  <si>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</si>
  <si>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</si>
  <si>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</si>
  <si>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</si>
  <si>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</si>
  <si>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</si>
  <si>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</si>
  <si>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</si>
  <si>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</si>
  <si>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</si>
  <si>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</si>
  <si>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</si>
  <si>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</si>
  <si>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</si>
  <si>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</si>
  <si>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</si>
  <si>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</si>
  <si>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</si>
  <si>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</si>
  <si>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</si>
  <si>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</si>
  <si>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</si>
  <si>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</si>
  <si>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</si>
  <si>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</si>
  <si>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</si>
  <si>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</si>
  <si>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</si>
  <si>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</si>
  <si>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</si>
  <si>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</si>
  <si>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</si>
  <si>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</si>
  <si>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</si>
  <si>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</si>
  <si>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</si>
  <si>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</si>
  <si>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</si>
  <si>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</si>
  <si>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</si>
  <si>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</si>
  <si>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</si>
  <si>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</si>
  <si>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</si>
  <si>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</si>
  <si>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</si>
  <si>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</si>
  <si>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</si>
  <si>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</si>
  <si>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</si>
  <si>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</si>
  <si>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</si>
  <si>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</si>
  <si>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</si>
  <si>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</si>
  <si>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</si>
  <si>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</si>
  <si>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</si>
  <si>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</si>
  <si>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</si>
  <si>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</si>
  <si>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</si>
  <si>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</si>
  <si>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</si>
  <si>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</si>
  <si>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</si>
  <si>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</si>
  <si>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</si>
  <si>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</si>
  <si>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</si>
  <si>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</si>
  <si>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</si>
  <si>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</si>
  <si>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</si>
  <si>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</si>
  <si>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</si>
  <si>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</si>
  <si>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</si>
  <si>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</si>
  <si>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</si>
  <si>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</si>
  <si>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</si>
  <si>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</si>
  <si>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</si>
  <si>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</si>
  <si>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</si>
  <si>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</si>
  <si>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</si>
  <si>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</si>
  <si>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</si>
  <si>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</si>
  <si>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</si>
  <si>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</si>
  <si>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</si>
  <si>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</si>
  <si>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</si>
  <si>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</si>
  <si>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</si>
  <si>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</si>
  <si>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</si>
  <si>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</si>
  <si>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</si>
  <si>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</si>
  <si>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</si>
  <si>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</si>
  <si>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</si>
  <si>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</si>
  <si>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</si>
  <si>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</si>
  <si>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</si>
  <si>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</si>
  <si>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</si>
  <si>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</si>
  <si>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</si>
  <si>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</si>
  <si>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</si>
  <si>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</si>
  <si>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</si>
  <si>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</si>
  <si>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</si>
  <si>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</si>
  <si>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</si>
  <si>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</si>
  <si>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</si>
  <si>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</si>
  <si>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Інші програми, заклади та заходи у сфері освіти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</si>
  <si>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</si>
  <si>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</si>
  <si>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</si>
  <si>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</si>
  <si>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</si>
  <si>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</si>
  <si>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</si>
  <si>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</si>
  <si>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</si>
  <si>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</si>
  <si>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</si>
  <si>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</si>
  <si>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</si>
  <si>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3040</t>
  </si>
  <si>
    <t>Надання допомоги сім'ям з дітьми, малозабезпеченим сім’ям, тимчасової допомоги дітям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</si>
  <si>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</si>
  <si>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</si>
  <si>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</si>
  <si>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</si>
  <si>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</si>
  <si>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</si>
  <si>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</si>
  <si>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</si>
  <si>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</si>
  <si>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</si>
  <si>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</si>
  <si>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</si>
  <si>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</si>
  <si>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</si>
  <si>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</si>
  <si>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</si>
  <si>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</si>
  <si>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</si>
  <si>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</si>
  <si>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</si>
  <si>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</si>
  <si>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</si>
  <si>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</si>
  <si>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</si>
  <si>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</si>
  <si>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</si>
  <si>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</si>
  <si>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</si>
  <si>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</si>
  <si>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</si>
  <si>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</si>
  <si>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</si>
  <si>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</si>
  <si>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</si>
  <si>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41039100</t>
  </si>
  <si>
    <t>Субвенція з державного бюджету місцевим бюджетам на реалізацію проектів ремонтно-реставраційних та консерваційних робіт пам'яток культурної спадщини, що перебувають у комунальній власності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</si>
  <si>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</si>
  <si>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</si>
  <si>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Затверджено обласною радою  на 2024 рік із урахуванням змін</t>
  </si>
  <si>
    <t>Процент виконання до плану 2024 року</t>
  </si>
  <si>
    <t>Затверджено обласною радою  на 2024 рік із урахуванням змін (кошторисні призначення)</t>
  </si>
  <si>
    <t>Затверджено обласною радою на 2024 рік із урахуванням змін</t>
  </si>
  <si>
    <t>Затверджено обласною радою на 2024 рік із урахуванням змін (кошторисні призначення)</t>
  </si>
  <si>
    <t>Затверджено місцевими радами на 2024 рік з урахуванням змін (кошторисні призначення)</t>
  </si>
  <si>
    <t>42000000</t>
  </si>
  <si>
    <t>Від Європейського Союзу, урядів іноземних держав, міжнародних організацій, донорських установ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</si>
  <si>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</si>
  <si>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</si>
  <si>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</si>
  <si>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</si>
  <si>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41031900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</si>
  <si>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</si>
  <si>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</t>
  </si>
  <si>
    <t>(по шифровому звіту)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</si>
  <si>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</si>
  <si>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</si>
  <si>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Надання внутрішніх кредитів</t>
  </si>
  <si>
    <t>Повернення внутрішніх кредитів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</si>
  <si>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</si>
  <si>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</si>
  <si>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за 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</si>
</sst>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8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  <font>
      <sz val="4"/>
      <name val="Times New Roman"/>
      <family val="1"/>
      <charset val="204"/>
    </font>
    <font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</font>
    <font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 Cyr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sz val="14"/>
      <color theme="1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5" fillId="0" borderId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7" borderId="1" applyNumberFormat="0" applyAlignment="0" applyProtection="0"/>
    <xf numFmtId="0" fontId="44" fillId="4" borderId="0" applyNumberFormat="0" applyBorder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45" fillId="0" borderId="0"/>
    <xf numFmtId="0" fontId="55" fillId="0" borderId="0"/>
    <xf numFmtId="0" fontId="32" fillId="0" borderId="0"/>
    <xf numFmtId="0" fontId="59" fillId="0" borderId="0"/>
    <xf numFmtId="0" fontId="60" fillId="0" borderId="0"/>
    <xf numFmtId="0" fontId="42" fillId="0" borderId="5" applyNumberFormat="0" applyFill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59" fillId="0" borderId="0"/>
    <xf numFmtId="0" fontId="45" fillId="0" borderId="0"/>
    <xf numFmtId="0" fontId="61" fillId="0" borderId="0"/>
    <xf numFmtId="0" fontId="50" fillId="0" borderId="0"/>
    <xf numFmtId="0" fontId="2" fillId="0" borderId="0"/>
    <xf numFmtId="0" fontId="3" fillId="0" borderId="0"/>
    <xf numFmtId="0" fontId="3" fillId="0" borderId="0"/>
    <xf numFmtId="0" fontId="36" fillId="22" borderId="7" applyNumberFormat="0" applyFont="0" applyAlignment="0" applyProtection="0"/>
    <xf numFmtId="9" fontId="1" fillId="0" borderId="0" applyFont="0" applyFill="0" applyBorder="0" applyAlignment="0" applyProtection="0"/>
    <xf numFmtId="0" fontId="41" fillId="21" borderId="0" applyNumberFormat="0" applyBorder="0" applyAlignment="0" applyProtection="0"/>
    <xf numFmtId="0" fontId="46" fillId="0" borderId="0"/>
    <xf numFmtId="0" fontId="43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42">
    <xf numFmtId="0" fontId="0" fillId="0" borderId="0" xfId="0"/>
    <xf numFmtId="0" fontId="4" fillId="0" borderId="8" xfId="62" applyFont="1" applyFill="1" applyBorder="1" applyAlignment="1" applyProtection="1">
      <alignment horizontal="center" vertical="center" wrapText="1"/>
    </xf>
    <xf numFmtId="0" fontId="8" fillId="0" borderId="0" xfId="62" applyFont="1" applyFill="1" applyProtection="1"/>
    <xf numFmtId="0" fontId="5" fillId="0" borderId="0" xfId="62" applyFont="1" applyFill="1" applyAlignment="1" applyProtection="1">
      <alignment horizontal="left" vertical="center"/>
    </xf>
    <xf numFmtId="0" fontId="10" fillId="0" borderId="9" xfId="62" applyFont="1" applyFill="1" applyBorder="1" applyAlignment="1" applyProtection="1">
      <alignment horizontal="centerContinuous" vertical="center" wrapText="1"/>
    </xf>
    <xf numFmtId="0" fontId="21" fillId="0" borderId="0" xfId="62" applyFont="1" applyFill="1" applyAlignment="1" applyProtection="1"/>
    <xf numFmtId="0" fontId="18" fillId="0" borderId="0" xfId="62" applyFont="1" applyFill="1" applyAlignment="1" applyProtection="1"/>
    <xf numFmtId="0" fontId="22" fillId="0" borderId="0" xfId="62" applyFont="1" applyFill="1" applyProtection="1"/>
    <xf numFmtId="191" fontId="30" fillId="0" borderId="8" xfId="0" applyNumberFormat="1" applyFont="1" applyFill="1" applyBorder="1" applyAlignment="1">
      <alignment vertical="center"/>
    </xf>
    <xf numFmtId="191" fontId="14" fillId="0" borderId="8" xfId="62" applyNumberFormat="1" applyFont="1" applyFill="1" applyBorder="1" applyProtection="1">
      <protection locked="0"/>
    </xf>
    <xf numFmtId="0" fontId="6" fillId="0" borderId="8" xfId="62" applyFont="1" applyFill="1" applyBorder="1" applyAlignment="1" applyProtection="1">
      <alignment horizontal="center" vertical="center" wrapText="1"/>
    </xf>
    <xf numFmtId="191" fontId="9" fillId="0" borderId="8" xfId="62" applyNumberFormat="1" applyFont="1" applyFill="1" applyBorder="1" applyProtection="1"/>
    <xf numFmtId="191" fontId="9" fillId="0" borderId="8" xfId="62" applyNumberFormat="1" applyFont="1" applyFill="1" applyBorder="1" applyProtection="1">
      <protection locked="0"/>
    </xf>
    <xf numFmtId="0" fontId="7" fillId="0" borderId="8" xfId="62" applyFont="1" applyFill="1" applyBorder="1" applyAlignment="1" applyProtection="1">
      <alignment vertical="center" wrapText="1"/>
    </xf>
    <xf numFmtId="191" fontId="13" fillId="0" borderId="8" xfId="62" applyNumberFormat="1" applyFont="1" applyFill="1" applyBorder="1" applyProtection="1">
      <protection locked="0"/>
    </xf>
    <xf numFmtId="191" fontId="17" fillId="0" borderId="8" xfId="62" applyNumberFormat="1" applyFont="1" applyFill="1" applyBorder="1" applyProtection="1">
      <protection locked="0"/>
    </xf>
    <xf numFmtId="191" fontId="27" fillId="0" borderId="0" xfId="62" applyNumberFormat="1" applyFont="1" applyFill="1" applyBorder="1" applyProtection="1"/>
    <xf numFmtId="191" fontId="28" fillId="0" borderId="0" xfId="62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2" applyFont="1" applyFill="1" applyProtection="1"/>
    <xf numFmtId="0" fontId="2" fillId="0" borderId="0" xfId="62" applyFont="1" applyFill="1" applyProtection="1"/>
    <xf numFmtId="0" fontId="24" fillId="0" borderId="0" xfId="62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2" applyNumberFormat="1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Continuous" vertical="center" wrapText="1"/>
    </xf>
    <xf numFmtId="0" fontId="12" fillId="0" borderId="8" xfId="62" applyFont="1" applyFill="1" applyBorder="1" applyAlignment="1" applyProtection="1">
      <alignment horizontal="centerContinuous" vertical="center" wrapText="1"/>
    </xf>
    <xf numFmtId="0" fontId="12" fillId="0" borderId="10" xfId="0" applyFont="1" applyFill="1" applyBorder="1" applyAlignment="1" applyProtection="1">
      <alignment horizontal="centerContinuous" vertical="center" wrapText="1"/>
    </xf>
    <xf numFmtId="0" fontId="12" fillId="0" borderId="9" xfId="0" applyFont="1" applyFill="1" applyBorder="1" applyAlignment="1" applyProtection="1">
      <alignment horizontal="centerContinuous" vertical="center" wrapText="1"/>
    </xf>
    <xf numFmtId="0" fontId="20" fillId="0" borderId="0" xfId="62" applyFont="1" applyFill="1" applyAlignment="1" applyProtection="1"/>
    <xf numFmtId="0" fontId="19" fillId="0" borderId="0" xfId="63" applyFont="1" applyFill="1" applyAlignment="1" applyProtection="1"/>
    <xf numFmtId="0" fontId="12" fillId="0" borderId="8" xfId="62" applyFont="1" applyFill="1" applyBorder="1" applyAlignment="1" applyProtection="1">
      <alignment horizontal="center" vertical="top" wrapText="1"/>
    </xf>
    <xf numFmtId="49" fontId="12" fillId="0" borderId="11" xfId="62" applyNumberFormat="1" applyFont="1" applyFill="1" applyBorder="1" applyAlignment="1" applyProtection="1">
      <alignment horizontal="center" vertical="top" wrapText="1"/>
    </xf>
    <xf numFmtId="0" fontId="26" fillId="0" borderId="0" xfId="62" applyFont="1" applyFill="1" applyProtection="1"/>
    <xf numFmtId="0" fontId="11" fillId="0" borderId="0" xfId="62" applyFont="1" applyFill="1" applyProtection="1"/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2" applyNumberFormat="1" applyFont="1" applyFill="1" applyBorder="1" applyAlignment="1" applyProtection="1">
      <alignment horizontal="center" vertical="center" wrapText="1"/>
    </xf>
    <xf numFmtId="191" fontId="29" fillId="0" borderId="0" xfId="0" applyNumberFormat="1" applyFont="1" applyFill="1" applyBorder="1" applyAlignment="1">
      <alignment horizontal="center" vertical="center"/>
    </xf>
    <xf numFmtId="0" fontId="31" fillId="0" borderId="0" xfId="62" applyFont="1" applyFill="1" applyProtection="1"/>
    <xf numFmtId="191" fontId="8" fillId="0" borderId="0" xfId="62" applyNumberFormat="1" applyFont="1" applyFill="1" applyBorder="1" applyAlignment="1" applyProtection="1">
      <alignment horizontal="center" vertical="center" wrapText="1"/>
    </xf>
    <xf numFmtId="191" fontId="8" fillId="0" borderId="0" xfId="62" applyNumberFormat="1" applyFont="1" applyFill="1" applyBorder="1" applyAlignment="1" applyProtection="1">
      <alignment wrapText="1"/>
    </xf>
    <xf numFmtId="191" fontId="8" fillId="0" borderId="0" xfId="62" applyNumberFormat="1" applyFont="1" applyFill="1" applyBorder="1" applyAlignment="1" applyProtection="1">
      <alignment horizontal="center"/>
    </xf>
    <xf numFmtId="191" fontId="8" fillId="0" borderId="0" xfId="62" applyNumberFormat="1" applyFont="1" applyFill="1" applyAlignment="1" applyProtection="1">
      <alignment wrapText="1"/>
    </xf>
    <xf numFmtId="191" fontId="8" fillId="0" borderId="0" xfId="62" applyNumberFormat="1" applyFont="1" applyFill="1" applyAlignment="1" applyProtection="1">
      <alignment horizontal="center"/>
    </xf>
    <xf numFmtId="0" fontId="8" fillId="0" borderId="0" xfId="62" applyFont="1" applyFill="1" applyAlignment="1" applyProtection="1">
      <alignment wrapText="1"/>
    </xf>
    <xf numFmtId="0" fontId="8" fillId="0" borderId="0" xfId="62" applyFont="1" applyFill="1" applyAlignment="1" applyProtection="1">
      <alignment horizontal="center"/>
    </xf>
    <xf numFmtId="0" fontId="8" fillId="23" borderId="0" xfId="62" applyFont="1" applyFill="1" applyProtection="1"/>
    <xf numFmtId="0" fontId="25" fillId="23" borderId="0" xfId="62" applyFont="1" applyFill="1" applyProtection="1"/>
    <xf numFmtId="200" fontId="25" fillId="23" borderId="0" xfId="62" applyNumberFormat="1" applyFont="1" applyFill="1" applyProtection="1"/>
    <xf numFmtId="0" fontId="2" fillId="23" borderId="0" xfId="62" applyFont="1" applyFill="1" applyProtection="1"/>
    <xf numFmtId="0" fontId="22" fillId="23" borderId="0" xfId="62" applyFont="1" applyFill="1" applyProtection="1"/>
    <xf numFmtId="0" fontId="8" fillId="24" borderId="0" xfId="62" applyFont="1" applyFill="1" applyProtection="1"/>
    <xf numFmtId="0" fontId="8" fillId="24" borderId="8" xfId="62" applyFont="1" applyFill="1" applyBorder="1" applyAlignment="1" applyProtection="1">
      <alignment horizontal="center" vertical="center"/>
    </xf>
    <xf numFmtId="0" fontId="12" fillId="24" borderId="8" xfId="62" applyFont="1" applyFill="1" applyBorder="1" applyAlignment="1" applyProtection="1">
      <alignment horizontal="center" vertical="top" wrapText="1"/>
    </xf>
    <xf numFmtId="0" fontId="6" fillId="24" borderId="8" xfId="62" applyFont="1" applyFill="1" applyBorder="1" applyAlignment="1" applyProtection="1">
      <alignment horizontal="center" vertical="center"/>
    </xf>
    <xf numFmtId="0" fontId="11" fillId="24" borderId="8" xfId="62" applyFont="1" applyFill="1" applyBorder="1" applyAlignment="1" applyProtection="1">
      <alignment horizontal="center" vertical="center"/>
    </xf>
    <xf numFmtId="4" fontId="22" fillId="0" borderId="0" xfId="62" applyNumberFormat="1" applyFont="1" applyFill="1" applyProtection="1"/>
    <xf numFmtId="4" fontId="31" fillId="0" borderId="0" xfId="62" applyNumberFormat="1" applyFont="1" applyFill="1" applyProtection="1"/>
    <xf numFmtId="191" fontId="35" fillId="0" borderId="8" xfId="0" applyNumberFormat="1" applyFont="1" applyFill="1" applyBorder="1" applyAlignment="1">
      <alignment vertical="center"/>
    </xf>
    <xf numFmtId="0" fontId="6" fillId="0" borderId="0" xfId="62" applyFont="1" applyFill="1" applyProtection="1"/>
    <xf numFmtId="1" fontId="8" fillId="0" borderId="0" xfId="62" applyNumberFormat="1" applyFont="1" applyFill="1" applyBorder="1" applyAlignment="1" applyProtection="1">
      <alignment horizontal="center"/>
    </xf>
    <xf numFmtId="200" fontId="8" fillId="0" borderId="0" xfId="62" applyNumberFormat="1" applyFont="1" applyFill="1" applyProtection="1"/>
    <xf numFmtId="0" fontId="4" fillId="25" borderId="8" xfId="62" applyFont="1" applyFill="1" applyBorder="1" applyAlignment="1" applyProtection="1">
      <alignment horizontal="center" vertical="center"/>
    </xf>
    <xf numFmtId="0" fontId="4" fillId="25" borderId="8" xfId="62" applyFont="1" applyFill="1" applyBorder="1" applyAlignment="1" applyProtection="1">
      <alignment horizontal="center" vertical="center" wrapText="1"/>
    </xf>
    <xf numFmtId="191" fontId="4" fillId="25" borderId="8" xfId="62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200" fontId="4" fillId="26" borderId="8" xfId="62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</xf>
    <xf numFmtId="200" fontId="4" fillId="0" borderId="11" xfId="62" applyNumberFormat="1" applyFont="1" applyFill="1" applyBorder="1" applyAlignment="1" applyProtection="1">
      <alignment horizontal="center"/>
    </xf>
    <xf numFmtId="200" fontId="4" fillId="25" borderId="8" xfId="62" applyNumberFormat="1" applyFont="1" applyFill="1" applyBorder="1" applyAlignment="1" applyProtection="1">
      <alignment horizontal="center"/>
    </xf>
    <xf numFmtId="200" fontId="33" fillId="0" borderId="8" xfId="62" applyNumberFormat="1" applyFont="1" applyFill="1" applyBorder="1" applyAlignment="1" applyProtection="1">
      <alignment horizontal="center"/>
    </xf>
    <xf numFmtId="209" fontId="4" fillId="0" borderId="8" xfId="66" applyNumberFormat="1" applyFont="1" applyFill="1" applyBorder="1" applyAlignment="1" applyProtection="1">
      <alignment horizontal="center"/>
    </xf>
    <xf numFmtId="209" fontId="33" fillId="0" borderId="8" xfId="66" applyNumberFormat="1" applyFont="1" applyFill="1" applyBorder="1" applyAlignment="1" applyProtection="1">
      <alignment horizontal="center"/>
    </xf>
    <xf numFmtId="209" fontId="4" fillId="25" borderId="8" xfId="66" applyNumberFormat="1" applyFont="1" applyFill="1" applyBorder="1" applyAlignment="1" applyProtection="1">
      <alignment horizontal="center"/>
    </xf>
    <xf numFmtId="209" fontId="4" fillId="25" borderId="8" xfId="66" applyNumberFormat="1" applyFont="1" applyFill="1" applyBorder="1" applyAlignment="1" applyProtection="1">
      <alignment horizontal="center" vertical="center"/>
    </xf>
    <xf numFmtId="200" fontId="4" fillId="0" borderId="8" xfId="62" applyNumberFormat="1" applyFont="1" applyFill="1" applyBorder="1" applyAlignment="1" applyProtection="1">
      <alignment horizontal="center"/>
      <protection locked="0"/>
    </xf>
    <xf numFmtId="0" fontId="8" fillId="0" borderId="8" xfId="62" applyFont="1" applyFill="1" applyBorder="1" applyAlignment="1" applyProtection="1">
      <alignment vertical="center" wrapText="1"/>
    </xf>
    <xf numFmtId="209" fontId="33" fillId="0" borderId="8" xfId="66" applyNumberFormat="1" applyFont="1" applyFill="1" applyBorder="1" applyAlignment="1" applyProtection="1">
      <alignment horizontal="center"/>
      <protection locked="0"/>
    </xf>
    <xf numFmtId="200" fontId="33" fillId="0" borderId="8" xfId="62" applyNumberFormat="1" applyFont="1" applyFill="1" applyBorder="1" applyAlignment="1" applyProtection="1">
      <alignment horizontal="center"/>
      <protection locked="0"/>
    </xf>
    <xf numFmtId="200" fontId="33" fillId="0" borderId="11" xfId="62" applyNumberFormat="1" applyFont="1" applyFill="1" applyBorder="1" applyAlignment="1" applyProtection="1">
      <alignment horizontal="center"/>
    </xf>
    <xf numFmtId="49" fontId="51" fillId="0" borderId="8" xfId="0" applyNumberFormat="1" applyFont="1" applyFill="1" applyBorder="1" applyAlignment="1">
      <alignment horizontal="center" vertical="center"/>
    </xf>
    <xf numFmtId="200" fontId="51" fillId="0" borderId="8" xfId="62" applyNumberFormat="1" applyFont="1" applyFill="1" applyBorder="1" applyAlignment="1" applyProtection="1">
      <alignment horizontal="center"/>
    </xf>
    <xf numFmtId="209" fontId="51" fillId="0" borderId="8" xfId="66" applyNumberFormat="1" applyFont="1" applyFill="1" applyBorder="1" applyAlignment="1" applyProtection="1">
      <alignment horizontal="center"/>
    </xf>
    <xf numFmtId="209" fontId="51" fillId="26" borderId="8" xfId="66" applyNumberFormat="1" applyFont="1" applyFill="1" applyBorder="1" applyAlignment="1" applyProtection="1">
      <alignment horizontal="center"/>
    </xf>
    <xf numFmtId="0" fontId="7" fillId="0" borderId="0" xfId="62" applyFont="1" applyFill="1" applyProtection="1"/>
    <xf numFmtId="0" fontId="53" fillId="0" borderId="0" xfId="62" applyFont="1" applyFill="1" applyProtection="1"/>
    <xf numFmtId="0" fontId="52" fillId="0" borderId="0" xfId="62" applyFont="1" applyFill="1" applyProtection="1"/>
    <xf numFmtId="0" fontId="53" fillId="23" borderId="0" xfId="62" applyFont="1" applyFill="1" applyProtection="1"/>
    <xf numFmtId="200" fontId="53" fillId="23" borderId="0" xfId="62" applyNumberFormat="1" applyFont="1" applyFill="1" applyProtection="1"/>
    <xf numFmtId="0" fontId="52" fillId="23" borderId="0" xfId="62" applyFont="1" applyFill="1" applyProtection="1"/>
    <xf numFmtId="0" fontId="7" fillId="24" borderId="8" xfId="62" applyFont="1" applyFill="1" applyBorder="1" applyAlignment="1" applyProtection="1">
      <alignment horizontal="center" vertical="center"/>
    </xf>
    <xf numFmtId="200" fontId="51" fillId="26" borderId="8" xfId="62" applyNumberFormat="1" applyFont="1" applyFill="1" applyBorder="1" applyAlignment="1" applyProtection="1">
      <alignment horizontal="center"/>
      <protection locked="0"/>
    </xf>
    <xf numFmtId="200" fontId="51" fillId="0" borderId="8" xfId="62" applyNumberFormat="1" applyFont="1" applyFill="1" applyBorder="1" applyAlignment="1" applyProtection="1">
      <alignment horizontal="center"/>
      <protection locked="0"/>
    </xf>
    <xf numFmtId="200" fontId="51" fillId="0" borderId="11" xfId="62" applyNumberFormat="1" applyFont="1" applyFill="1" applyBorder="1" applyAlignment="1" applyProtection="1">
      <alignment horizontal="center"/>
    </xf>
    <xf numFmtId="209" fontId="54" fillId="0" borderId="8" xfId="66" applyNumberFormat="1" applyFont="1" applyFill="1" applyBorder="1" applyAlignment="1" applyProtection="1">
      <alignment horizontal="center"/>
    </xf>
    <xf numFmtId="209" fontId="51" fillId="0" borderId="8" xfId="66" applyNumberFormat="1" applyFont="1" applyFill="1" applyBorder="1" applyAlignment="1" applyProtection="1">
      <alignment horizontal="center"/>
      <protection locked="0"/>
    </xf>
    <xf numFmtId="191" fontId="8" fillId="0" borderId="0" xfId="62" applyNumberFormat="1" applyFont="1" applyFill="1" applyProtection="1"/>
    <xf numFmtId="0" fontId="12" fillId="0" borderId="9" xfId="62" applyFont="1" applyFill="1" applyBorder="1" applyAlignment="1" applyProtection="1">
      <alignment horizontal="center" vertical="center" wrapText="1"/>
    </xf>
    <xf numFmtId="0" fontId="12" fillId="0" borderId="8" xfId="62" applyFont="1" applyFill="1" applyBorder="1" applyAlignment="1" applyProtection="1">
      <alignment horizontal="center" vertical="center" wrapText="1"/>
    </xf>
    <xf numFmtId="200" fontId="8" fillId="0" borderId="0" xfId="62" applyNumberFormat="1" applyFont="1" applyFill="1" applyBorder="1" applyProtection="1"/>
    <xf numFmtId="191" fontId="8" fillId="0" borderId="0" xfId="62" applyNumberFormat="1" applyFont="1" applyFill="1" applyBorder="1" applyProtection="1"/>
    <xf numFmtId="0" fontId="8" fillId="0" borderId="0" xfId="62" applyFont="1" applyFill="1" applyBorder="1" applyProtection="1"/>
    <xf numFmtId="191" fontId="8" fillId="0" borderId="0" xfId="62" applyNumberFormat="1" applyFont="1" applyFill="1" applyBorder="1" applyAlignment="1" applyProtection="1">
      <alignment horizontal="centerContinuous" vertical="center"/>
    </xf>
    <xf numFmtId="0" fontId="8" fillId="0" borderId="0" xfId="62" applyFont="1" applyFill="1" applyBorder="1" applyAlignment="1" applyProtection="1">
      <alignment horizontal="centerContinuous" vertical="center"/>
    </xf>
    <xf numFmtId="19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/>
    <xf numFmtId="4" fontId="62" fillId="26" borderId="0" xfId="62" applyNumberFormat="1" applyFont="1" applyFill="1" applyBorder="1" applyProtection="1"/>
    <xf numFmtId="4" fontId="62" fillId="27" borderId="0" xfId="62" applyNumberFormat="1" applyFont="1" applyFill="1" applyBorder="1" applyProtection="1"/>
    <xf numFmtId="0" fontId="62" fillId="26" borderId="0" xfId="62" applyFont="1" applyFill="1" applyBorder="1" applyProtection="1"/>
    <xf numFmtId="0" fontId="62" fillId="27" borderId="0" xfId="62" applyFont="1" applyFill="1" applyBorder="1" applyProtection="1"/>
    <xf numFmtId="0" fontId="62" fillId="27" borderId="0" xfId="62" applyFont="1" applyFill="1" applyProtection="1"/>
    <xf numFmtId="0" fontId="62" fillId="26" borderId="0" xfId="62" applyFont="1" applyFill="1" applyBorder="1" applyAlignment="1" applyProtection="1">
      <alignment horizontal="centerContinuous" vertical="center"/>
    </xf>
    <xf numFmtId="200" fontId="62" fillId="26" borderId="0" xfId="62" applyNumberFormat="1" applyFont="1" applyFill="1" applyBorder="1" applyAlignment="1" applyProtection="1">
      <alignment horizontal="centerContinuous" vertical="center"/>
    </xf>
    <xf numFmtId="0" fontId="63" fillId="27" borderId="0" xfId="62" applyFont="1" applyFill="1" applyBorder="1" applyProtection="1"/>
    <xf numFmtId="200" fontId="64" fillId="0" borderId="8" xfId="62" applyNumberFormat="1" applyFont="1" applyFill="1" applyBorder="1" applyAlignment="1" applyProtection="1">
      <alignment horizontal="center"/>
    </xf>
    <xf numFmtId="191" fontId="65" fillId="26" borderId="0" xfId="62" applyNumberFormat="1" applyFont="1" applyFill="1" applyBorder="1" applyAlignment="1" applyProtection="1">
      <alignment horizontal="centerContinuous" vertical="center"/>
    </xf>
    <xf numFmtId="191" fontId="62" fillId="26" borderId="0" xfId="62" applyNumberFormat="1" applyFont="1" applyFill="1" applyBorder="1" applyAlignment="1" applyProtection="1">
      <alignment horizontal="centerContinuous" vertical="center"/>
    </xf>
    <xf numFmtId="191" fontId="62" fillId="26" borderId="0" xfId="62" applyNumberFormat="1" applyFont="1" applyFill="1" applyBorder="1" applyAlignment="1" applyProtection="1">
      <alignment horizontal="center" vertical="center" wrapText="1"/>
    </xf>
    <xf numFmtId="191" fontId="62" fillId="27" borderId="0" xfId="62" applyNumberFormat="1" applyFont="1" applyFill="1" applyBorder="1" applyAlignment="1" applyProtection="1">
      <alignment horizontal="center"/>
    </xf>
    <xf numFmtId="191" fontId="62" fillId="27" borderId="0" xfId="62" applyNumberFormat="1" applyFont="1" applyFill="1" applyBorder="1" applyProtection="1"/>
    <xf numFmtId="200" fontId="66" fillId="27" borderId="0" xfId="62" applyNumberFormat="1" applyFont="1" applyFill="1" applyBorder="1" applyAlignment="1" applyProtection="1">
      <alignment horizontal="center"/>
    </xf>
    <xf numFmtId="200" fontId="67" fillId="27" borderId="0" xfId="62" applyNumberFormat="1" applyFont="1" applyFill="1" applyBorder="1" applyAlignment="1" applyProtection="1">
      <alignment horizontal="center"/>
    </xf>
    <xf numFmtId="191" fontId="62" fillId="27" borderId="0" xfId="62" applyNumberFormat="1" applyFont="1" applyFill="1" applyAlignment="1" applyProtection="1">
      <alignment horizontal="center"/>
    </xf>
    <xf numFmtId="191" fontId="62" fillId="27" borderId="0" xfId="62" applyNumberFormat="1" applyFont="1" applyFill="1" applyProtection="1"/>
    <xf numFmtId="0" fontId="62" fillId="27" borderId="0" xfId="62" applyFont="1" applyFill="1" applyAlignment="1" applyProtection="1">
      <alignment horizontal="center"/>
    </xf>
    <xf numFmtId="49" fontId="68" fillId="26" borderId="8" xfId="62" applyNumberFormat="1" applyFont="1" applyFill="1" applyBorder="1" applyAlignment="1" applyProtection="1">
      <alignment horizontal="center" vertical="top" wrapText="1"/>
    </xf>
    <xf numFmtId="200" fontId="69" fillId="26" borderId="8" xfId="62" applyNumberFormat="1" applyFont="1" applyFill="1" applyBorder="1" applyAlignment="1" applyProtection="1">
      <alignment horizontal="center"/>
    </xf>
    <xf numFmtId="200" fontId="69" fillId="25" borderId="8" xfId="62" applyNumberFormat="1" applyFont="1" applyFill="1" applyBorder="1" applyAlignment="1" applyProtection="1">
      <alignment horizontal="center"/>
    </xf>
    <xf numFmtId="0" fontId="68" fillId="26" borderId="8" xfId="0" applyFont="1" applyFill="1" applyBorder="1" applyAlignment="1" applyProtection="1">
      <alignment horizontal="centerContinuous" vertical="center" wrapText="1"/>
    </xf>
    <xf numFmtId="200" fontId="69" fillId="0" borderId="8" xfId="62" applyNumberFormat="1" applyFont="1" applyFill="1" applyBorder="1" applyAlignment="1" applyProtection="1">
      <alignment horizontal="center"/>
    </xf>
    <xf numFmtId="200" fontId="70" fillId="0" borderId="8" xfId="62" applyNumberFormat="1" applyFont="1" applyFill="1" applyBorder="1" applyAlignment="1" applyProtection="1">
      <alignment horizontal="center"/>
    </xf>
    <xf numFmtId="200" fontId="71" fillId="0" borderId="8" xfId="62" applyNumberFormat="1" applyFont="1" applyFill="1" applyBorder="1" applyAlignment="1" applyProtection="1">
      <alignment horizontal="center"/>
    </xf>
    <xf numFmtId="0" fontId="72" fillId="26" borderId="0" xfId="62" applyFont="1" applyFill="1" applyAlignment="1" applyProtection="1">
      <alignment horizontal="center" wrapText="1"/>
    </xf>
    <xf numFmtId="191" fontId="73" fillId="0" borderId="0" xfId="62" applyNumberFormat="1" applyFont="1" applyFill="1" applyProtection="1"/>
    <xf numFmtId="0" fontId="73" fillId="26" borderId="0" xfId="62" applyFont="1" applyFill="1" applyProtection="1"/>
    <xf numFmtId="0" fontId="73" fillId="0" borderId="0" xfId="62" applyFont="1" applyFill="1" applyProtection="1"/>
    <xf numFmtId="0" fontId="72" fillId="0" borderId="12" xfId="62" applyFont="1" applyFill="1" applyBorder="1" applyAlignment="1" applyProtection="1">
      <alignment horizontal="center" wrapText="1"/>
    </xf>
    <xf numFmtId="200" fontId="72" fillId="26" borderId="0" xfId="62" applyNumberFormat="1" applyFont="1" applyFill="1" applyBorder="1" applyAlignment="1" applyProtection="1">
      <alignment horizontal="center" wrapText="1"/>
    </xf>
    <xf numFmtId="2" fontId="73" fillId="26" borderId="0" xfId="62" applyNumberFormat="1" applyFont="1" applyFill="1" applyProtection="1"/>
    <xf numFmtId="200" fontId="73" fillId="0" borderId="0" xfId="62" applyNumberFormat="1" applyFont="1" applyFill="1" applyProtection="1"/>
    <xf numFmtId="200" fontId="72" fillId="0" borderId="0" xfId="64" applyNumberFormat="1" applyFont="1" applyFill="1" applyAlignment="1" applyProtection="1">
      <alignment horizontal="center"/>
    </xf>
    <xf numFmtId="200" fontId="73" fillId="26" borderId="0" xfId="62" applyNumberFormat="1" applyFont="1" applyFill="1" applyProtection="1"/>
    <xf numFmtId="191" fontId="73" fillId="26" borderId="0" xfId="62" applyNumberFormat="1" applyFont="1" applyFill="1" applyProtection="1"/>
    <xf numFmtId="200" fontId="72" fillId="26" borderId="0" xfId="64" applyNumberFormat="1" applyFont="1" applyFill="1" applyAlignment="1" applyProtection="1">
      <alignment horizontal="center"/>
    </xf>
    <xf numFmtId="200" fontId="68" fillId="26" borderId="8" xfId="62" applyNumberFormat="1" applyFont="1" applyFill="1" applyBorder="1" applyAlignment="1" applyProtection="1">
      <alignment horizontal="center" vertical="center" wrapText="1"/>
    </xf>
    <xf numFmtId="200" fontId="68" fillId="26" borderId="8" xfId="0" applyNumberFormat="1" applyFont="1" applyFill="1" applyBorder="1" applyAlignment="1" applyProtection="1">
      <alignment horizontal="centerContinuous" vertical="center" wrapText="1"/>
    </xf>
    <xf numFmtId="0" fontId="68" fillId="26" borderId="8" xfId="0" applyFont="1" applyFill="1" applyBorder="1" applyAlignment="1" applyProtection="1">
      <alignment horizontal="center" vertical="center" wrapText="1"/>
    </xf>
    <xf numFmtId="0" fontId="68" fillId="0" borderId="8" xfId="62" applyFont="1" applyFill="1" applyBorder="1" applyAlignment="1" applyProtection="1">
      <alignment horizontal="centerContinuous" vertical="center" wrapText="1"/>
    </xf>
    <xf numFmtId="0" fontId="68" fillId="0" borderId="8" xfId="0" applyFont="1" applyFill="1" applyBorder="1" applyAlignment="1" applyProtection="1">
      <alignment horizontal="centerContinuous" vertical="center" wrapText="1"/>
    </xf>
    <xf numFmtId="0" fontId="68" fillId="0" borderId="8" xfId="62" applyFont="1" applyFill="1" applyBorder="1" applyAlignment="1" applyProtection="1">
      <alignment horizontal="center" vertical="top" wrapText="1"/>
    </xf>
    <xf numFmtId="49" fontId="68" fillId="0" borderId="8" xfId="62" applyNumberFormat="1" applyFont="1" applyFill="1" applyBorder="1" applyAlignment="1" applyProtection="1">
      <alignment horizontal="center" vertical="top" wrapText="1"/>
    </xf>
    <xf numFmtId="200" fontId="68" fillId="26" borderId="8" xfId="62" applyNumberFormat="1" applyFont="1" applyFill="1" applyBorder="1" applyAlignment="1" applyProtection="1">
      <alignment horizontal="center" vertical="top" wrapText="1"/>
    </xf>
    <xf numFmtId="49" fontId="69" fillId="0" borderId="8" xfId="62" applyNumberFormat="1" applyFont="1" applyFill="1" applyBorder="1" applyAlignment="1" applyProtection="1">
      <alignment horizontal="center"/>
    </xf>
    <xf numFmtId="0" fontId="69" fillId="0" borderId="8" xfId="62" applyFont="1" applyFill="1" applyBorder="1" applyAlignment="1" applyProtection="1">
      <alignment horizontal="center" wrapText="1"/>
    </xf>
    <xf numFmtId="209" fontId="69" fillId="0" borderId="8" xfId="66" applyNumberFormat="1" applyFont="1" applyFill="1" applyBorder="1" applyAlignment="1" applyProtection="1">
      <alignment horizontal="center"/>
    </xf>
    <xf numFmtId="209" fontId="69" fillId="26" borderId="8" xfId="66" applyNumberFormat="1" applyFont="1" applyFill="1" applyBorder="1" applyAlignment="1" applyProtection="1">
      <alignment horizontal="center"/>
    </xf>
    <xf numFmtId="49" fontId="70" fillId="0" borderId="8" xfId="0" applyNumberFormat="1" applyFont="1" applyFill="1" applyBorder="1" applyAlignment="1">
      <alignment horizontal="center" vertical="center"/>
    </xf>
    <xf numFmtId="0" fontId="74" fillId="0" borderId="8" xfId="62" applyFont="1" applyFill="1" applyBorder="1" applyAlignment="1" applyProtection="1">
      <alignment vertical="center" wrapText="1"/>
    </xf>
    <xf numFmtId="209" fontId="70" fillId="0" borderId="8" xfId="66" applyNumberFormat="1" applyFont="1" applyFill="1" applyBorder="1" applyAlignment="1" applyProtection="1">
      <alignment horizontal="center"/>
    </xf>
    <xf numFmtId="200" fontId="70" fillId="26" borderId="8" xfId="62" applyNumberFormat="1" applyFont="1" applyFill="1" applyBorder="1" applyAlignment="1" applyProtection="1">
      <alignment horizontal="center"/>
    </xf>
    <xf numFmtId="209" fontId="70" fillId="26" borderId="8" xfId="66" applyNumberFormat="1" applyFont="1" applyFill="1" applyBorder="1" applyAlignment="1" applyProtection="1">
      <alignment horizontal="center"/>
    </xf>
    <xf numFmtId="0" fontId="69" fillId="0" borderId="8" xfId="62" applyFont="1" applyFill="1" applyBorder="1" applyAlignment="1" applyProtection="1">
      <alignment horizontal="center"/>
    </xf>
    <xf numFmtId="0" fontId="69" fillId="0" borderId="8" xfId="62" applyFont="1" applyFill="1" applyBorder="1" applyAlignment="1" applyProtection="1">
      <alignment horizontal="center" vertical="center" wrapText="1"/>
    </xf>
    <xf numFmtId="0" fontId="71" fillId="0" borderId="8" xfId="0" applyNumberFormat="1" applyFont="1" applyFill="1" applyBorder="1" applyAlignment="1" applyProtection="1">
      <alignment horizontal="center" vertical="center"/>
      <protection hidden="1"/>
    </xf>
    <xf numFmtId="0" fontId="73" fillId="0" borderId="8" xfId="62" applyFont="1" applyFill="1" applyBorder="1" applyAlignment="1" applyProtection="1">
      <alignment vertical="center" wrapText="1"/>
    </xf>
    <xf numFmtId="209" fontId="71" fillId="0" borderId="8" xfId="66" applyNumberFormat="1" applyFont="1" applyFill="1" applyBorder="1" applyAlignment="1" applyProtection="1">
      <alignment horizontal="center"/>
    </xf>
    <xf numFmtId="200" fontId="71" fillId="26" borderId="8" xfId="62" applyNumberFormat="1" applyFont="1" applyFill="1" applyBorder="1" applyAlignment="1" applyProtection="1">
      <alignment horizontal="center"/>
    </xf>
    <xf numFmtId="209" fontId="71" fillId="26" borderId="8" xfId="66" applyNumberFormat="1" applyFont="1" applyFill="1" applyBorder="1" applyAlignment="1" applyProtection="1">
      <alignment horizontal="center"/>
    </xf>
    <xf numFmtId="0" fontId="70" fillId="0" borderId="8" xfId="0" applyNumberFormat="1" applyFont="1" applyFill="1" applyBorder="1" applyAlignment="1" applyProtection="1">
      <alignment horizontal="center" vertical="center"/>
      <protection hidden="1"/>
    </xf>
    <xf numFmtId="0" fontId="75" fillId="0" borderId="8" xfId="62" applyFont="1" applyFill="1" applyBorder="1" applyAlignment="1" applyProtection="1">
      <alignment vertical="center" wrapText="1"/>
    </xf>
    <xf numFmtId="49" fontId="76" fillId="0" borderId="8" xfId="62" applyNumberFormat="1" applyFont="1" applyFill="1" applyBorder="1" applyAlignment="1" applyProtection="1">
      <alignment horizontal="center"/>
    </xf>
    <xf numFmtId="0" fontId="76" fillId="0" borderId="8" xfId="62" applyFont="1" applyFill="1" applyBorder="1" applyAlignment="1" applyProtection="1">
      <alignment horizontal="center" vertical="center" wrapText="1"/>
    </xf>
    <xf numFmtId="49" fontId="76" fillId="0" borderId="8" xfId="62" applyNumberFormat="1" applyFont="1" applyFill="1" applyBorder="1" applyAlignment="1" applyProtection="1">
      <alignment horizontal="center" vertical="center" wrapText="1"/>
    </xf>
    <xf numFmtId="49" fontId="77" fillId="0" borderId="8" xfId="62" applyNumberFormat="1" applyFont="1" applyFill="1" applyBorder="1" applyAlignment="1" applyProtection="1">
      <alignment horizontal="center" vertical="center" wrapText="1"/>
    </xf>
    <xf numFmtId="0" fontId="77" fillId="0" borderId="8" xfId="62" applyFont="1" applyFill="1" applyBorder="1" applyAlignment="1" applyProtection="1">
      <alignment horizontal="center" vertical="center" wrapText="1"/>
    </xf>
    <xf numFmtId="49" fontId="78" fillId="0" borderId="8" xfId="62" applyNumberFormat="1" applyFont="1" applyFill="1" applyBorder="1" applyAlignment="1" applyProtection="1">
      <alignment horizontal="center" vertical="center" wrapText="1"/>
    </xf>
    <xf numFmtId="0" fontId="78" fillId="0" borderId="8" xfId="62" applyFont="1" applyFill="1" applyBorder="1" applyAlignment="1" applyProtection="1">
      <alignment horizontal="center" vertical="center" wrapText="1"/>
    </xf>
    <xf numFmtId="0" fontId="69" fillId="25" borderId="8" xfId="62" applyFont="1" applyFill="1" applyBorder="1" applyAlignment="1" applyProtection="1">
      <alignment horizontal="center" vertical="center"/>
    </xf>
    <xf numFmtId="0" fontId="69" fillId="25" borderId="8" xfId="62" applyFont="1" applyFill="1" applyBorder="1" applyAlignment="1" applyProtection="1">
      <alignment horizontal="center" vertical="center" wrapText="1"/>
    </xf>
    <xf numFmtId="209" fontId="69" fillId="25" borderId="8" xfId="66" applyNumberFormat="1" applyFont="1" applyFill="1" applyBorder="1" applyAlignment="1" applyProtection="1">
      <alignment horizontal="center"/>
    </xf>
    <xf numFmtId="0" fontId="75" fillId="0" borderId="8" xfId="0" applyNumberFormat="1" applyFont="1" applyFill="1" applyBorder="1" applyAlignment="1">
      <alignment horizontal="left" vertical="center" wrapText="1"/>
    </xf>
    <xf numFmtId="49" fontId="78" fillId="0" borderId="8" xfId="62" applyNumberFormat="1" applyFont="1" applyFill="1" applyBorder="1" applyAlignment="1" applyProtection="1">
      <alignment horizontal="center"/>
    </xf>
    <xf numFmtId="0" fontId="72" fillId="0" borderId="8" xfId="0" applyFont="1" applyFill="1" applyBorder="1" applyAlignment="1" applyProtection="1"/>
    <xf numFmtId="200" fontId="69" fillId="0" borderId="8" xfId="0" applyNumberFormat="1" applyFont="1" applyFill="1" applyBorder="1" applyAlignment="1" applyProtection="1">
      <alignment horizontal="center"/>
    </xf>
    <xf numFmtId="0" fontId="71" fillId="0" borderId="8" xfId="62" applyFont="1" applyFill="1" applyBorder="1" applyAlignment="1" applyProtection="1">
      <alignment horizontal="center"/>
      <protection locked="0"/>
    </xf>
    <xf numFmtId="0" fontId="73" fillId="0" borderId="8" xfId="0" applyNumberFormat="1" applyFont="1" applyFill="1" applyBorder="1" applyAlignment="1">
      <alignment horizontal="left" vertical="center" wrapText="1"/>
    </xf>
    <xf numFmtId="200" fontId="78" fillId="26" borderId="8" xfId="0" applyNumberFormat="1" applyFont="1" applyFill="1" applyBorder="1" applyAlignment="1">
      <alignment horizontal="center"/>
    </xf>
    <xf numFmtId="200" fontId="78" fillId="0" borderId="8" xfId="0" applyNumberFormat="1" applyFont="1" applyFill="1" applyBorder="1" applyAlignment="1">
      <alignment horizontal="center"/>
    </xf>
    <xf numFmtId="200" fontId="71" fillId="0" borderId="8" xfId="0" applyNumberFormat="1" applyFont="1" applyFill="1" applyBorder="1" applyAlignment="1" applyProtection="1">
      <alignment horizontal="center"/>
    </xf>
    <xf numFmtId="0" fontId="71" fillId="0" borderId="8" xfId="62" applyFont="1" applyFill="1" applyBorder="1" applyProtection="1">
      <protection locked="0"/>
    </xf>
    <xf numFmtId="200" fontId="77" fillId="26" borderId="8" xfId="0" applyNumberFormat="1" applyFont="1" applyFill="1" applyBorder="1" applyAlignment="1">
      <alignment horizontal="center"/>
    </xf>
    <xf numFmtId="200" fontId="77" fillId="0" borderId="8" xfId="0" applyNumberFormat="1" applyFont="1" applyFill="1" applyBorder="1" applyAlignment="1">
      <alignment horizontal="center"/>
    </xf>
    <xf numFmtId="0" fontId="70" fillId="0" borderId="8" xfId="62" applyFont="1" applyFill="1" applyBorder="1" applyAlignment="1" applyProtection="1">
      <alignment horizontal="center"/>
      <protection locked="0"/>
    </xf>
    <xf numFmtId="200" fontId="5" fillId="26" borderId="0" xfId="62" applyNumberFormat="1" applyFont="1" applyFill="1" applyAlignment="1" applyProtection="1">
      <alignment horizontal="left" vertical="center"/>
    </xf>
    <xf numFmtId="39" fontId="56" fillId="26" borderId="0" xfId="0" applyNumberFormat="1" applyFont="1" applyFill="1" applyBorder="1" applyAlignment="1">
      <alignment horizontal="right" vertical="center" wrapText="1"/>
    </xf>
    <xf numFmtId="0" fontId="12" fillId="26" borderId="9" xfId="62" applyFont="1" applyFill="1" applyBorder="1" applyAlignment="1" applyProtection="1">
      <alignment horizontal="center" vertical="center" wrapText="1"/>
    </xf>
    <xf numFmtId="0" fontId="12" fillId="26" borderId="14" xfId="62" applyFont="1" applyFill="1" applyBorder="1" applyAlignment="1" applyProtection="1">
      <alignment horizontal="center" vertical="center" wrapText="1"/>
    </xf>
    <xf numFmtId="49" fontId="12" fillId="26" borderId="8" xfId="62" applyNumberFormat="1" applyFont="1" applyFill="1" applyBorder="1" applyAlignment="1" applyProtection="1">
      <alignment horizontal="center" vertical="top" wrapText="1"/>
    </xf>
    <xf numFmtId="200" fontId="4" fillId="24" borderId="8" xfId="62" applyNumberFormat="1" applyFont="1" applyFill="1" applyBorder="1" applyAlignment="1" applyProtection="1">
      <alignment horizontal="center"/>
      <protection locked="0"/>
    </xf>
    <xf numFmtId="200" fontId="33" fillId="26" borderId="8" xfId="62" applyNumberFormat="1" applyFont="1" applyFill="1" applyBorder="1" applyAlignment="1" applyProtection="1">
      <alignment horizontal="center"/>
      <protection locked="0"/>
    </xf>
    <xf numFmtId="191" fontId="6" fillId="26" borderId="0" xfId="0" applyNumberFormat="1" applyFont="1" applyFill="1" applyBorder="1" applyAlignment="1" applyProtection="1">
      <alignment vertical="center"/>
    </xf>
    <xf numFmtId="191" fontId="8" fillId="26" borderId="0" xfId="62" applyNumberFormat="1" applyFont="1" applyFill="1" applyProtection="1"/>
    <xf numFmtId="0" fontId="8" fillId="26" borderId="0" xfId="62" applyFont="1" applyFill="1" applyProtection="1"/>
    <xf numFmtId="4" fontId="32" fillId="27" borderId="8" xfId="0" applyNumberFormat="1" applyFont="1" applyFill="1" applyBorder="1" applyAlignment="1">
      <alignment vertical="center"/>
    </xf>
    <xf numFmtId="4" fontId="8" fillId="26" borderId="0" xfId="62" applyNumberFormat="1" applyFont="1" applyFill="1" applyBorder="1" applyProtection="1"/>
    <xf numFmtId="4" fontId="8" fillId="26" borderId="0" xfId="62" applyNumberFormat="1" applyFont="1" applyFill="1" applyProtection="1"/>
    <xf numFmtId="200" fontId="8" fillId="26" borderId="0" xfId="62" applyNumberFormat="1" applyFont="1" applyFill="1" applyBorder="1" applyProtection="1"/>
    <xf numFmtId="200" fontId="8" fillId="26" borderId="0" xfId="62" applyNumberFormat="1" applyFont="1" applyFill="1" applyProtection="1"/>
    <xf numFmtId="0" fontId="8" fillId="26" borderId="0" xfId="62" applyFont="1" applyFill="1" applyBorder="1" applyProtection="1"/>
    <xf numFmtId="0" fontId="9" fillId="26" borderId="14" xfId="62" applyFont="1" applyFill="1" applyBorder="1" applyAlignment="1" applyProtection="1">
      <alignment horizontal="center" vertical="center" wrapText="1"/>
    </xf>
    <xf numFmtId="0" fontId="12" fillId="26" borderId="8" xfId="0" applyFont="1" applyFill="1" applyBorder="1" applyAlignment="1" applyProtection="1">
      <alignment horizontal="centerContinuous" vertical="center" wrapText="1"/>
    </xf>
    <xf numFmtId="49" fontId="12" fillId="26" borderId="15" xfId="62" applyNumberFormat="1" applyFont="1" applyFill="1" applyBorder="1" applyAlignment="1" applyProtection="1">
      <alignment horizontal="center" vertical="top" wrapText="1"/>
    </xf>
    <xf numFmtId="200" fontId="4" fillId="26" borderId="15" xfId="62" applyNumberFormat="1" applyFont="1" applyFill="1" applyBorder="1" applyAlignment="1" applyProtection="1">
      <alignment horizontal="center"/>
    </xf>
    <xf numFmtId="191" fontId="8" fillId="26" borderId="0" xfId="62" applyNumberFormat="1" applyFont="1" applyFill="1" applyBorder="1" applyProtection="1"/>
    <xf numFmtId="0" fontId="12" fillId="26" borderId="8" xfId="62" applyFont="1" applyFill="1" applyBorder="1" applyAlignment="1" applyProtection="1">
      <alignment horizontal="center" vertical="center" wrapText="1"/>
    </xf>
    <xf numFmtId="200" fontId="4" fillId="26" borderId="8" xfId="0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57" fillId="26" borderId="8" xfId="0" applyNumberFormat="1" applyFont="1" applyFill="1" applyBorder="1" applyAlignment="1">
      <alignment horizontal="center"/>
    </xf>
    <xf numFmtId="200" fontId="57" fillId="0" borderId="8" xfId="0" applyNumberFormat="1" applyFont="1" applyFill="1" applyBorder="1" applyAlignment="1">
      <alignment horizontal="center"/>
    </xf>
    <xf numFmtId="200" fontId="58" fillId="26" borderId="8" xfId="0" applyNumberFormat="1" applyFont="1" applyFill="1" applyBorder="1" applyAlignment="1">
      <alignment horizontal="center"/>
    </xf>
    <xf numFmtId="200" fontId="58" fillId="0" borderId="8" xfId="0" applyNumberFormat="1" applyFont="1" applyFill="1" applyBorder="1" applyAlignment="1">
      <alignment horizontal="center"/>
    </xf>
    <xf numFmtId="209" fontId="4" fillId="26" borderId="8" xfId="66" applyNumberFormat="1" applyFont="1" applyFill="1" applyBorder="1" applyAlignment="1" applyProtection="1">
      <alignment horizontal="center"/>
    </xf>
    <xf numFmtId="209" fontId="33" fillId="26" borderId="8" xfId="66" applyNumberFormat="1" applyFont="1" applyFill="1" applyBorder="1" applyAlignment="1" applyProtection="1">
      <alignment horizontal="center"/>
    </xf>
    <xf numFmtId="0" fontId="5" fillId="0" borderId="8" xfId="62" applyFont="1" applyFill="1" applyBorder="1" applyAlignment="1" applyProtection="1">
      <alignment horizontal="center" vertical="center"/>
    </xf>
    <xf numFmtId="0" fontId="5" fillId="0" borderId="9" xfId="62" applyFont="1" applyFill="1" applyBorder="1" applyAlignment="1" applyProtection="1">
      <alignment horizontal="center" vertical="center"/>
    </xf>
    <xf numFmtId="0" fontId="5" fillId="0" borderId="10" xfId="62" applyFont="1" applyFill="1" applyBorder="1" applyAlignment="1" applyProtection="1">
      <alignment horizontal="center" vertical="center"/>
    </xf>
    <xf numFmtId="0" fontId="5" fillId="0" borderId="13" xfId="62" applyFont="1" applyFill="1" applyBorder="1" applyAlignment="1" applyProtection="1">
      <alignment horizontal="center" vertical="center"/>
    </xf>
    <xf numFmtId="0" fontId="5" fillId="0" borderId="11" xfId="62" applyFont="1" applyFill="1" applyBorder="1" applyAlignment="1" applyProtection="1">
      <alignment horizontal="center" vertical="center"/>
    </xf>
    <xf numFmtId="0" fontId="5" fillId="0" borderId="0" xfId="62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center"/>
    </xf>
    <xf numFmtId="0" fontId="22" fillId="0" borderId="0" xfId="62" applyFont="1" applyFill="1" applyAlignment="1" applyProtection="1">
      <alignment horizontal="center"/>
    </xf>
    <xf numFmtId="0" fontId="34" fillId="0" borderId="0" xfId="62" applyFont="1" applyFill="1" applyAlignment="1" applyProtection="1">
      <alignment horizontal="center" vertical="center" wrapText="1"/>
    </xf>
    <xf numFmtId="0" fontId="33" fillId="0" borderId="12" xfId="62" applyFont="1" applyFill="1" applyBorder="1" applyAlignment="1" applyProtection="1">
      <alignment horizontal="center"/>
    </xf>
    <xf numFmtId="0" fontId="9" fillId="24" borderId="8" xfId="62" applyFont="1" applyFill="1" applyBorder="1" applyAlignment="1" applyProtection="1">
      <alignment horizontal="center" vertical="center" wrapText="1"/>
    </xf>
    <xf numFmtId="0" fontId="4" fillId="0" borderId="8" xfId="62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horizontal="center" wrapText="1"/>
    </xf>
    <xf numFmtId="0" fontId="71" fillId="0" borderId="12" xfId="62" applyFont="1" applyFill="1" applyBorder="1" applyAlignment="1" applyProtection="1">
      <alignment horizontal="center"/>
    </xf>
    <xf numFmtId="0" fontId="80" fillId="0" borderId="8" xfId="62" applyFont="1" applyFill="1" applyBorder="1" applyAlignment="1" applyProtection="1">
      <alignment horizontal="center" vertical="center" wrapText="1"/>
    </xf>
    <xf numFmtId="0" fontId="69" fillId="0" borderId="8" xfId="62" applyFont="1" applyFill="1" applyBorder="1" applyAlignment="1" applyProtection="1">
      <alignment horizontal="center" vertical="center" wrapText="1"/>
    </xf>
    <xf numFmtId="0" fontId="79" fillId="0" borderId="8" xfId="62" applyFont="1" applyFill="1" applyBorder="1" applyAlignment="1" applyProtection="1">
      <alignment horizontal="center" vertical="center"/>
    </xf>
    <xf numFmtId="0" fontId="79" fillId="26" borderId="8" xfId="62" applyFont="1" applyFill="1" applyBorder="1" applyAlignment="1" applyProtection="1">
      <alignment horizontal="center" vertical="center"/>
    </xf>
  </cellXfs>
  <cellStyles count="7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66" builtinId="5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" xfId="0" builtinId="0"/>
    <cellStyle name="Звичайний 2" xfId="50"/>
    <cellStyle name="Звичайний 2 2" xfId="51"/>
    <cellStyle name="Звичайний 3" xfId="52"/>
    <cellStyle name="Звичайний 4" xfId="53"/>
    <cellStyle name="Звичайний 5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7"/>
    <cellStyle name="Стиль 1" xfId="68"/>
    <cellStyle name="Текст попередження" xfId="69"/>
    <cellStyle name="Тысячи [0]_Розподіл (2)" xfId="70"/>
    <cellStyle name="Тысячи_Розподіл (2)" xfId="71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3"/>
  <sheetViews>
    <sheetView view="pageBreakPreview" zoomScale="85" zoomScaleNormal="75" zoomScaleSheetLayoutView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70" sqref="H70"/>
    </sheetView>
  </sheetViews>
  <sheetFormatPr defaultColWidth="7.88671875" defaultRowHeight="15.6" x14ac:dyDescent="0.3"/>
  <cols>
    <col min="1" max="1" width="12.44140625" style="51" customWidth="1"/>
    <col min="2" max="2" width="83.109375" style="2" customWidth="1"/>
    <col min="3" max="3" width="0.109375" style="2" customWidth="1"/>
    <col min="4" max="4" width="20.5546875" style="202" customWidth="1"/>
    <col min="5" max="5" width="21.88671875" style="202" customWidth="1"/>
    <col min="6" max="6" width="20.44140625" style="2" customWidth="1"/>
    <col min="7" max="7" width="17.6640625" style="2" customWidth="1"/>
    <col min="8" max="8" width="17.6640625" style="202" customWidth="1"/>
    <col min="9" max="9" width="19.88671875" style="202" customWidth="1"/>
    <col min="10" max="10" width="18.44140625" style="2" customWidth="1"/>
    <col min="11" max="11" width="13.5546875" style="2" customWidth="1"/>
    <col min="12" max="12" width="19.5546875" style="2" customWidth="1"/>
    <col min="13" max="13" width="20.6640625" style="2" customWidth="1"/>
    <col min="14" max="14" width="20.88671875" style="2" customWidth="1"/>
    <col min="15" max="15" width="15.33203125" style="2" customWidth="1"/>
    <col min="16" max="30" width="7.88671875" style="7" customWidth="1"/>
    <col min="31" max="16384" width="7.88671875" style="2"/>
  </cols>
  <sheetData>
    <row r="1" spans="1:30" s="28" customFormat="1" ht="20.399999999999999" x14ac:dyDescent="0.35">
      <c r="A1" s="228" t="s">
        <v>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30" s="5" customFormat="1" ht="24" customHeight="1" x14ac:dyDescent="0.35">
      <c r="A2" s="229" t="s">
        <v>86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30" s="29" customFormat="1" ht="21.6" customHeight="1" x14ac:dyDescent="0.35">
      <c r="A3" s="230" t="s">
        <v>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30" s="6" customFormat="1" ht="24.75" customHeight="1" x14ac:dyDescent="0.3">
      <c r="A4" s="229" t="s">
        <v>216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30" s="6" customFormat="1" ht="23.25" customHeight="1" x14ac:dyDescent="0.3">
      <c r="A5" s="232" t="s">
        <v>209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</row>
    <row r="6" spans="1:30" ht="28.5" customHeight="1" x14ac:dyDescent="0.35">
      <c r="B6" s="3" t="s">
        <v>93</v>
      </c>
      <c r="C6" s="3"/>
      <c r="D6" s="193"/>
      <c r="E6" s="194"/>
      <c r="F6" s="61"/>
      <c r="H6" s="207"/>
      <c r="I6" s="207"/>
      <c r="J6" s="61"/>
      <c r="K6" s="61"/>
      <c r="N6" s="233" t="s">
        <v>175</v>
      </c>
      <c r="O6" s="233"/>
    </row>
    <row r="7" spans="1:30" s="7" customFormat="1" ht="28.5" customHeight="1" x14ac:dyDescent="0.3">
      <c r="A7" s="234" t="s">
        <v>4</v>
      </c>
      <c r="B7" s="235" t="s">
        <v>5</v>
      </c>
      <c r="C7" s="223" t="s">
        <v>45</v>
      </c>
      <c r="D7" s="223"/>
      <c r="E7" s="223"/>
      <c r="F7" s="223"/>
      <c r="G7" s="223"/>
      <c r="H7" s="223" t="s">
        <v>46</v>
      </c>
      <c r="I7" s="224"/>
      <c r="J7" s="224"/>
      <c r="K7" s="224"/>
      <c r="L7" s="225" t="s">
        <v>174</v>
      </c>
      <c r="M7" s="225"/>
      <c r="N7" s="226"/>
      <c r="O7" s="227"/>
    </row>
    <row r="8" spans="1:30" s="7" customFormat="1" ht="90" customHeight="1" x14ac:dyDescent="0.3">
      <c r="A8" s="234"/>
      <c r="B8" s="235"/>
      <c r="C8" s="4" t="s">
        <v>47</v>
      </c>
      <c r="D8" s="195" t="s">
        <v>194</v>
      </c>
      <c r="E8" s="196" t="s">
        <v>6</v>
      </c>
      <c r="F8" s="97" t="s">
        <v>65</v>
      </c>
      <c r="G8" s="98" t="s">
        <v>195</v>
      </c>
      <c r="H8" s="209" t="s">
        <v>196</v>
      </c>
      <c r="I8" s="210" t="s">
        <v>6</v>
      </c>
      <c r="J8" s="24" t="s">
        <v>49</v>
      </c>
      <c r="K8" s="24" t="s">
        <v>7</v>
      </c>
      <c r="L8" s="25" t="s">
        <v>194</v>
      </c>
      <c r="M8" s="24" t="s">
        <v>6</v>
      </c>
      <c r="N8" s="26" t="s">
        <v>162</v>
      </c>
      <c r="O8" s="27" t="s">
        <v>7</v>
      </c>
    </row>
    <row r="9" spans="1:30" s="33" customFormat="1" ht="13.8" x14ac:dyDescent="0.25">
      <c r="A9" s="53">
        <v>1</v>
      </c>
      <c r="B9" s="30">
        <v>2</v>
      </c>
      <c r="C9" s="23" t="s">
        <v>41</v>
      </c>
      <c r="D9" s="197" t="s">
        <v>41</v>
      </c>
      <c r="E9" s="197" t="s">
        <v>8</v>
      </c>
      <c r="F9" s="23" t="s">
        <v>42</v>
      </c>
      <c r="G9" s="23" t="s">
        <v>9</v>
      </c>
      <c r="H9" s="211" t="s">
        <v>10</v>
      </c>
      <c r="I9" s="197" t="s">
        <v>11</v>
      </c>
      <c r="J9" s="23" t="s">
        <v>12</v>
      </c>
      <c r="K9" s="23" t="s">
        <v>43</v>
      </c>
      <c r="L9" s="23" t="s">
        <v>13</v>
      </c>
      <c r="M9" s="23" t="s">
        <v>40</v>
      </c>
      <c r="N9" s="31" t="s">
        <v>55</v>
      </c>
      <c r="O9" s="23" t="s">
        <v>56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 ht="32.25" customHeight="1" x14ac:dyDescent="0.3">
      <c r="A10" s="54">
        <v>10000000</v>
      </c>
      <c r="B10" s="1" t="s">
        <v>14</v>
      </c>
      <c r="C10" s="11" t="e">
        <f>C11+C14+C17+#REF!+#REF!</f>
        <v>#REF!</v>
      </c>
      <c r="D10" s="67">
        <f>D11+D14+D17+D21</f>
        <v>800553.3</v>
      </c>
      <c r="E10" s="67">
        <f>E11+E14+E17+E21</f>
        <v>814946.03078999999</v>
      </c>
      <c r="F10" s="67">
        <f t="shared" ref="F10:F23" si="0">E10-D10</f>
        <v>14392.730789999943</v>
      </c>
      <c r="G10" s="71">
        <f t="shared" ref="G10:G35" si="1">IFERROR(E10/D10,"")</f>
        <v>1.0179784791218773</v>
      </c>
      <c r="H10" s="67">
        <f>H11+H14+H17+H21</f>
        <v>3081.8</v>
      </c>
      <c r="I10" s="67">
        <f>I11+I14+I17+I21</f>
        <v>3639.5529999999999</v>
      </c>
      <c r="J10" s="67">
        <f>I10-H10</f>
        <v>557.7529999999997</v>
      </c>
      <c r="K10" s="71">
        <f>IFERROR(I10/H10,"")</f>
        <v>1.1809828671555582</v>
      </c>
      <c r="L10" s="67">
        <f t="shared" ref="L10:L46" si="2">D10+H10</f>
        <v>803635.10000000009</v>
      </c>
      <c r="M10" s="67">
        <f t="shared" ref="M10:M46" si="3">I10+E10</f>
        <v>818585.58378999995</v>
      </c>
      <c r="N10" s="68">
        <f t="shared" ref="N10:N20" si="4">M10-L10</f>
        <v>14950.483789999853</v>
      </c>
      <c r="O10" s="71">
        <f>IFERROR(M10/L10,"")</f>
        <v>1.0186035724298252</v>
      </c>
    </row>
    <row r="11" spans="1:30" ht="32.25" customHeight="1" x14ac:dyDescent="0.3">
      <c r="A11" s="54">
        <v>11000000</v>
      </c>
      <c r="B11" s="10" t="s">
        <v>27</v>
      </c>
      <c r="C11" s="11">
        <f>C12+C13</f>
        <v>107497.5</v>
      </c>
      <c r="D11" s="67">
        <f>D12+D13</f>
        <v>790089</v>
      </c>
      <c r="E11" s="67">
        <f>E12+E13</f>
        <v>804936.37693999999</v>
      </c>
      <c r="F11" s="67">
        <f t="shared" si="0"/>
        <v>14847.376939999987</v>
      </c>
      <c r="G11" s="71">
        <f t="shared" si="1"/>
        <v>1.0187920309484122</v>
      </c>
      <c r="H11" s="67">
        <f>H12+H13</f>
        <v>0</v>
      </c>
      <c r="I11" s="67">
        <f>I12+I13</f>
        <v>0</v>
      </c>
      <c r="J11" s="67">
        <f>I11-H11</f>
        <v>0</v>
      </c>
      <c r="K11" s="71" t="str">
        <f t="shared" ref="K11:K36" si="5">IFERROR(I11/H11,"")</f>
        <v/>
      </c>
      <c r="L11" s="67">
        <f t="shared" si="2"/>
        <v>790089</v>
      </c>
      <c r="M11" s="67">
        <f t="shared" si="3"/>
        <v>804936.37693999999</v>
      </c>
      <c r="N11" s="68">
        <f t="shared" si="4"/>
        <v>14847.376939999987</v>
      </c>
      <c r="O11" s="71">
        <f t="shared" ref="O11:O35" si="6">IFERROR(M11/L11,"")</f>
        <v>1.0187920309484122</v>
      </c>
    </row>
    <row r="12" spans="1:30" s="84" customFormat="1" ht="23.25" customHeight="1" x14ac:dyDescent="0.35">
      <c r="A12" s="90">
        <v>11010000</v>
      </c>
      <c r="B12" s="13" t="s">
        <v>165</v>
      </c>
      <c r="C12" s="9">
        <v>106199</v>
      </c>
      <c r="D12" s="92">
        <v>730814</v>
      </c>
      <c r="E12" s="92">
        <v>731901.02564000001</v>
      </c>
      <c r="F12" s="92">
        <f t="shared" si="0"/>
        <v>1087.0256400000071</v>
      </c>
      <c r="G12" s="82">
        <f t="shared" si="1"/>
        <v>1.0014874176466242</v>
      </c>
      <c r="H12" s="81"/>
      <c r="I12" s="81"/>
      <c r="J12" s="81">
        <v>0</v>
      </c>
      <c r="K12" s="82" t="str">
        <f t="shared" si="5"/>
        <v/>
      </c>
      <c r="L12" s="81">
        <f t="shared" si="2"/>
        <v>730814</v>
      </c>
      <c r="M12" s="92">
        <f t="shared" si="3"/>
        <v>731901.02564000001</v>
      </c>
      <c r="N12" s="93">
        <f t="shared" si="4"/>
        <v>1087.0256400000071</v>
      </c>
      <c r="O12" s="82">
        <f t="shared" si="6"/>
        <v>1.0014874176466242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</row>
    <row r="13" spans="1:30" s="84" customFormat="1" ht="24" customHeight="1" x14ac:dyDescent="0.35">
      <c r="A13" s="90">
        <v>11020000</v>
      </c>
      <c r="B13" s="13" t="s">
        <v>38</v>
      </c>
      <c r="C13" s="9">
        <v>1298.5</v>
      </c>
      <c r="D13" s="92">
        <v>59275</v>
      </c>
      <c r="E13" s="92">
        <v>73035.351299999995</v>
      </c>
      <c r="F13" s="92">
        <f t="shared" si="0"/>
        <v>13760.351299999995</v>
      </c>
      <c r="G13" s="82">
        <f t="shared" si="1"/>
        <v>1.2321442648671446</v>
      </c>
      <c r="H13" s="81"/>
      <c r="I13" s="81"/>
      <c r="J13" s="81">
        <v>0</v>
      </c>
      <c r="K13" s="82" t="str">
        <f t="shared" si="5"/>
        <v/>
      </c>
      <c r="L13" s="81">
        <f t="shared" si="2"/>
        <v>59275</v>
      </c>
      <c r="M13" s="92">
        <f t="shared" si="3"/>
        <v>73035.351299999995</v>
      </c>
      <c r="N13" s="93">
        <f t="shared" si="4"/>
        <v>13760.351299999995</v>
      </c>
      <c r="O13" s="82">
        <f t="shared" si="6"/>
        <v>1.2321442648671446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ht="17.399999999999999" x14ac:dyDescent="0.3">
      <c r="A14" s="54">
        <v>12000000</v>
      </c>
      <c r="B14" s="10" t="s">
        <v>28</v>
      </c>
      <c r="C14" s="12">
        <f>C15</f>
        <v>0</v>
      </c>
      <c r="D14" s="67">
        <f>D15</f>
        <v>0</v>
      </c>
      <c r="E14" s="67">
        <f>E15</f>
        <v>0</v>
      </c>
      <c r="F14" s="67">
        <f t="shared" si="0"/>
        <v>0</v>
      </c>
      <c r="G14" s="71" t="str">
        <f t="shared" si="1"/>
        <v/>
      </c>
      <c r="H14" s="212">
        <f>H15</f>
        <v>0</v>
      </c>
      <c r="I14" s="212">
        <f>I15</f>
        <v>2.1304499999999997</v>
      </c>
      <c r="J14" s="212">
        <f>J15</f>
        <v>2.1304499999999997</v>
      </c>
      <c r="K14" s="71" t="str">
        <f t="shared" si="5"/>
        <v/>
      </c>
      <c r="L14" s="67">
        <f t="shared" si="2"/>
        <v>0</v>
      </c>
      <c r="M14" s="67">
        <f t="shared" si="3"/>
        <v>2.1304499999999997</v>
      </c>
      <c r="N14" s="68">
        <f t="shared" si="4"/>
        <v>2.1304499999999997</v>
      </c>
      <c r="O14" s="71" t="str">
        <f t="shared" si="6"/>
        <v/>
      </c>
    </row>
    <row r="15" spans="1:30" ht="31.2" x14ac:dyDescent="0.35">
      <c r="A15" s="90">
        <v>12020000</v>
      </c>
      <c r="B15" s="13" t="s">
        <v>142</v>
      </c>
      <c r="C15" s="14"/>
      <c r="D15" s="78"/>
      <c r="E15" s="78"/>
      <c r="F15" s="78">
        <f t="shared" si="0"/>
        <v>0</v>
      </c>
      <c r="G15" s="71" t="str">
        <f t="shared" si="1"/>
        <v/>
      </c>
      <c r="H15" s="70">
        <v>0</v>
      </c>
      <c r="I15" s="70">
        <v>2.1304499999999997</v>
      </c>
      <c r="J15" s="70">
        <f t="shared" ref="J15:J20" si="7">I15-H15</f>
        <v>2.1304499999999997</v>
      </c>
      <c r="K15" s="71" t="str">
        <f t="shared" si="5"/>
        <v/>
      </c>
      <c r="L15" s="70">
        <f t="shared" si="2"/>
        <v>0</v>
      </c>
      <c r="M15" s="78">
        <f t="shared" si="3"/>
        <v>2.1304499999999997</v>
      </c>
      <c r="N15" s="79">
        <f t="shared" si="4"/>
        <v>2.1304499999999997</v>
      </c>
      <c r="O15" s="71" t="str">
        <f t="shared" si="6"/>
        <v/>
      </c>
    </row>
    <row r="16" spans="1:30" ht="37.5" hidden="1" customHeight="1" x14ac:dyDescent="0.35">
      <c r="A16" s="52">
        <v>12030000</v>
      </c>
      <c r="B16" s="76" t="s">
        <v>54</v>
      </c>
      <c r="C16" s="14"/>
      <c r="D16" s="78"/>
      <c r="E16" s="78"/>
      <c r="F16" s="78">
        <f t="shared" si="0"/>
        <v>0</v>
      </c>
      <c r="G16" s="71" t="str">
        <f t="shared" si="1"/>
        <v/>
      </c>
      <c r="H16" s="70"/>
      <c r="I16" s="70"/>
      <c r="J16" s="70">
        <f t="shared" si="7"/>
        <v>0</v>
      </c>
      <c r="K16" s="71" t="str">
        <f t="shared" si="5"/>
        <v/>
      </c>
      <c r="L16" s="70">
        <f t="shared" si="2"/>
        <v>0</v>
      </c>
      <c r="M16" s="78">
        <f t="shared" si="3"/>
        <v>0</v>
      </c>
      <c r="N16" s="79">
        <f t="shared" si="4"/>
        <v>0</v>
      </c>
      <c r="O16" s="71" t="str">
        <f t="shared" si="6"/>
        <v/>
      </c>
    </row>
    <row r="17" spans="1:30" ht="23.25" customHeight="1" x14ac:dyDescent="0.3">
      <c r="A17" s="54">
        <v>13000000</v>
      </c>
      <c r="B17" s="10" t="s">
        <v>143</v>
      </c>
      <c r="C17" s="12" t="e">
        <f>C18+#REF!+#REF!+#REF!</f>
        <v>#REF!</v>
      </c>
      <c r="D17" s="67">
        <f>SUM(D18:D20)</f>
        <v>10464.299999999999</v>
      </c>
      <c r="E17" s="67">
        <f>SUM(E18:E20)</f>
        <v>10009.653850000001</v>
      </c>
      <c r="F17" s="67">
        <f t="shared" si="0"/>
        <v>-454.64614999999867</v>
      </c>
      <c r="G17" s="71">
        <f t="shared" si="1"/>
        <v>0.95655264566191733</v>
      </c>
      <c r="H17" s="67">
        <f>H18+H19+H20</f>
        <v>0</v>
      </c>
      <c r="I17" s="67">
        <f>I18+I19+I20</f>
        <v>0</v>
      </c>
      <c r="J17" s="67">
        <f t="shared" si="7"/>
        <v>0</v>
      </c>
      <c r="K17" s="71" t="str">
        <f t="shared" si="5"/>
        <v/>
      </c>
      <c r="L17" s="67">
        <f t="shared" si="2"/>
        <v>10464.299999999999</v>
      </c>
      <c r="M17" s="67">
        <f t="shared" si="3"/>
        <v>10009.653850000001</v>
      </c>
      <c r="N17" s="68">
        <f t="shared" si="4"/>
        <v>-454.64614999999867</v>
      </c>
      <c r="O17" s="71">
        <f t="shared" si="6"/>
        <v>0.95655264566191733</v>
      </c>
    </row>
    <row r="18" spans="1:30" s="84" customFormat="1" ht="19.5" hidden="1" customHeight="1" x14ac:dyDescent="0.35">
      <c r="A18" s="90">
        <v>13010000</v>
      </c>
      <c r="B18" s="13" t="s">
        <v>144</v>
      </c>
      <c r="C18" s="9">
        <v>1</v>
      </c>
      <c r="D18" s="92">
        <v>0</v>
      </c>
      <c r="E18" s="92">
        <v>0</v>
      </c>
      <c r="F18" s="92">
        <f t="shared" si="0"/>
        <v>0</v>
      </c>
      <c r="G18" s="94" t="str">
        <f t="shared" si="1"/>
        <v/>
      </c>
      <c r="H18" s="81">
        <v>0</v>
      </c>
      <c r="I18" s="81">
        <v>0</v>
      </c>
      <c r="J18" s="81">
        <f t="shared" si="7"/>
        <v>0</v>
      </c>
      <c r="K18" s="94" t="str">
        <f t="shared" si="5"/>
        <v/>
      </c>
      <c r="L18" s="81">
        <f t="shared" si="2"/>
        <v>0</v>
      </c>
      <c r="M18" s="92">
        <f t="shared" si="3"/>
        <v>0</v>
      </c>
      <c r="N18" s="93">
        <f t="shared" si="4"/>
        <v>0</v>
      </c>
      <c r="O18" s="94" t="str">
        <f t="shared" si="6"/>
        <v/>
      </c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s="84" customFormat="1" ht="24" customHeight="1" x14ac:dyDescent="0.35">
      <c r="A19" s="90">
        <v>13020000</v>
      </c>
      <c r="B19" s="13" t="s">
        <v>145</v>
      </c>
      <c r="C19" s="9"/>
      <c r="D19" s="92">
        <v>8600</v>
      </c>
      <c r="E19" s="92">
        <v>7711.5786100000005</v>
      </c>
      <c r="F19" s="92">
        <f t="shared" si="0"/>
        <v>-888.42138999999952</v>
      </c>
      <c r="G19" s="82">
        <f t="shared" si="1"/>
        <v>0.89669518720930241</v>
      </c>
      <c r="H19" s="81"/>
      <c r="I19" s="81">
        <v>0</v>
      </c>
      <c r="J19" s="81">
        <f t="shared" si="7"/>
        <v>0</v>
      </c>
      <c r="K19" s="82" t="str">
        <f t="shared" si="5"/>
        <v/>
      </c>
      <c r="L19" s="81">
        <f t="shared" si="2"/>
        <v>8600</v>
      </c>
      <c r="M19" s="92">
        <f t="shared" si="3"/>
        <v>7711.5786100000005</v>
      </c>
      <c r="N19" s="93">
        <f t="shared" si="4"/>
        <v>-888.42138999999952</v>
      </c>
      <c r="O19" s="82">
        <f t="shared" si="6"/>
        <v>0.89669518720930241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s="84" customFormat="1" ht="23.25" customHeight="1" x14ac:dyDescent="0.35">
      <c r="A20" s="90">
        <v>13030000</v>
      </c>
      <c r="B20" s="13" t="s">
        <v>146</v>
      </c>
      <c r="C20" s="9"/>
      <c r="D20" s="92">
        <v>1864.3</v>
      </c>
      <c r="E20" s="92">
        <v>2298.0752400000001</v>
      </c>
      <c r="F20" s="92">
        <f t="shared" si="0"/>
        <v>433.77524000000017</v>
      </c>
      <c r="G20" s="82">
        <f t="shared" si="1"/>
        <v>1.2326745909993029</v>
      </c>
      <c r="H20" s="81"/>
      <c r="I20" s="81">
        <v>0</v>
      </c>
      <c r="J20" s="81">
        <f t="shared" si="7"/>
        <v>0</v>
      </c>
      <c r="K20" s="82" t="str">
        <f t="shared" si="5"/>
        <v/>
      </c>
      <c r="L20" s="81">
        <f t="shared" si="2"/>
        <v>1864.3</v>
      </c>
      <c r="M20" s="92">
        <f t="shared" si="3"/>
        <v>2298.0752400000001</v>
      </c>
      <c r="N20" s="93">
        <f t="shared" si="4"/>
        <v>433.77524000000017</v>
      </c>
      <c r="O20" s="82">
        <f t="shared" si="6"/>
        <v>1.2326745909993029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 ht="23.25" customHeight="1" x14ac:dyDescent="0.3">
      <c r="A21" s="54">
        <v>19000000</v>
      </c>
      <c r="B21" s="1" t="s">
        <v>51</v>
      </c>
      <c r="C21" s="9"/>
      <c r="D21" s="67">
        <f>D22+D23</f>
        <v>0</v>
      </c>
      <c r="E21" s="67">
        <f>E22+E23</f>
        <v>0</v>
      </c>
      <c r="F21" s="67">
        <f t="shared" si="0"/>
        <v>0</v>
      </c>
      <c r="G21" s="71" t="str">
        <f t="shared" si="1"/>
        <v/>
      </c>
      <c r="H21" s="67">
        <f>H22+H23</f>
        <v>3081.8</v>
      </c>
      <c r="I21" s="67">
        <f>I22+I23</f>
        <v>3637.4225499999998</v>
      </c>
      <c r="J21" s="67">
        <f>I21-H21</f>
        <v>555.62254999999959</v>
      </c>
      <c r="K21" s="71">
        <f t="shared" si="5"/>
        <v>1.180291566616912</v>
      </c>
      <c r="L21" s="67">
        <f t="shared" si="2"/>
        <v>3081.8</v>
      </c>
      <c r="M21" s="67">
        <f t="shared" si="3"/>
        <v>3637.4225499999998</v>
      </c>
      <c r="N21" s="67">
        <f t="shared" ref="N21:N44" si="8">M21-L21</f>
        <v>555.62254999999959</v>
      </c>
      <c r="O21" s="71">
        <f t="shared" si="6"/>
        <v>1.180291566616912</v>
      </c>
    </row>
    <row r="22" spans="1:30" s="84" customFormat="1" ht="21.75" customHeight="1" x14ac:dyDescent="0.35">
      <c r="A22" s="90">
        <v>19010000</v>
      </c>
      <c r="B22" s="13" t="s">
        <v>52</v>
      </c>
      <c r="C22" s="9"/>
      <c r="D22" s="92"/>
      <c r="E22" s="92">
        <v>0</v>
      </c>
      <c r="F22" s="92">
        <f t="shared" si="0"/>
        <v>0</v>
      </c>
      <c r="G22" s="82" t="str">
        <f t="shared" si="1"/>
        <v/>
      </c>
      <c r="H22" s="81">
        <v>3081.8</v>
      </c>
      <c r="I22" s="81">
        <v>3637.4225499999998</v>
      </c>
      <c r="J22" s="81">
        <f>I22-H22</f>
        <v>555.62254999999959</v>
      </c>
      <c r="K22" s="82">
        <f t="shared" si="5"/>
        <v>1.180291566616912</v>
      </c>
      <c r="L22" s="81">
        <f t="shared" si="2"/>
        <v>3081.8</v>
      </c>
      <c r="M22" s="92">
        <f t="shared" si="3"/>
        <v>3637.4225499999998</v>
      </c>
      <c r="N22" s="81">
        <f t="shared" si="8"/>
        <v>555.62254999999959</v>
      </c>
      <c r="O22" s="82">
        <f t="shared" si="6"/>
        <v>1.180291566616912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 ht="19.5" hidden="1" customHeight="1" x14ac:dyDescent="0.35">
      <c r="A23" s="52">
        <v>19050000</v>
      </c>
      <c r="B23" s="76" t="s">
        <v>53</v>
      </c>
      <c r="C23" s="9"/>
      <c r="D23" s="78">
        <v>0</v>
      </c>
      <c r="E23" s="78">
        <v>0</v>
      </c>
      <c r="F23" s="78">
        <f t="shared" si="0"/>
        <v>0</v>
      </c>
      <c r="G23" s="71" t="str">
        <f t="shared" si="1"/>
        <v/>
      </c>
      <c r="H23" s="70">
        <v>0</v>
      </c>
      <c r="I23" s="70">
        <v>0</v>
      </c>
      <c r="J23" s="70">
        <f>I23-H23</f>
        <v>0</v>
      </c>
      <c r="K23" s="71" t="str">
        <f t="shared" si="5"/>
        <v/>
      </c>
      <c r="L23" s="70">
        <f t="shared" si="2"/>
        <v>0</v>
      </c>
      <c r="M23" s="78">
        <f t="shared" si="3"/>
        <v>0</v>
      </c>
      <c r="N23" s="70">
        <f t="shared" si="8"/>
        <v>0</v>
      </c>
      <c r="O23" s="71" t="str">
        <f t="shared" si="6"/>
        <v/>
      </c>
    </row>
    <row r="24" spans="1:30" ht="24" customHeight="1" x14ac:dyDescent="0.3">
      <c r="A24" s="54">
        <v>20000000</v>
      </c>
      <c r="B24" s="1" t="s">
        <v>15</v>
      </c>
      <c r="C24" s="12">
        <v>5750.4</v>
      </c>
      <c r="D24" s="66">
        <f>D25+D26+D30</f>
        <v>25035.200000000001</v>
      </c>
      <c r="E24" s="66">
        <f>E25+E26+E30</f>
        <v>35694.571960000001</v>
      </c>
      <c r="F24" s="66">
        <f>F25+F26+F30</f>
        <v>10659.37196</v>
      </c>
      <c r="G24" s="71">
        <f t="shared" si="1"/>
        <v>1.4257753866555889</v>
      </c>
      <c r="H24" s="67">
        <f>H25+H26+H30+H34</f>
        <v>258966.63974999997</v>
      </c>
      <c r="I24" s="67">
        <f>I25+I26+I30+I34</f>
        <v>262792.24367</v>
      </c>
      <c r="J24" s="67">
        <f>I24-H24</f>
        <v>3825.6039200000232</v>
      </c>
      <c r="K24" s="71">
        <f t="shared" si="5"/>
        <v>1.0147725742732467</v>
      </c>
      <c r="L24" s="67">
        <f t="shared" si="2"/>
        <v>284001.83974999998</v>
      </c>
      <c r="M24" s="75">
        <f t="shared" si="3"/>
        <v>298486.81562999997</v>
      </c>
      <c r="N24" s="67">
        <f t="shared" si="8"/>
        <v>14484.975879999984</v>
      </c>
      <c r="O24" s="71">
        <f t="shared" si="6"/>
        <v>1.0510031057994229</v>
      </c>
      <c r="P24" s="16"/>
    </row>
    <row r="25" spans="1:30" ht="39" customHeight="1" x14ac:dyDescent="0.3">
      <c r="A25" s="54">
        <v>21000000</v>
      </c>
      <c r="B25" s="10" t="s">
        <v>39</v>
      </c>
      <c r="C25" s="12">
        <v>1</v>
      </c>
      <c r="D25" s="66">
        <v>13</v>
      </c>
      <c r="E25" s="66">
        <v>3420.7083299999999</v>
      </c>
      <c r="F25" s="67">
        <f t="shared" ref="F25:F35" si="9">E25-D25</f>
        <v>3407.7083299999999</v>
      </c>
      <c r="G25" s="71"/>
      <c r="H25" s="67">
        <v>0</v>
      </c>
      <c r="I25" s="67">
        <v>147.5</v>
      </c>
      <c r="J25" s="67">
        <f t="shared" ref="J25:J30" si="10">I25-H25</f>
        <v>147.5</v>
      </c>
      <c r="K25" s="71" t="str">
        <f t="shared" si="5"/>
        <v/>
      </c>
      <c r="L25" s="67">
        <f t="shared" si="2"/>
        <v>13</v>
      </c>
      <c r="M25" s="67">
        <f t="shared" si="3"/>
        <v>3568.2083299999999</v>
      </c>
      <c r="N25" s="67">
        <f t="shared" si="8"/>
        <v>3555.2083299999999</v>
      </c>
      <c r="O25" s="71"/>
    </row>
    <row r="26" spans="1:30" ht="30.75" customHeight="1" x14ac:dyDescent="0.3">
      <c r="A26" s="54">
        <v>22000000</v>
      </c>
      <c r="B26" s="10" t="s">
        <v>147</v>
      </c>
      <c r="C26" s="12">
        <v>4948.8</v>
      </c>
      <c r="D26" s="66">
        <f>SUM(D28:D28)+D29+D27</f>
        <v>24022.2</v>
      </c>
      <c r="E26" s="66">
        <f>SUM(E28:E28)+E29+E27</f>
        <v>28034.097160000001</v>
      </c>
      <c r="F26" s="66">
        <f t="shared" si="9"/>
        <v>4011.8971600000004</v>
      </c>
      <c r="G26" s="71">
        <f t="shared" si="1"/>
        <v>1.1670078993597588</v>
      </c>
      <c r="H26" s="67">
        <f>SUM(H28:H28)+H29+H27</f>
        <v>0</v>
      </c>
      <c r="I26" s="67">
        <f>SUM(I28:I28)+I29+I27</f>
        <v>0</v>
      </c>
      <c r="J26" s="67">
        <f t="shared" si="10"/>
        <v>0</v>
      </c>
      <c r="K26" s="71" t="str">
        <f t="shared" si="5"/>
        <v/>
      </c>
      <c r="L26" s="67">
        <f t="shared" si="2"/>
        <v>24022.2</v>
      </c>
      <c r="M26" s="67">
        <f t="shared" si="3"/>
        <v>28034.097160000001</v>
      </c>
      <c r="N26" s="67">
        <f t="shared" si="8"/>
        <v>4011.8971600000004</v>
      </c>
      <c r="O26" s="71">
        <f t="shared" si="6"/>
        <v>1.1670078993597588</v>
      </c>
    </row>
    <row r="27" spans="1:30" s="84" customFormat="1" ht="21.75" customHeight="1" x14ac:dyDescent="0.35">
      <c r="A27" s="90">
        <v>22010000</v>
      </c>
      <c r="B27" s="13" t="s">
        <v>66</v>
      </c>
      <c r="C27" s="15"/>
      <c r="D27" s="91">
        <v>18522.2</v>
      </c>
      <c r="E27" s="91">
        <v>21071.43548</v>
      </c>
      <c r="F27" s="91">
        <f t="shared" si="9"/>
        <v>2549.2354799999994</v>
      </c>
      <c r="G27" s="82">
        <f t="shared" si="1"/>
        <v>1.1376313548066643</v>
      </c>
      <c r="H27" s="92">
        <v>0</v>
      </c>
      <c r="I27" s="92">
        <v>0</v>
      </c>
      <c r="J27" s="92">
        <f t="shared" si="10"/>
        <v>0</v>
      </c>
      <c r="K27" s="82" t="str">
        <f t="shared" si="5"/>
        <v/>
      </c>
      <c r="L27" s="81">
        <f t="shared" si="2"/>
        <v>18522.2</v>
      </c>
      <c r="M27" s="92">
        <f t="shared" si="3"/>
        <v>21071.43548</v>
      </c>
      <c r="N27" s="81">
        <f t="shared" si="8"/>
        <v>2549.2354799999994</v>
      </c>
      <c r="O27" s="82">
        <f t="shared" si="6"/>
        <v>1.1376313548066643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 s="84" customFormat="1" ht="31.2" x14ac:dyDescent="0.35">
      <c r="A28" s="90">
        <v>22080000</v>
      </c>
      <c r="B28" s="13" t="s">
        <v>148</v>
      </c>
      <c r="C28" s="9">
        <v>259.60000000000002</v>
      </c>
      <c r="D28" s="91">
        <v>5500</v>
      </c>
      <c r="E28" s="91">
        <v>6950.2199000000001</v>
      </c>
      <c r="F28" s="91">
        <f t="shared" si="9"/>
        <v>1450.2199000000001</v>
      </c>
      <c r="G28" s="82">
        <f t="shared" si="1"/>
        <v>1.2636763454545454</v>
      </c>
      <c r="H28" s="92">
        <v>0</v>
      </c>
      <c r="I28" s="92">
        <v>0</v>
      </c>
      <c r="J28" s="92">
        <f t="shared" si="10"/>
        <v>0</v>
      </c>
      <c r="K28" s="82" t="str">
        <f t="shared" si="5"/>
        <v/>
      </c>
      <c r="L28" s="81">
        <f t="shared" si="2"/>
        <v>5500</v>
      </c>
      <c r="M28" s="92">
        <f t="shared" si="3"/>
        <v>6950.2199000000001</v>
      </c>
      <c r="N28" s="81">
        <f t="shared" si="8"/>
        <v>1450.2199000000001</v>
      </c>
      <c r="O28" s="82">
        <f t="shared" si="6"/>
        <v>1.2636763454545454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 s="84" customFormat="1" ht="49.5" customHeight="1" x14ac:dyDescent="0.35">
      <c r="A29" s="90">
        <v>22130000</v>
      </c>
      <c r="B29" s="13" t="s">
        <v>149</v>
      </c>
      <c r="C29" s="9"/>
      <c r="D29" s="91">
        <v>0</v>
      </c>
      <c r="E29" s="91">
        <v>12.441780000000001</v>
      </c>
      <c r="F29" s="91">
        <f t="shared" si="9"/>
        <v>12.441780000000001</v>
      </c>
      <c r="G29" s="82" t="str">
        <f t="shared" si="1"/>
        <v/>
      </c>
      <c r="H29" s="92">
        <v>0</v>
      </c>
      <c r="I29" s="92">
        <v>0</v>
      </c>
      <c r="J29" s="92">
        <f t="shared" si="10"/>
        <v>0</v>
      </c>
      <c r="K29" s="82" t="str">
        <f t="shared" si="5"/>
        <v/>
      </c>
      <c r="L29" s="81">
        <f t="shared" si="2"/>
        <v>0</v>
      </c>
      <c r="M29" s="92">
        <f t="shared" si="3"/>
        <v>12.441780000000001</v>
      </c>
      <c r="N29" s="81">
        <f t="shared" si="8"/>
        <v>12.441780000000001</v>
      </c>
      <c r="O29" s="82" t="str">
        <f t="shared" si="6"/>
        <v/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ht="20.25" customHeight="1" x14ac:dyDescent="0.3">
      <c r="A30" s="54">
        <v>24000000</v>
      </c>
      <c r="B30" s="10" t="s">
        <v>29</v>
      </c>
      <c r="C30" s="12">
        <f>C31+C34</f>
        <v>0</v>
      </c>
      <c r="D30" s="198">
        <f>SUM(D31:D32)</f>
        <v>1000</v>
      </c>
      <c r="E30" s="198">
        <f>SUM(E31:E32)</f>
        <v>4239.7664699999996</v>
      </c>
      <c r="F30" s="198">
        <f t="shared" si="9"/>
        <v>3239.7664699999996</v>
      </c>
      <c r="G30" s="71">
        <f t="shared" si="1"/>
        <v>4.2397664699999993</v>
      </c>
      <c r="H30" s="75">
        <f>SUM(H31:H33)</f>
        <v>26809.919999999998</v>
      </c>
      <c r="I30" s="75">
        <f>SUM(I31:I33)</f>
        <v>27721.473609999997</v>
      </c>
      <c r="J30" s="75">
        <f t="shared" si="10"/>
        <v>911.55360999999903</v>
      </c>
      <c r="K30" s="71">
        <f t="shared" si="5"/>
        <v>1.0340006091028993</v>
      </c>
      <c r="L30" s="67">
        <f t="shared" si="2"/>
        <v>27809.919999999998</v>
      </c>
      <c r="M30" s="75">
        <f t="shared" si="3"/>
        <v>31961.240079999996</v>
      </c>
      <c r="N30" s="67">
        <f t="shared" si="8"/>
        <v>4151.3200799999977</v>
      </c>
      <c r="O30" s="71">
        <f t="shared" si="6"/>
        <v>1.1492747940303316</v>
      </c>
    </row>
    <row r="31" spans="1:30" s="84" customFormat="1" ht="20.25" customHeight="1" x14ac:dyDescent="0.35">
      <c r="A31" s="90">
        <v>24060000</v>
      </c>
      <c r="B31" s="13" t="s">
        <v>16</v>
      </c>
      <c r="C31" s="9">
        <v>0</v>
      </c>
      <c r="D31" s="91">
        <v>1000</v>
      </c>
      <c r="E31" s="91">
        <v>4239.7664699999996</v>
      </c>
      <c r="F31" s="91">
        <f t="shared" si="9"/>
        <v>3239.7664699999996</v>
      </c>
      <c r="G31" s="82">
        <f t="shared" si="1"/>
        <v>4.2397664699999993</v>
      </c>
      <c r="H31" s="81">
        <v>350</v>
      </c>
      <c r="I31" s="81">
        <v>1261.5536100000002</v>
      </c>
      <c r="J31" s="81">
        <f t="shared" ref="J31:J40" si="11">I31-H31</f>
        <v>911.55361000000016</v>
      </c>
      <c r="K31" s="82">
        <f t="shared" si="5"/>
        <v>3.6044388857142864</v>
      </c>
      <c r="L31" s="81">
        <f t="shared" si="2"/>
        <v>1350</v>
      </c>
      <c r="M31" s="92">
        <f t="shared" si="3"/>
        <v>5501.3200799999995</v>
      </c>
      <c r="N31" s="81">
        <f t="shared" si="8"/>
        <v>4151.3200799999995</v>
      </c>
      <c r="O31" s="82">
        <f t="shared" si="6"/>
        <v>4.0750519111111103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ht="21.75" hidden="1" customHeight="1" x14ac:dyDescent="0.35">
      <c r="A32" s="52">
        <v>24110000</v>
      </c>
      <c r="B32" s="76" t="s">
        <v>48</v>
      </c>
      <c r="C32" s="9"/>
      <c r="D32" s="199">
        <v>0</v>
      </c>
      <c r="E32" s="199">
        <v>0</v>
      </c>
      <c r="F32" s="199">
        <f t="shared" si="9"/>
        <v>0</v>
      </c>
      <c r="G32" s="71" t="str">
        <f t="shared" si="1"/>
        <v/>
      </c>
      <c r="H32" s="70">
        <v>0</v>
      </c>
      <c r="I32" s="70">
        <v>0</v>
      </c>
      <c r="J32" s="70">
        <f t="shared" si="11"/>
        <v>0</v>
      </c>
      <c r="K32" s="71" t="str">
        <f t="shared" si="5"/>
        <v/>
      </c>
      <c r="L32" s="70">
        <f t="shared" si="2"/>
        <v>0</v>
      </c>
      <c r="M32" s="78">
        <f t="shared" si="3"/>
        <v>0</v>
      </c>
      <c r="N32" s="70">
        <f t="shared" si="8"/>
        <v>0</v>
      </c>
      <c r="O32" s="71" t="str">
        <f t="shared" si="6"/>
        <v/>
      </c>
    </row>
    <row r="33" spans="1:30" ht="18" x14ac:dyDescent="0.35">
      <c r="A33" s="52" t="s">
        <v>170</v>
      </c>
      <c r="B33" s="76" t="s">
        <v>171</v>
      </c>
      <c r="C33" s="9"/>
      <c r="D33" s="199"/>
      <c r="E33" s="199">
        <v>0</v>
      </c>
      <c r="F33" s="199">
        <f t="shared" si="9"/>
        <v>0</v>
      </c>
      <c r="G33" s="71" t="str">
        <f t="shared" si="1"/>
        <v/>
      </c>
      <c r="H33" s="81">
        <v>26459.919999999998</v>
      </c>
      <c r="I33" s="81">
        <v>26459.919999999998</v>
      </c>
      <c r="J33" s="81">
        <f t="shared" si="11"/>
        <v>0</v>
      </c>
      <c r="K33" s="71">
        <f t="shared" si="5"/>
        <v>1</v>
      </c>
      <c r="L33" s="70">
        <f t="shared" si="2"/>
        <v>26459.919999999998</v>
      </c>
      <c r="M33" s="78">
        <f t="shared" si="3"/>
        <v>26459.919999999998</v>
      </c>
      <c r="N33" s="70">
        <f t="shared" si="8"/>
        <v>0</v>
      </c>
      <c r="O33" s="71">
        <f t="shared" si="6"/>
        <v>1</v>
      </c>
    </row>
    <row r="34" spans="1:30" ht="22.2" customHeight="1" x14ac:dyDescent="0.3">
      <c r="A34" s="54">
        <v>25000000</v>
      </c>
      <c r="B34" s="10" t="s">
        <v>24</v>
      </c>
      <c r="C34" s="12"/>
      <c r="D34" s="66">
        <v>0</v>
      </c>
      <c r="E34" s="66">
        <v>0</v>
      </c>
      <c r="F34" s="66">
        <f t="shared" si="9"/>
        <v>0</v>
      </c>
      <c r="G34" s="71" t="str">
        <f t="shared" si="1"/>
        <v/>
      </c>
      <c r="H34" s="67">
        <v>232156.71974999999</v>
      </c>
      <c r="I34" s="67">
        <v>234923.27006000001</v>
      </c>
      <c r="J34" s="67">
        <f t="shared" si="11"/>
        <v>2766.5503100000205</v>
      </c>
      <c r="K34" s="71">
        <f t="shared" si="5"/>
        <v>1.0119167358712648</v>
      </c>
      <c r="L34" s="67">
        <f t="shared" si="2"/>
        <v>232156.71974999999</v>
      </c>
      <c r="M34" s="67">
        <f t="shared" si="3"/>
        <v>234923.27006000001</v>
      </c>
      <c r="N34" s="67">
        <f t="shared" si="8"/>
        <v>2766.5503100000205</v>
      </c>
      <c r="O34" s="71">
        <f t="shared" si="6"/>
        <v>1.0119167358712648</v>
      </c>
    </row>
    <row r="35" spans="1:30" ht="17.399999999999999" hidden="1" x14ac:dyDescent="0.3">
      <c r="A35" s="54">
        <v>30000000</v>
      </c>
      <c r="B35" s="1" t="s">
        <v>37</v>
      </c>
      <c r="C35" s="15"/>
      <c r="D35" s="67">
        <v>0</v>
      </c>
      <c r="E35" s="67">
        <v>0</v>
      </c>
      <c r="F35" s="67">
        <f t="shared" si="9"/>
        <v>0</v>
      </c>
      <c r="G35" s="71" t="str">
        <f t="shared" si="1"/>
        <v/>
      </c>
      <c r="H35" s="67">
        <v>0</v>
      </c>
      <c r="I35" s="67">
        <v>0</v>
      </c>
      <c r="J35" s="67">
        <f t="shared" si="11"/>
        <v>0</v>
      </c>
      <c r="K35" s="71" t="str">
        <f t="shared" si="5"/>
        <v/>
      </c>
      <c r="L35" s="67">
        <f t="shared" si="2"/>
        <v>0</v>
      </c>
      <c r="M35" s="67">
        <f t="shared" si="3"/>
        <v>0</v>
      </c>
      <c r="N35" s="67">
        <f t="shared" si="8"/>
        <v>0</v>
      </c>
      <c r="O35" s="71" t="str">
        <f t="shared" si="6"/>
        <v/>
      </c>
      <c r="P35" s="16"/>
      <c r="Q35" s="16"/>
      <c r="R35" s="16"/>
      <c r="S35" s="16"/>
      <c r="T35" s="17"/>
    </row>
    <row r="36" spans="1:30" ht="36.75" customHeight="1" x14ac:dyDescent="0.3">
      <c r="A36" s="54" t="s">
        <v>200</v>
      </c>
      <c r="B36" s="1" t="s">
        <v>201</v>
      </c>
      <c r="C36" s="1"/>
      <c r="D36" s="67"/>
      <c r="E36" s="67"/>
      <c r="F36" s="67"/>
      <c r="G36" s="71"/>
      <c r="H36" s="67">
        <v>3494.0439999999999</v>
      </c>
      <c r="I36" s="67">
        <v>3317.6151</v>
      </c>
      <c r="J36" s="67">
        <f>I36-H36</f>
        <v>-176.42889999999989</v>
      </c>
      <c r="K36" s="71">
        <f t="shared" si="5"/>
        <v>0.9495058161831964</v>
      </c>
      <c r="L36" s="67">
        <f t="shared" si="2"/>
        <v>3494.0439999999999</v>
      </c>
      <c r="M36" s="67">
        <f t="shared" si="3"/>
        <v>3317.6151</v>
      </c>
      <c r="N36" s="67">
        <f>M36-L36</f>
        <v>-176.42889999999989</v>
      </c>
      <c r="O36" s="71">
        <f>IFERROR(M36/L36,"")</f>
        <v>0.9495058161831964</v>
      </c>
      <c r="P36" s="16"/>
      <c r="Q36" s="16"/>
      <c r="R36" s="16"/>
      <c r="S36" s="16"/>
      <c r="T36" s="17"/>
    </row>
    <row r="37" spans="1:30" ht="1.5" hidden="1" customHeight="1" x14ac:dyDescent="0.3">
      <c r="A37" s="54">
        <v>50000000</v>
      </c>
      <c r="B37" s="1" t="s">
        <v>17</v>
      </c>
      <c r="C37" s="12">
        <f>C38+C39</f>
        <v>0</v>
      </c>
      <c r="D37" s="67"/>
      <c r="E37" s="67">
        <f>E38+E39</f>
        <v>0</v>
      </c>
      <c r="F37" s="67"/>
      <c r="G37" s="67"/>
      <c r="H37" s="67">
        <f>H38+H39</f>
        <v>0</v>
      </c>
      <c r="I37" s="67">
        <f>I38+I39</f>
        <v>0</v>
      </c>
      <c r="J37" s="67">
        <f t="shared" si="11"/>
        <v>0</v>
      </c>
      <c r="K37" s="67"/>
      <c r="L37" s="67">
        <f t="shared" si="2"/>
        <v>0</v>
      </c>
      <c r="M37" s="67">
        <f t="shared" si="3"/>
        <v>0</v>
      </c>
      <c r="N37" s="67">
        <f t="shared" si="8"/>
        <v>0</v>
      </c>
      <c r="O37" s="67"/>
    </row>
    <row r="38" spans="1:30" ht="3" hidden="1" customHeight="1" x14ac:dyDescent="0.35">
      <c r="A38" s="52">
        <v>50080000</v>
      </c>
      <c r="B38" s="76" t="s">
        <v>18</v>
      </c>
      <c r="C38" s="9"/>
      <c r="D38" s="78"/>
      <c r="E38" s="78"/>
      <c r="F38" s="78"/>
      <c r="G38" s="78"/>
      <c r="H38" s="70"/>
      <c r="I38" s="70"/>
      <c r="J38" s="70">
        <f t="shared" si="11"/>
        <v>0</v>
      </c>
      <c r="K38" s="78"/>
      <c r="L38" s="70">
        <f t="shared" si="2"/>
        <v>0</v>
      </c>
      <c r="M38" s="78">
        <f t="shared" si="3"/>
        <v>0</v>
      </c>
      <c r="N38" s="70">
        <f t="shared" si="8"/>
        <v>0</v>
      </c>
      <c r="O38" s="70"/>
    </row>
    <row r="39" spans="1:30" ht="34.5" hidden="1" customHeight="1" x14ac:dyDescent="0.35">
      <c r="A39" s="52">
        <v>50110000</v>
      </c>
      <c r="B39" s="76" t="s">
        <v>19</v>
      </c>
      <c r="C39" s="9"/>
      <c r="D39" s="78"/>
      <c r="E39" s="78"/>
      <c r="F39" s="78"/>
      <c r="G39" s="78"/>
      <c r="H39" s="70"/>
      <c r="I39" s="70"/>
      <c r="J39" s="70">
        <f t="shared" si="11"/>
        <v>0</v>
      </c>
      <c r="K39" s="78"/>
      <c r="L39" s="70">
        <f t="shared" si="2"/>
        <v>0</v>
      </c>
      <c r="M39" s="78">
        <f t="shared" si="3"/>
        <v>0</v>
      </c>
      <c r="N39" s="70">
        <f t="shared" si="8"/>
        <v>0</v>
      </c>
      <c r="O39" s="70"/>
    </row>
    <row r="40" spans="1:30" s="46" customFormat="1" ht="21.75" customHeight="1" x14ac:dyDescent="0.3">
      <c r="A40" s="62">
        <v>90010100</v>
      </c>
      <c r="B40" s="63" t="s">
        <v>169</v>
      </c>
      <c r="C40" s="64" t="e">
        <f>C10+C24+C37+C38</f>
        <v>#REF!</v>
      </c>
      <c r="D40" s="69">
        <f>D10+D24+D37+D35</f>
        <v>825588.5</v>
      </c>
      <c r="E40" s="69">
        <f>E10+E24+E37+E35</f>
        <v>850640.60274999996</v>
      </c>
      <c r="F40" s="69">
        <f t="shared" ref="F40:F51" si="12">E40-D40</f>
        <v>25052.102749999962</v>
      </c>
      <c r="G40" s="73">
        <f t="shared" ref="G40:G51" si="13">IFERROR(E40/D40,"")</f>
        <v>1.0303445393800907</v>
      </c>
      <c r="H40" s="69">
        <f>H10+H24+H35+H37+H36</f>
        <v>265542.48374999996</v>
      </c>
      <c r="I40" s="69">
        <f>I10+I24+I35+I37+I36</f>
        <v>269749.41177000001</v>
      </c>
      <c r="J40" s="69">
        <f t="shared" si="11"/>
        <v>4206.9280200000503</v>
      </c>
      <c r="K40" s="73">
        <f>IFERROR(I40/H40,"")</f>
        <v>1.0158427682101547</v>
      </c>
      <c r="L40" s="69">
        <f t="shared" si="2"/>
        <v>1091130.9837499999</v>
      </c>
      <c r="M40" s="69">
        <f t="shared" si="3"/>
        <v>1120390.01452</v>
      </c>
      <c r="N40" s="69">
        <f t="shared" si="8"/>
        <v>29259.03077000007</v>
      </c>
      <c r="O40" s="74">
        <f>IFERROR(M40/L40,"")</f>
        <v>1.0268153239214624</v>
      </c>
    </row>
    <row r="41" spans="1:30" ht="23.25" customHeight="1" x14ac:dyDescent="0.3">
      <c r="A41" s="54">
        <v>40000000</v>
      </c>
      <c r="B41" s="1" t="s">
        <v>25</v>
      </c>
      <c r="C41" s="8" t="e">
        <f>C42+#REF!</f>
        <v>#REF!</v>
      </c>
      <c r="D41" s="67">
        <f>D42</f>
        <v>951935.45399999991</v>
      </c>
      <c r="E41" s="67">
        <f>E42</f>
        <v>916933.25751999998</v>
      </c>
      <c r="F41" s="67">
        <f t="shared" si="12"/>
        <v>-35002.196479999926</v>
      </c>
      <c r="G41" s="71">
        <f t="shared" si="13"/>
        <v>0.96323049390279358</v>
      </c>
      <c r="H41" s="67">
        <f>H42</f>
        <v>855</v>
      </c>
      <c r="I41" s="67">
        <f>I42</f>
        <v>855</v>
      </c>
      <c r="J41" s="67">
        <f t="shared" ref="J41:J46" si="14">I41-H41</f>
        <v>0</v>
      </c>
      <c r="K41" s="71">
        <f>IFERROR(I41/H41,"")</f>
        <v>1</v>
      </c>
      <c r="L41" s="67">
        <f t="shared" si="2"/>
        <v>952790.45399999991</v>
      </c>
      <c r="M41" s="67">
        <f t="shared" si="3"/>
        <v>917788.25751999998</v>
      </c>
      <c r="N41" s="67">
        <f t="shared" si="8"/>
        <v>-35002.196479999926</v>
      </c>
      <c r="O41" s="71">
        <f>IFERROR(M41/L41,"")</f>
        <v>0.96326348953953733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28.5" customHeight="1" x14ac:dyDescent="0.3">
      <c r="A42" s="54">
        <v>41000000</v>
      </c>
      <c r="B42" s="1" t="s">
        <v>26</v>
      </c>
      <c r="C42" s="8" t="e">
        <f>C43+C47</f>
        <v>#REF!</v>
      </c>
      <c r="D42" s="67">
        <f>D43+D47</f>
        <v>951935.45399999991</v>
      </c>
      <c r="E42" s="67">
        <f>E43+E47</f>
        <v>916933.25751999998</v>
      </c>
      <c r="F42" s="67">
        <f t="shared" si="12"/>
        <v>-35002.196479999926</v>
      </c>
      <c r="G42" s="71">
        <f t="shared" si="13"/>
        <v>0.96323049390279358</v>
      </c>
      <c r="H42" s="67">
        <f>H43+H47</f>
        <v>855</v>
      </c>
      <c r="I42" s="67">
        <f>I43+I47</f>
        <v>855</v>
      </c>
      <c r="J42" s="67">
        <f t="shared" si="14"/>
        <v>0</v>
      </c>
      <c r="K42" s="71">
        <f t="shared" ref="K42:K65" si="15">IFERROR(I42/H42,"")</f>
        <v>1</v>
      </c>
      <c r="L42" s="67">
        <f t="shared" si="2"/>
        <v>952790.45399999991</v>
      </c>
      <c r="M42" s="67">
        <f t="shared" si="3"/>
        <v>917788.25751999998</v>
      </c>
      <c r="N42" s="67">
        <f t="shared" si="8"/>
        <v>-35002.196479999926</v>
      </c>
      <c r="O42" s="71">
        <f t="shared" ref="O42:O65" si="16">IFERROR(M42/L42,"")</f>
        <v>0.96326348953953733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59" customFormat="1" ht="28.5" customHeight="1" x14ac:dyDescent="0.3">
      <c r="A43" s="54">
        <v>41020000</v>
      </c>
      <c r="B43" s="1" t="s">
        <v>166</v>
      </c>
      <c r="C43" s="58">
        <f>SUM(C44:C44)</f>
        <v>226954.7</v>
      </c>
      <c r="D43" s="75">
        <f>D44+D45+D46</f>
        <v>418782.69500000001</v>
      </c>
      <c r="E43" s="75">
        <f>E44+E45+E46</f>
        <v>418782.69500000001</v>
      </c>
      <c r="F43" s="75">
        <f t="shared" si="12"/>
        <v>0</v>
      </c>
      <c r="G43" s="71">
        <f t="shared" si="13"/>
        <v>1</v>
      </c>
      <c r="H43" s="75">
        <f>H44+H45</f>
        <v>0</v>
      </c>
      <c r="I43" s="75">
        <f>I44+I45</f>
        <v>0</v>
      </c>
      <c r="J43" s="75">
        <f t="shared" si="14"/>
        <v>0</v>
      </c>
      <c r="K43" s="71" t="str">
        <f t="shared" si="15"/>
        <v/>
      </c>
      <c r="L43" s="75">
        <f t="shared" si="2"/>
        <v>418782.69500000001</v>
      </c>
      <c r="M43" s="75">
        <f t="shared" si="3"/>
        <v>418782.69500000001</v>
      </c>
      <c r="N43" s="75">
        <f t="shared" si="8"/>
        <v>0</v>
      </c>
      <c r="O43" s="71">
        <f t="shared" si="16"/>
        <v>1</v>
      </c>
    </row>
    <row r="44" spans="1:30" s="84" customFormat="1" ht="28.5" customHeight="1" x14ac:dyDescent="0.35">
      <c r="A44" s="90">
        <v>41020100</v>
      </c>
      <c r="B44" s="13" t="s">
        <v>57</v>
      </c>
      <c r="C44" s="18">
        <v>226954.7</v>
      </c>
      <c r="D44" s="92">
        <v>291863.8</v>
      </c>
      <c r="E44" s="92">
        <v>291863.8</v>
      </c>
      <c r="F44" s="92">
        <f t="shared" si="12"/>
        <v>0</v>
      </c>
      <c r="G44" s="82">
        <f t="shared" si="13"/>
        <v>1</v>
      </c>
      <c r="H44" s="92">
        <v>0</v>
      </c>
      <c r="I44" s="92">
        <v>0</v>
      </c>
      <c r="J44" s="92">
        <f t="shared" si="14"/>
        <v>0</v>
      </c>
      <c r="K44" s="82" t="str">
        <f t="shared" si="15"/>
        <v/>
      </c>
      <c r="L44" s="92">
        <f t="shared" si="2"/>
        <v>291863.8</v>
      </c>
      <c r="M44" s="92">
        <f t="shared" si="3"/>
        <v>291863.8</v>
      </c>
      <c r="N44" s="92">
        <f t="shared" si="8"/>
        <v>0</v>
      </c>
      <c r="O44" s="82">
        <f t="shared" si="16"/>
        <v>1</v>
      </c>
    </row>
    <row r="45" spans="1:30" s="84" customFormat="1" ht="46.8" x14ac:dyDescent="0.35">
      <c r="A45" s="90">
        <v>41020200</v>
      </c>
      <c r="B45" s="13" t="s">
        <v>98</v>
      </c>
      <c r="C45" s="18"/>
      <c r="D45" s="92">
        <v>113751.6</v>
      </c>
      <c r="E45" s="92">
        <v>113751.6</v>
      </c>
      <c r="F45" s="92">
        <f t="shared" si="12"/>
        <v>0</v>
      </c>
      <c r="G45" s="82">
        <f t="shared" si="13"/>
        <v>1</v>
      </c>
      <c r="H45" s="92">
        <v>0</v>
      </c>
      <c r="I45" s="92">
        <v>0</v>
      </c>
      <c r="J45" s="92">
        <f t="shared" si="14"/>
        <v>0</v>
      </c>
      <c r="K45" s="82" t="str">
        <f t="shared" si="15"/>
        <v/>
      </c>
      <c r="L45" s="92">
        <f t="shared" si="2"/>
        <v>113751.6</v>
      </c>
      <c r="M45" s="92">
        <f t="shared" si="3"/>
        <v>113751.6</v>
      </c>
      <c r="N45" s="92">
        <f>M45-L45</f>
        <v>0</v>
      </c>
      <c r="O45" s="82">
        <f t="shared" si="16"/>
        <v>1</v>
      </c>
    </row>
    <row r="46" spans="1:30" ht="78" customHeight="1" x14ac:dyDescent="0.35">
      <c r="A46" s="90" t="s">
        <v>202</v>
      </c>
      <c r="B46" s="13" t="s">
        <v>203</v>
      </c>
      <c r="C46" s="18"/>
      <c r="D46" s="91">
        <v>13167.295</v>
      </c>
      <c r="E46" s="91">
        <v>13167.295</v>
      </c>
      <c r="F46" s="91">
        <f t="shared" si="12"/>
        <v>0</v>
      </c>
      <c r="G46" s="82">
        <f t="shared" si="13"/>
        <v>1</v>
      </c>
      <c r="H46" s="78">
        <v>0</v>
      </c>
      <c r="I46" s="78">
        <v>0</v>
      </c>
      <c r="J46" s="78">
        <f t="shared" si="14"/>
        <v>0</v>
      </c>
      <c r="K46" s="72" t="str">
        <f>IFERROR(I46/H46,"")</f>
        <v/>
      </c>
      <c r="L46" s="91">
        <f t="shared" si="2"/>
        <v>13167.295</v>
      </c>
      <c r="M46" s="91">
        <f t="shared" si="3"/>
        <v>13167.295</v>
      </c>
      <c r="N46" s="91">
        <f>M46-L46</f>
        <v>0</v>
      </c>
      <c r="O46" s="82">
        <f t="shared" si="16"/>
        <v>1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5.5" customHeight="1" x14ac:dyDescent="0.3">
      <c r="A47" s="54">
        <v>41030000</v>
      </c>
      <c r="B47" s="1" t="s">
        <v>150</v>
      </c>
      <c r="C47" s="12" t="e">
        <f>#REF!</f>
        <v>#REF!</v>
      </c>
      <c r="D47" s="75">
        <f>SUM(D48:D66)</f>
        <v>533152.75899999996</v>
      </c>
      <c r="E47" s="75">
        <f>SUM(E48:E66)</f>
        <v>498150.56251999998</v>
      </c>
      <c r="F47" s="75">
        <f t="shared" si="12"/>
        <v>-35002.196479999984</v>
      </c>
      <c r="G47" s="71">
        <f t="shared" si="13"/>
        <v>0.93434865357228702</v>
      </c>
      <c r="H47" s="66">
        <f>SUM(H48:H66)</f>
        <v>855</v>
      </c>
      <c r="I47" s="66">
        <f>SUM(I48:I66)</f>
        <v>855</v>
      </c>
      <c r="J47" s="66">
        <f>SUM(J48:J65)</f>
        <v>0</v>
      </c>
      <c r="K47" s="71">
        <f t="shared" si="15"/>
        <v>1</v>
      </c>
      <c r="L47" s="66">
        <f>SUM(L48:L65)</f>
        <v>534007.75899999996</v>
      </c>
      <c r="M47" s="66">
        <f>SUM(M48:M65)</f>
        <v>499005.56251999998</v>
      </c>
      <c r="N47" s="66">
        <f>SUM(N48:N65)</f>
        <v>-35002.196480000006</v>
      </c>
      <c r="O47" s="71">
        <f t="shared" si="16"/>
        <v>0.93445376796482094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18.4" x14ac:dyDescent="0.35">
      <c r="A48" s="90">
        <v>41030500</v>
      </c>
      <c r="B48" s="13" t="s">
        <v>172</v>
      </c>
      <c r="C48" s="9"/>
      <c r="D48" s="92">
        <v>33178.699999999997</v>
      </c>
      <c r="E48" s="92">
        <v>33037.661359999998</v>
      </c>
      <c r="F48" s="92">
        <f t="shared" si="12"/>
        <v>-141.03863999999885</v>
      </c>
      <c r="G48" s="82">
        <f t="shared" si="13"/>
        <v>0.99574912097219004</v>
      </c>
      <c r="H48" s="92"/>
      <c r="I48" s="92"/>
      <c r="J48" s="92">
        <f t="shared" ref="J48:J64" si="17">I48-H48</f>
        <v>0</v>
      </c>
      <c r="K48" s="82" t="str">
        <f t="shared" si="15"/>
        <v/>
      </c>
      <c r="L48" s="92">
        <f t="shared" ref="L48:L66" si="18">D48+H48</f>
        <v>33178.699999999997</v>
      </c>
      <c r="M48" s="92">
        <f t="shared" ref="M48:M66" si="19">I48+E48</f>
        <v>33037.661359999998</v>
      </c>
      <c r="N48" s="92">
        <f t="shared" ref="N48:N70" si="20">M48-L48</f>
        <v>-141.03863999999885</v>
      </c>
      <c r="O48" s="82">
        <f t="shared" si="16"/>
        <v>0.99574912097219004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30" customHeight="1" x14ac:dyDescent="0.35">
      <c r="A49" s="90" t="s">
        <v>206</v>
      </c>
      <c r="B49" s="13" t="s">
        <v>207</v>
      </c>
      <c r="C49" s="9"/>
      <c r="D49" s="92">
        <v>49774</v>
      </c>
      <c r="E49" s="92">
        <v>49774</v>
      </c>
      <c r="F49" s="92">
        <f t="shared" si="12"/>
        <v>0</v>
      </c>
      <c r="G49" s="82">
        <f t="shared" si="13"/>
        <v>1</v>
      </c>
      <c r="H49" s="92"/>
      <c r="I49" s="92"/>
      <c r="J49" s="92">
        <f>I49-H49</f>
        <v>0</v>
      </c>
      <c r="K49" s="82" t="str">
        <f t="shared" si="15"/>
        <v/>
      </c>
      <c r="L49" s="92">
        <f t="shared" si="18"/>
        <v>49774</v>
      </c>
      <c r="M49" s="92">
        <f t="shared" si="19"/>
        <v>49774</v>
      </c>
      <c r="N49" s="92">
        <f t="shared" si="20"/>
        <v>0</v>
      </c>
      <c r="O49" s="82">
        <f t="shared" si="16"/>
        <v>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46.8" x14ac:dyDescent="0.35">
      <c r="A50" s="90" t="s">
        <v>204</v>
      </c>
      <c r="B50" s="13" t="s">
        <v>205</v>
      </c>
      <c r="C50" s="9"/>
      <c r="D50" s="91">
        <v>457.4</v>
      </c>
      <c r="E50" s="91">
        <v>406.66359999999997</v>
      </c>
      <c r="F50" s="91">
        <f t="shared" si="12"/>
        <v>-50.736400000000003</v>
      </c>
      <c r="G50" s="82">
        <f t="shared" si="13"/>
        <v>0.88907651945780497</v>
      </c>
      <c r="H50" s="92"/>
      <c r="I50" s="92"/>
      <c r="J50" s="92"/>
      <c r="K50" s="82"/>
      <c r="L50" s="92">
        <f t="shared" si="18"/>
        <v>457.4</v>
      </c>
      <c r="M50" s="92">
        <f t="shared" si="19"/>
        <v>406.66359999999997</v>
      </c>
      <c r="N50" s="92">
        <f>M50-L50</f>
        <v>-50.736400000000003</v>
      </c>
      <c r="O50" s="82">
        <f>IFERROR(M50/L50,"")</f>
        <v>0.88907651945780497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s="84" customFormat="1" ht="31.2" x14ac:dyDescent="0.35">
      <c r="A51" s="90">
        <v>41033000</v>
      </c>
      <c r="B51" s="13" t="s">
        <v>192</v>
      </c>
      <c r="C51" s="9"/>
      <c r="D51" s="92">
        <v>46623.199999999997</v>
      </c>
      <c r="E51" s="92">
        <v>45922.933939999995</v>
      </c>
      <c r="F51" s="92">
        <f t="shared" si="12"/>
        <v>-700.26606000000174</v>
      </c>
      <c r="G51" s="82">
        <f t="shared" si="13"/>
        <v>0.98498030894490296</v>
      </c>
      <c r="H51" s="92"/>
      <c r="I51" s="92"/>
      <c r="J51" s="92">
        <f t="shared" si="17"/>
        <v>0</v>
      </c>
      <c r="K51" s="82" t="str">
        <f t="shared" si="15"/>
        <v/>
      </c>
      <c r="L51" s="92">
        <f t="shared" si="18"/>
        <v>46623.199999999997</v>
      </c>
      <c r="M51" s="92">
        <f t="shared" si="19"/>
        <v>45922.933939999995</v>
      </c>
      <c r="N51" s="92">
        <f t="shared" si="20"/>
        <v>-700.26606000000174</v>
      </c>
      <c r="O51" s="82">
        <f t="shared" si="16"/>
        <v>0.98498030894490296</v>
      </c>
    </row>
    <row r="52" spans="1:30" s="84" customFormat="1" ht="31.2" x14ac:dyDescent="0.35">
      <c r="A52" s="90" t="s">
        <v>214</v>
      </c>
      <c r="B52" s="13" t="s">
        <v>215</v>
      </c>
      <c r="C52" s="13"/>
      <c r="D52" s="92"/>
      <c r="E52" s="92"/>
      <c r="F52" s="92">
        <f>E52-D52</f>
        <v>0</v>
      </c>
      <c r="G52" s="82" t="str">
        <f>IFERROR(E52/D52,"")</f>
        <v/>
      </c>
      <c r="H52" s="92">
        <v>855</v>
      </c>
      <c r="I52" s="92">
        <v>855</v>
      </c>
      <c r="J52" s="92">
        <f>I52-H52</f>
        <v>0</v>
      </c>
      <c r="K52" s="82">
        <f>IFERROR(I52/H52,"")</f>
        <v>1</v>
      </c>
      <c r="L52" s="92">
        <f>D52+H52</f>
        <v>855</v>
      </c>
      <c r="M52" s="92">
        <f>I52+E52</f>
        <v>855</v>
      </c>
      <c r="N52" s="92">
        <f>M52-L52</f>
        <v>0</v>
      </c>
      <c r="O52" s="82">
        <f>IFERROR(M52/L52,"")</f>
        <v>1</v>
      </c>
    </row>
    <row r="53" spans="1:30" s="84" customFormat="1" ht="31.2" x14ac:dyDescent="0.35">
      <c r="A53" s="90">
        <v>41033800</v>
      </c>
      <c r="B53" s="13" t="s">
        <v>183</v>
      </c>
      <c r="C53" s="9"/>
      <c r="D53" s="92">
        <v>5119</v>
      </c>
      <c r="E53" s="92">
        <v>5119</v>
      </c>
      <c r="F53" s="92">
        <f>E53-D53</f>
        <v>0</v>
      </c>
      <c r="G53" s="82">
        <f>IFERROR(E53/D53,"")</f>
        <v>1</v>
      </c>
      <c r="H53" s="92"/>
      <c r="I53" s="92"/>
      <c r="J53" s="92">
        <f t="shared" si="17"/>
        <v>0</v>
      </c>
      <c r="K53" s="82"/>
      <c r="L53" s="92">
        <f t="shared" si="18"/>
        <v>5119</v>
      </c>
      <c r="M53" s="92">
        <f t="shared" si="19"/>
        <v>5119</v>
      </c>
      <c r="N53" s="92">
        <f>M53-L53</f>
        <v>0</v>
      </c>
      <c r="O53" s="82">
        <f>IFERROR(M53/L53,"")</f>
        <v>1</v>
      </c>
    </row>
    <row r="54" spans="1:30" s="84" customFormat="1" ht="29.25" customHeight="1" x14ac:dyDescent="0.35">
      <c r="A54" s="90" t="s">
        <v>99</v>
      </c>
      <c r="B54" s="13" t="s">
        <v>103</v>
      </c>
      <c r="C54" s="9"/>
      <c r="D54" s="92">
        <v>224218.1</v>
      </c>
      <c r="E54" s="92">
        <v>224218.1</v>
      </c>
      <c r="F54" s="92">
        <f t="shared" ref="F54:F70" si="21">E54-D54</f>
        <v>0</v>
      </c>
      <c r="G54" s="82">
        <f t="shared" ref="G54:G68" si="22">IFERROR(E54/D54,"")</f>
        <v>1</v>
      </c>
      <c r="H54" s="92"/>
      <c r="I54" s="92"/>
      <c r="J54" s="92">
        <f t="shared" si="17"/>
        <v>0</v>
      </c>
      <c r="K54" s="82" t="str">
        <f t="shared" si="15"/>
        <v/>
      </c>
      <c r="L54" s="92">
        <f t="shared" si="18"/>
        <v>224218.1</v>
      </c>
      <c r="M54" s="92">
        <f t="shared" si="19"/>
        <v>224218.1</v>
      </c>
      <c r="N54" s="92">
        <f t="shared" si="20"/>
        <v>0</v>
      </c>
      <c r="O54" s="82">
        <f t="shared" si="16"/>
        <v>1</v>
      </c>
    </row>
    <row r="55" spans="1:30" ht="62.4" x14ac:dyDescent="0.35">
      <c r="A55" s="90" t="s">
        <v>100</v>
      </c>
      <c r="B55" s="13" t="s">
        <v>208</v>
      </c>
      <c r="C55" s="9"/>
      <c r="D55" s="92">
        <v>39748.6</v>
      </c>
      <c r="E55" s="92">
        <v>9901.8269999999993</v>
      </c>
      <c r="F55" s="92">
        <f t="shared" si="21"/>
        <v>-29846.773000000001</v>
      </c>
      <c r="G55" s="82">
        <f t="shared" si="22"/>
        <v>0.24911133977045732</v>
      </c>
      <c r="H55" s="92"/>
      <c r="I55" s="92"/>
      <c r="J55" s="92">
        <f t="shared" si="17"/>
        <v>0</v>
      </c>
      <c r="K55" s="82" t="str">
        <f t="shared" si="15"/>
        <v/>
      </c>
      <c r="L55" s="92">
        <f t="shared" si="18"/>
        <v>39748.6</v>
      </c>
      <c r="M55" s="92">
        <f t="shared" si="19"/>
        <v>9901.8269999999993</v>
      </c>
      <c r="N55" s="92">
        <f t="shared" si="20"/>
        <v>-29846.773000000001</v>
      </c>
      <c r="O55" s="82">
        <f t="shared" si="16"/>
        <v>0.24911133977045732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31.2" hidden="1" x14ac:dyDescent="0.35">
      <c r="A56" s="90">
        <v>41034500</v>
      </c>
      <c r="B56" s="13" t="s">
        <v>178</v>
      </c>
      <c r="C56" s="9"/>
      <c r="D56" s="92">
        <v>0</v>
      </c>
      <c r="E56" s="92">
        <v>0</v>
      </c>
      <c r="F56" s="92">
        <f t="shared" si="21"/>
        <v>0</v>
      </c>
      <c r="G56" s="82" t="str">
        <f t="shared" si="22"/>
        <v/>
      </c>
      <c r="H56" s="92"/>
      <c r="I56" s="92"/>
      <c r="J56" s="92">
        <f>I56-H56</f>
        <v>0</v>
      </c>
      <c r="K56" s="82" t="str">
        <f>IFERROR(I56/H56,"")</f>
        <v/>
      </c>
      <c r="L56" s="92">
        <f t="shared" si="18"/>
        <v>0</v>
      </c>
      <c r="M56" s="92">
        <f t="shared" si="19"/>
        <v>0</v>
      </c>
      <c r="N56" s="92">
        <f>M56-L56</f>
        <v>0</v>
      </c>
      <c r="O56" s="82" t="str">
        <f>IFERROR(M56/L56,"")</f>
        <v/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31.2" hidden="1" x14ac:dyDescent="0.35">
      <c r="A57" s="90">
        <v>41035300</v>
      </c>
      <c r="B57" s="13" t="s">
        <v>184</v>
      </c>
      <c r="C57" s="9"/>
      <c r="D57" s="92">
        <v>0</v>
      </c>
      <c r="E57" s="92">
        <v>0</v>
      </c>
      <c r="F57" s="92">
        <f t="shared" si="21"/>
        <v>0</v>
      </c>
      <c r="G57" s="82" t="str">
        <f t="shared" si="22"/>
        <v/>
      </c>
      <c r="H57" s="92">
        <v>0</v>
      </c>
      <c r="I57" s="92">
        <v>0</v>
      </c>
      <c r="J57" s="92">
        <f>I57-H57</f>
        <v>0</v>
      </c>
      <c r="K57" s="82"/>
      <c r="L57" s="92">
        <f t="shared" si="18"/>
        <v>0</v>
      </c>
      <c r="M57" s="92">
        <f t="shared" si="19"/>
        <v>0</v>
      </c>
      <c r="N57" s="92">
        <f>M57-L57</f>
        <v>0</v>
      </c>
      <c r="O57" s="82" t="str">
        <f>IFERROR(M57/L57,"")</f>
        <v/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31.2" x14ac:dyDescent="0.35">
      <c r="A58" s="90" t="s">
        <v>101</v>
      </c>
      <c r="B58" s="13" t="s">
        <v>91</v>
      </c>
      <c r="C58" s="9"/>
      <c r="D58" s="92">
        <v>14285.5</v>
      </c>
      <c r="E58" s="92">
        <v>14285.5</v>
      </c>
      <c r="F58" s="92">
        <f t="shared" si="21"/>
        <v>0</v>
      </c>
      <c r="G58" s="82">
        <f t="shared" si="22"/>
        <v>1</v>
      </c>
      <c r="H58" s="92"/>
      <c r="I58" s="92"/>
      <c r="J58" s="92">
        <f t="shared" si="17"/>
        <v>0</v>
      </c>
      <c r="K58" s="82" t="str">
        <f t="shared" si="15"/>
        <v/>
      </c>
      <c r="L58" s="92">
        <f t="shared" si="18"/>
        <v>14285.5</v>
      </c>
      <c r="M58" s="92">
        <f t="shared" si="19"/>
        <v>14285.5</v>
      </c>
      <c r="N58" s="92">
        <f t="shared" si="20"/>
        <v>0</v>
      </c>
      <c r="O58" s="82">
        <f t="shared" si="16"/>
        <v>1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46.8" hidden="1" x14ac:dyDescent="0.35">
      <c r="A59" s="90">
        <v>41035600</v>
      </c>
      <c r="B59" s="13" t="s">
        <v>182</v>
      </c>
      <c r="C59" s="9"/>
      <c r="D59" s="92">
        <v>0</v>
      </c>
      <c r="E59" s="92">
        <v>0</v>
      </c>
      <c r="F59" s="92">
        <f t="shared" si="21"/>
        <v>0</v>
      </c>
      <c r="G59" s="82" t="str">
        <f t="shared" si="22"/>
        <v/>
      </c>
      <c r="H59" s="92"/>
      <c r="I59" s="92"/>
      <c r="J59" s="92">
        <f t="shared" si="17"/>
        <v>0</v>
      </c>
      <c r="K59" s="82"/>
      <c r="L59" s="92">
        <f t="shared" si="18"/>
        <v>0</v>
      </c>
      <c r="M59" s="92">
        <f t="shared" si="19"/>
        <v>0</v>
      </c>
      <c r="N59" s="92">
        <f t="shared" ref="N59:N64" si="23">M59-L59</f>
        <v>0</v>
      </c>
      <c r="O59" s="82" t="str">
        <f t="shared" ref="O59:O64" si="24">IFERROR(M59/L59,"")</f>
        <v/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62.4" x14ac:dyDescent="0.35">
      <c r="A60" s="90" t="s">
        <v>210</v>
      </c>
      <c r="B60" s="13" t="s">
        <v>211</v>
      </c>
      <c r="C60" s="9"/>
      <c r="D60" s="92">
        <v>1161.8689999999999</v>
      </c>
      <c r="E60" s="92">
        <v>356.65889000000004</v>
      </c>
      <c r="F60" s="92">
        <f t="shared" si="21"/>
        <v>-805.21010999999987</v>
      </c>
      <c r="G60" s="82">
        <f t="shared" si="22"/>
        <v>0.30696996821500538</v>
      </c>
      <c r="H60" s="92"/>
      <c r="I60" s="92"/>
      <c r="J60" s="92">
        <f t="shared" si="17"/>
        <v>0</v>
      </c>
      <c r="K60" s="82" t="str">
        <f>IFERROR(I60/H60,"")</f>
        <v/>
      </c>
      <c r="L60" s="92">
        <f t="shared" si="18"/>
        <v>1161.8689999999999</v>
      </c>
      <c r="M60" s="92">
        <f t="shared" si="19"/>
        <v>356.65889000000004</v>
      </c>
      <c r="N60" s="92">
        <f t="shared" si="23"/>
        <v>-805.21010999999987</v>
      </c>
      <c r="O60" s="82">
        <f t="shared" si="24"/>
        <v>0.30696996821500538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71.6" x14ac:dyDescent="0.35">
      <c r="A61" s="90">
        <v>41036100</v>
      </c>
      <c r="B61" s="13" t="s">
        <v>179</v>
      </c>
      <c r="C61" s="9"/>
      <c r="D61" s="92">
        <v>56392.432000000001</v>
      </c>
      <c r="E61" s="92">
        <v>55732.691599999998</v>
      </c>
      <c r="F61" s="92">
        <f t="shared" si="21"/>
        <v>-659.74040000000241</v>
      </c>
      <c r="G61" s="82">
        <f t="shared" si="22"/>
        <v>0.98830090534134074</v>
      </c>
      <c r="H61" s="92"/>
      <c r="I61" s="92"/>
      <c r="J61" s="92">
        <f t="shared" si="17"/>
        <v>0</v>
      </c>
      <c r="K61" s="82"/>
      <c r="L61" s="92">
        <f t="shared" si="18"/>
        <v>56392.432000000001</v>
      </c>
      <c r="M61" s="92">
        <f t="shared" si="19"/>
        <v>55732.691599999998</v>
      </c>
      <c r="N61" s="92">
        <f t="shared" si="23"/>
        <v>-659.74040000000241</v>
      </c>
      <c r="O61" s="82">
        <f t="shared" si="24"/>
        <v>0.98830090534134074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6" x14ac:dyDescent="0.35">
      <c r="A62" s="90">
        <v>41036400</v>
      </c>
      <c r="B62" s="13" t="s">
        <v>180</v>
      </c>
      <c r="C62" s="9"/>
      <c r="D62" s="92">
        <v>16127.458000000001</v>
      </c>
      <c r="E62" s="92">
        <v>15864.995510000001</v>
      </c>
      <c r="F62" s="92">
        <f t="shared" si="21"/>
        <v>-262.46248999999989</v>
      </c>
      <c r="G62" s="82">
        <f t="shared" si="22"/>
        <v>0.98372573718685241</v>
      </c>
      <c r="H62" s="92"/>
      <c r="I62" s="92"/>
      <c r="J62" s="92">
        <f t="shared" si="17"/>
        <v>0</v>
      </c>
      <c r="K62" s="82"/>
      <c r="L62" s="92">
        <f t="shared" si="18"/>
        <v>16127.458000000001</v>
      </c>
      <c r="M62" s="92">
        <f t="shared" si="19"/>
        <v>15864.995510000001</v>
      </c>
      <c r="N62" s="92">
        <f t="shared" si="23"/>
        <v>-262.46248999999989</v>
      </c>
      <c r="O62" s="82">
        <f t="shared" si="24"/>
        <v>0.98372573718685241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31.2" hidden="1" x14ac:dyDescent="0.35">
      <c r="A63" s="90">
        <v>41037000</v>
      </c>
      <c r="B63" s="13" t="s">
        <v>185</v>
      </c>
      <c r="C63" s="9"/>
      <c r="D63" s="92">
        <v>0</v>
      </c>
      <c r="E63" s="92">
        <v>0</v>
      </c>
      <c r="F63" s="92">
        <f t="shared" si="21"/>
        <v>0</v>
      </c>
      <c r="G63" s="82" t="str">
        <f t="shared" si="22"/>
        <v/>
      </c>
      <c r="H63" s="92"/>
      <c r="I63" s="92"/>
      <c r="J63" s="92">
        <f t="shared" si="17"/>
        <v>0</v>
      </c>
      <c r="K63" s="82"/>
      <c r="L63" s="92">
        <f t="shared" si="18"/>
        <v>0</v>
      </c>
      <c r="M63" s="92">
        <f t="shared" si="19"/>
        <v>0</v>
      </c>
      <c r="N63" s="92">
        <f t="shared" si="23"/>
        <v>0</v>
      </c>
      <c r="O63" s="82" t="str">
        <f t="shared" si="24"/>
        <v/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31.2" x14ac:dyDescent="0.35">
      <c r="A64" s="90">
        <v>41037200</v>
      </c>
      <c r="B64" s="13" t="s">
        <v>181</v>
      </c>
      <c r="C64" s="9"/>
      <c r="D64" s="92">
        <v>46066.5</v>
      </c>
      <c r="E64" s="92">
        <v>43530.530619999998</v>
      </c>
      <c r="F64" s="92">
        <f t="shared" si="21"/>
        <v>-2535.9693800000023</v>
      </c>
      <c r="G64" s="82">
        <f t="shared" si="22"/>
        <v>0.94494981429021085</v>
      </c>
      <c r="H64" s="92"/>
      <c r="I64" s="92"/>
      <c r="J64" s="92">
        <f t="shared" si="17"/>
        <v>0</v>
      </c>
      <c r="K64" s="82"/>
      <c r="L64" s="92">
        <f t="shared" si="18"/>
        <v>46066.5</v>
      </c>
      <c r="M64" s="92">
        <f t="shared" si="19"/>
        <v>43530.530619999998</v>
      </c>
      <c r="N64" s="92">
        <f t="shared" si="23"/>
        <v>-2535.9693800000023</v>
      </c>
      <c r="O64" s="82">
        <f t="shared" si="24"/>
        <v>0.94494981429021085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5" ht="62.4" hidden="1" x14ac:dyDescent="0.35">
      <c r="A65" s="90" t="s">
        <v>102</v>
      </c>
      <c r="B65" s="13" t="s">
        <v>104</v>
      </c>
      <c r="C65" s="9"/>
      <c r="D65" s="92"/>
      <c r="E65" s="92"/>
      <c r="F65" s="92">
        <f t="shared" si="21"/>
        <v>0</v>
      </c>
      <c r="G65" s="82" t="str">
        <f t="shared" si="22"/>
        <v/>
      </c>
      <c r="H65" s="92"/>
      <c r="I65" s="92"/>
      <c r="J65" s="92">
        <f t="shared" ref="J65:J70" si="25">I65-H65</f>
        <v>0</v>
      </c>
      <c r="K65" s="82" t="str">
        <f t="shared" si="15"/>
        <v/>
      </c>
      <c r="L65" s="92">
        <f t="shared" si="18"/>
        <v>0</v>
      </c>
      <c r="M65" s="92">
        <f t="shared" si="19"/>
        <v>0</v>
      </c>
      <c r="N65" s="92">
        <f t="shared" si="20"/>
        <v>0</v>
      </c>
      <c r="O65" s="82" t="str">
        <f t="shared" si="16"/>
        <v/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5" ht="46.8" hidden="1" x14ac:dyDescent="0.35">
      <c r="A66" s="90" t="s">
        <v>190</v>
      </c>
      <c r="B66" s="13" t="s">
        <v>191</v>
      </c>
      <c r="C66" s="9"/>
      <c r="D66" s="92"/>
      <c r="E66" s="92"/>
      <c r="F66" s="92">
        <f t="shared" si="21"/>
        <v>0</v>
      </c>
      <c r="G66" s="82" t="str">
        <f t="shared" si="22"/>
        <v/>
      </c>
      <c r="H66" s="92"/>
      <c r="I66" s="92"/>
      <c r="J66" s="92">
        <f>I66-H66</f>
        <v>0</v>
      </c>
      <c r="K66" s="82" t="str">
        <f>IFERROR(I66/H66,"")</f>
        <v/>
      </c>
      <c r="L66" s="92">
        <f t="shared" si="18"/>
        <v>0</v>
      </c>
      <c r="M66" s="92">
        <f t="shared" si="19"/>
        <v>0</v>
      </c>
      <c r="N66" s="92">
        <f>M66-L66</f>
        <v>0</v>
      </c>
      <c r="O66" s="82" t="str">
        <f>IFERROR(M66/L66,"")</f>
        <v/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5" s="46" customFormat="1" ht="34.799999999999997" x14ac:dyDescent="0.3">
      <c r="A67" s="62">
        <v>900102</v>
      </c>
      <c r="B67" s="63" t="s">
        <v>167</v>
      </c>
      <c r="C67" s="64"/>
      <c r="D67" s="69">
        <f>D40+D41</f>
        <v>1777523.9539999999</v>
      </c>
      <c r="E67" s="69">
        <f>E40+E41</f>
        <v>1767573.8602700001</v>
      </c>
      <c r="F67" s="69">
        <f t="shared" si="21"/>
        <v>-9950.0937299998477</v>
      </c>
      <c r="G67" s="73">
        <f t="shared" si="22"/>
        <v>0.99440227305651274</v>
      </c>
      <c r="H67" s="69">
        <f>H41+H40</f>
        <v>266397.48374999996</v>
      </c>
      <c r="I67" s="69">
        <f>I41+I40</f>
        <v>270604.41177000001</v>
      </c>
      <c r="J67" s="69">
        <f t="shared" si="25"/>
        <v>4206.9280200000503</v>
      </c>
      <c r="K67" s="73">
        <f>IFERROR(I67/H67,"")</f>
        <v>1.0157919210075874</v>
      </c>
      <c r="L67" s="69">
        <f>L41+L40</f>
        <v>2043921.4377499998</v>
      </c>
      <c r="M67" s="69">
        <f>M41+M40</f>
        <v>2038178.27204</v>
      </c>
      <c r="N67" s="69">
        <f t="shared" si="20"/>
        <v>-5743.1657099998556</v>
      </c>
      <c r="O67" s="73">
        <f>IFERROR(M67/L67,"")</f>
        <v>0.99719012404100904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s="84" customFormat="1" ht="24" customHeight="1" x14ac:dyDescent="0.35">
      <c r="A68" s="90">
        <v>41050000</v>
      </c>
      <c r="B68" s="13" t="s">
        <v>153</v>
      </c>
      <c r="C68" s="9"/>
      <c r="D68" s="92">
        <v>12705.868</v>
      </c>
      <c r="E68" s="92">
        <v>11315.557989999999</v>
      </c>
      <c r="F68" s="92">
        <f t="shared" si="21"/>
        <v>-1390.3100100000011</v>
      </c>
      <c r="G68" s="95">
        <f t="shared" si="22"/>
        <v>0.89057732930957567</v>
      </c>
      <c r="H68" s="92"/>
      <c r="I68" s="92"/>
      <c r="J68" s="92">
        <f t="shared" si="25"/>
        <v>0</v>
      </c>
      <c r="K68" s="95" t="str">
        <f>IFERROR(I68/H68,"")</f>
        <v/>
      </c>
      <c r="L68" s="92">
        <f>D68+H68</f>
        <v>12705.868</v>
      </c>
      <c r="M68" s="92">
        <f>I68+E68</f>
        <v>11315.557989999999</v>
      </c>
      <c r="N68" s="92">
        <f t="shared" si="20"/>
        <v>-1390.3100100000011</v>
      </c>
      <c r="O68" s="95">
        <f>IFERROR(M68/L68,"")</f>
        <v>0.89057732930957567</v>
      </c>
    </row>
    <row r="69" spans="1:35" ht="46.8" hidden="1" x14ac:dyDescent="0.35">
      <c r="A69" s="55" t="s">
        <v>160</v>
      </c>
      <c r="B69" s="13" t="s">
        <v>161</v>
      </c>
      <c r="C69" s="9"/>
      <c r="D69" s="78">
        <v>0</v>
      </c>
      <c r="E69" s="78">
        <v>0</v>
      </c>
      <c r="F69" s="78">
        <f t="shared" si="21"/>
        <v>0</v>
      </c>
      <c r="G69" s="78"/>
      <c r="H69" s="78">
        <v>5000</v>
      </c>
      <c r="I69" s="78">
        <v>5000</v>
      </c>
      <c r="J69" s="78">
        <f t="shared" si="25"/>
        <v>0</v>
      </c>
      <c r="K69" s="78">
        <f>I69/H69*100</f>
        <v>100</v>
      </c>
      <c r="L69" s="78">
        <f>D69+H69</f>
        <v>5000</v>
      </c>
      <c r="M69" s="78">
        <f>I69+E69</f>
        <v>5000</v>
      </c>
      <c r="N69" s="78">
        <f t="shared" si="20"/>
        <v>0</v>
      </c>
      <c r="O69" s="77">
        <f>M69/L69*100</f>
        <v>100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5" ht="21.75" customHeight="1" x14ac:dyDescent="0.3">
      <c r="A70" s="62">
        <v>900103</v>
      </c>
      <c r="B70" s="63" t="s">
        <v>168</v>
      </c>
      <c r="C70" s="64" t="e">
        <f>C40+C41</f>
        <v>#REF!</v>
      </c>
      <c r="D70" s="69">
        <f>D67+D68</f>
        <v>1790229.8219999999</v>
      </c>
      <c r="E70" s="69">
        <f>E67+E68</f>
        <v>1778889.4182599999</v>
      </c>
      <c r="F70" s="69">
        <f t="shared" si="21"/>
        <v>-11340.40373999998</v>
      </c>
      <c r="G70" s="73">
        <f>IFERROR(E70/D70,"")</f>
        <v>0.99366539223029438</v>
      </c>
      <c r="H70" s="69">
        <f>H67+H68</f>
        <v>266397.48374999996</v>
      </c>
      <c r="I70" s="69">
        <f>I67+I68</f>
        <v>270604.41177000001</v>
      </c>
      <c r="J70" s="69">
        <f t="shared" si="25"/>
        <v>4206.9280200000503</v>
      </c>
      <c r="K70" s="73">
        <f>IFERROR(I70/H70,"")</f>
        <v>1.0157919210075874</v>
      </c>
      <c r="L70" s="69">
        <f>D70+H70</f>
        <v>2056627.3057499998</v>
      </c>
      <c r="M70" s="69">
        <f>I70+E70</f>
        <v>2049493.8300299998</v>
      </c>
      <c r="N70" s="69">
        <f t="shared" si="20"/>
        <v>-7133.4757199999876</v>
      </c>
      <c r="O70" s="74">
        <f>IFERROR(M70/L70,"")</f>
        <v>0.99653146892484801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5" x14ac:dyDescent="0.3">
      <c r="B71" s="65"/>
      <c r="C71" s="105"/>
      <c r="D71" s="200"/>
      <c r="E71" s="201"/>
      <c r="F71" s="101"/>
      <c r="G71" s="101"/>
      <c r="H71" s="213"/>
    </row>
    <row r="72" spans="1:35" x14ac:dyDescent="0.3">
      <c r="B72" s="22"/>
      <c r="C72" s="104"/>
      <c r="D72" s="200"/>
      <c r="E72" s="200"/>
      <c r="H72" s="213"/>
      <c r="I72" s="213"/>
    </row>
    <row r="73" spans="1:35" x14ac:dyDescent="0.3">
      <c r="C73" s="104"/>
      <c r="E73" s="203"/>
      <c r="F73" s="96"/>
      <c r="G73" s="96"/>
      <c r="I73" s="213"/>
    </row>
    <row r="74" spans="1:35" hidden="1" x14ac:dyDescent="0.3">
      <c r="B74" s="101" t="s">
        <v>96</v>
      </c>
      <c r="C74" s="100"/>
      <c r="D74" s="204"/>
      <c r="E74" s="205"/>
      <c r="H74" s="201"/>
      <c r="I74" s="201"/>
    </row>
    <row r="75" spans="1:35" hidden="1" x14ac:dyDescent="0.3">
      <c r="B75" s="101" t="s">
        <v>94</v>
      </c>
      <c r="C75" s="101"/>
      <c r="D75" s="206"/>
      <c r="E75" s="207"/>
    </row>
    <row r="76" spans="1:35" hidden="1" x14ac:dyDescent="0.3">
      <c r="B76" s="101" t="s">
        <v>95</v>
      </c>
      <c r="C76" s="101"/>
      <c r="D76" s="206"/>
      <c r="E76" s="207"/>
    </row>
    <row r="77" spans="1:35" hidden="1" x14ac:dyDescent="0.3">
      <c r="B77" s="101"/>
      <c r="C77" s="101"/>
      <c r="D77" s="208"/>
    </row>
    <row r="78" spans="1:35" hidden="1" x14ac:dyDescent="0.3">
      <c r="B78" s="101"/>
      <c r="C78" s="101"/>
      <c r="D78" s="208"/>
    </row>
    <row r="79" spans="1:35" hidden="1" x14ac:dyDescent="0.3">
      <c r="B79" s="101" t="s">
        <v>97</v>
      </c>
      <c r="C79" s="101"/>
      <c r="D79" s="204"/>
      <c r="E79" s="205"/>
    </row>
    <row r="80" spans="1:35" hidden="1" x14ac:dyDescent="0.3">
      <c r="B80" s="101" t="s">
        <v>94</v>
      </c>
      <c r="D80" s="206"/>
      <c r="E80" s="207"/>
    </row>
    <row r="81" spans="2:5" hidden="1" x14ac:dyDescent="0.3">
      <c r="B81" s="101" t="s">
        <v>95</v>
      </c>
      <c r="D81" s="207"/>
      <c r="E81" s="207"/>
    </row>
    <row r="83" spans="2:5" x14ac:dyDescent="0.3">
      <c r="E83" s="207"/>
    </row>
    <row r="123" spans="1:10" x14ac:dyDescent="0.3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</row>
  </sheetData>
  <mergeCells count="12">
    <mergeCell ref="A123:J123"/>
    <mergeCell ref="A5:O5"/>
    <mergeCell ref="N6:O6"/>
    <mergeCell ref="A7:A8"/>
    <mergeCell ref="B7:B8"/>
    <mergeCell ref="C7:G7"/>
    <mergeCell ref="H7:K7"/>
    <mergeCell ref="L7:O7"/>
    <mergeCell ref="A1:O1"/>
    <mergeCell ref="A2:O2"/>
    <mergeCell ref="A3:O3"/>
    <mergeCell ref="A4:O4"/>
  </mergeCells>
  <phoneticPr fontId="16" type="noConversion"/>
  <conditionalFormatting sqref="E73">
    <cfRule type="expression" dxfId="0" priority="1" stopIfTrue="1">
      <formula>A73=1</formula>
    </cfRule>
  </conditionalFormatting>
  <printOptions horizontalCentered="1"/>
  <pageMargins left="0.19685039370078741" right="0.19685039370078741" top="0.98425196850393704" bottom="0.39370078740157483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tabSelected="1" view="pageBreakPreview" zoomScale="75" zoomScaleNormal="75" zoomScaleSheetLayoutView="75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2" sqref="H2"/>
    </sheetView>
  </sheetViews>
  <sheetFormatPr defaultColWidth="7.5546875" defaultRowHeight="15.6" x14ac:dyDescent="0.3"/>
  <cols>
    <col min="1" max="1" width="16" style="44" customWidth="1"/>
    <col min="2" max="2" width="65.33203125" style="45" customWidth="1"/>
    <col min="3" max="3" width="21" style="124" customWidth="1"/>
    <col min="4" max="4" width="20.33203125" style="110" customWidth="1"/>
    <col min="5" max="5" width="20" style="2" customWidth="1"/>
    <col min="6" max="6" width="16" style="2" customWidth="1"/>
    <col min="7" max="7" width="21.5546875" style="110" customWidth="1"/>
    <col min="8" max="8" width="20.6640625" style="110" customWidth="1"/>
    <col min="9" max="9" width="18.6640625" style="7" customWidth="1"/>
    <col min="10" max="10" width="14.33203125" style="7" customWidth="1"/>
    <col min="11" max="11" width="19.109375" style="2" customWidth="1"/>
    <col min="12" max="12" width="19.44140625" style="2" customWidth="1"/>
    <col min="13" max="13" width="21.5546875" style="2" customWidth="1"/>
    <col min="14" max="14" width="11.88671875" style="2" customWidth="1"/>
    <col min="15" max="16" width="7.5546875" style="7" customWidth="1"/>
    <col min="17" max="16384" width="7.5546875" style="2"/>
  </cols>
  <sheetData>
    <row r="1" spans="1:16" ht="23.25" customHeight="1" x14ac:dyDescent="0.35">
      <c r="A1" s="236" t="s">
        <v>92</v>
      </c>
      <c r="B1" s="236"/>
      <c r="C1" s="236"/>
      <c r="D1" s="132"/>
      <c r="E1" s="133"/>
      <c r="F1" s="133"/>
      <c r="G1" s="134"/>
      <c r="H1" s="134"/>
      <c r="I1" s="134"/>
      <c r="J1" s="134"/>
      <c r="K1" s="135"/>
      <c r="L1" s="135"/>
      <c r="M1" s="135"/>
      <c r="N1" s="135"/>
    </row>
    <row r="2" spans="1:16" ht="21.75" customHeight="1" x14ac:dyDescent="0.35">
      <c r="A2" s="136"/>
      <c r="B2" s="136" t="s">
        <v>20</v>
      </c>
      <c r="C2" s="137"/>
      <c r="D2" s="138"/>
      <c r="E2" s="140"/>
      <c r="F2" s="139"/>
      <c r="G2" s="141"/>
      <c r="H2" s="142"/>
      <c r="I2" s="143"/>
      <c r="J2" s="134"/>
      <c r="K2" s="135"/>
      <c r="L2" s="135"/>
      <c r="M2" s="237" t="s">
        <v>175</v>
      </c>
      <c r="N2" s="237"/>
    </row>
    <row r="3" spans="1:16" s="7" customFormat="1" ht="20.399999999999999" x14ac:dyDescent="0.3">
      <c r="A3" s="238" t="s">
        <v>87</v>
      </c>
      <c r="B3" s="239" t="s">
        <v>21</v>
      </c>
      <c r="C3" s="240" t="s">
        <v>45</v>
      </c>
      <c r="D3" s="240"/>
      <c r="E3" s="240"/>
      <c r="F3" s="240"/>
      <c r="G3" s="241" t="s">
        <v>46</v>
      </c>
      <c r="H3" s="241"/>
      <c r="I3" s="241"/>
      <c r="J3" s="241"/>
      <c r="K3" s="240" t="s">
        <v>174</v>
      </c>
      <c r="L3" s="240"/>
      <c r="M3" s="240"/>
      <c r="N3" s="240"/>
    </row>
    <row r="4" spans="1:16" s="7" customFormat="1" ht="92.25" customHeight="1" x14ac:dyDescent="0.3">
      <c r="A4" s="238"/>
      <c r="B4" s="239"/>
      <c r="C4" s="214" t="s">
        <v>197</v>
      </c>
      <c r="D4" s="210" t="s">
        <v>50</v>
      </c>
      <c r="E4" s="98" t="s">
        <v>65</v>
      </c>
      <c r="F4" s="98" t="s">
        <v>195</v>
      </c>
      <c r="G4" s="144" t="s">
        <v>198</v>
      </c>
      <c r="H4" s="145" t="s">
        <v>50</v>
      </c>
      <c r="I4" s="146" t="s">
        <v>163</v>
      </c>
      <c r="J4" s="128" t="s">
        <v>7</v>
      </c>
      <c r="K4" s="147" t="s">
        <v>199</v>
      </c>
      <c r="L4" s="148" t="s">
        <v>50</v>
      </c>
      <c r="M4" s="148" t="s">
        <v>164</v>
      </c>
      <c r="N4" s="148" t="s">
        <v>7</v>
      </c>
    </row>
    <row r="5" spans="1:16" s="35" customFormat="1" ht="13.8" x14ac:dyDescent="0.25">
      <c r="A5" s="149">
        <v>1</v>
      </c>
      <c r="B5" s="149">
        <v>2</v>
      </c>
      <c r="C5" s="197" t="s">
        <v>41</v>
      </c>
      <c r="D5" s="197" t="s">
        <v>8</v>
      </c>
      <c r="E5" s="23" t="s">
        <v>42</v>
      </c>
      <c r="F5" s="23" t="s">
        <v>9</v>
      </c>
      <c r="G5" s="151" t="s">
        <v>10</v>
      </c>
      <c r="H5" s="151" t="s">
        <v>11</v>
      </c>
      <c r="I5" s="125" t="s">
        <v>12</v>
      </c>
      <c r="J5" s="125" t="s">
        <v>43</v>
      </c>
      <c r="K5" s="150" t="s">
        <v>13</v>
      </c>
      <c r="L5" s="150" t="s">
        <v>40</v>
      </c>
      <c r="M5" s="150" t="s">
        <v>55</v>
      </c>
      <c r="N5" s="150" t="s">
        <v>56</v>
      </c>
      <c r="O5" s="34"/>
      <c r="P5" s="34"/>
    </row>
    <row r="6" spans="1:16" ht="22.5" customHeight="1" x14ac:dyDescent="0.3">
      <c r="A6" s="152" t="s">
        <v>67</v>
      </c>
      <c r="B6" s="153" t="s">
        <v>30</v>
      </c>
      <c r="C6" s="67">
        <f>C7+C8</f>
        <v>45086.558000000005</v>
      </c>
      <c r="D6" s="67">
        <f>D7+D8</f>
        <v>44023.363640000003</v>
      </c>
      <c r="E6" s="67">
        <f t="shared" ref="E6:E49" si="0">D6-C6</f>
        <v>-1063.1943600000013</v>
      </c>
      <c r="F6" s="71">
        <f t="shared" ref="F6:F49" si="1">IFERROR(D6/C6,"")</f>
        <v>0.97641881733353875</v>
      </c>
      <c r="G6" s="126">
        <f>G7+G8</f>
        <v>852.1</v>
      </c>
      <c r="H6" s="126">
        <f>H7+H8</f>
        <v>500</v>
      </c>
      <c r="I6" s="126">
        <f>H6-G6</f>
        <v>-352.1</v>
      </c>
      <c r="J6" s="155">
        <f>IFERROR(H6/G6,"")</f>
        <v>0.58678558854594531</v>
      </c>
      <c r="K6" s="129">
        <f t="shared" ref="K6:K49" si="2">C6+G6</f>
        <v>45938.658000000003</v>
      </c>
      <c r="L6" s="129">
        <f t="shared" ref="L6:L49" si="3">D6+H6</f>
        <v>44523.363640000003</v>
      </c>
      <c r="M6" s="129">
        <f>L6-K6</f>
        <v>-1415.2943599999999</v>
      </c>
      <c r="N6" s="154">
        <f>IFERROR(L6/K6,"")</f>
        <v>0.96919164769680477</v>
      </c>
    </row>
    <row r="7" spans="1:16" s="84" customFormat="1" ht="62.4" x14ac:dyDescent="0.35">
      <c r="A7" s="156" t="s">
        <v>105</v>
      </c>
      <c r="B7" s="157" t="s">
        <v>106</v>
      </c>
      <c r="C7" s="81">
        <v>27161.7</v>
      </c>
      <c r="D7" s="81">
        <v>27100.23645</v>
      </c>
      <c r="E7" s="81">
        <f t="shared" si="0"/>
        <v>-61.463550000000396</v>
      </c>
      <c r="F7" s="82">
        <f t="shared" si="1"/>
        <v>0.99773712433316031</v>
      </c>
      <c r="G7" s="159">
        <v>0</v>
      </c>
      <c r="H7" s="159">
        <v>0</v>
      </c>
      <c r="I7" s="159">
        <f t="shared" ref="I7:I39" si="4">H7-G7</f>
        <v>0</v>
      </c>
      <c r="J7" s="160" t="str">
        <f t="shared" ref="J7:J39" si="5">IFERROR(H7/G7,"")</f>
        <v/>
      </c>
      <c r="K7" s="130">
        <f t="shared" si="2"/>
        <v>27161.7</v>
      </c>
      <c r="L7" s="130">
        <f t="shared" si="3"/>
        <v>27100.23645</v>
      </c>
      <c r="M7" s="130">
        <f t="shared" ref="M7:M43" si="6">L7-K7</f>
        <v>-61.463550000000396</v>
      </c>
      <c r="N7" s="158">
        <f t="shared" ref="N7:N39" si="7">IFERROR(L7/K7,"")</f>
        <v>0.99773712433316031</v>
      </c>
      <c r="O7" s="38"/>
      <c r="P7" s="38"/>
    </row>
    <row r="8" spans="1:16" s="86" customFormat="1" ht="18" x14ac:dyDescent="0.35">
      <c r="A8" s="156" t="s">
        <v>68</v>
      </c>
      <c r="B8" s="157" t="s">
        <v>107</v>
      </c>
      <c r="C8" s="81">
        <v>17924.858</v>
      </c>
      <c r="D8" s="81">
        <v>16923.127190000003</v>
      </c>
      <c r="E8" s="81">
        <f t="shared" si="0"/>
        <v>-1001.7308099999973</v>
      </c>
      <c r="F8" s="82">
        <f t="shared" si="1"/>
        <v>0.94411499326800818</v>
      </c>
      <c r="G8" s="159">
        <v>852.1</v>
      </c>
      <c r="H8" s="159">
        <v>500</v>
      </c>
      <c r="I8" s="159">
        <f t="shared" si="4"/>
        <v>-352.1</v>
      </c>
      <c r="J8" s="160">
        <f t="shared" si="5"/>
        <v>0.58678558854594531</v>
      </c>
      <c r="K8" s="130">
        <f t="shared" si="2"/>
        <v>18776.957999999999</v>
      </c>
      <c r="L8" s="130">
        <f t="shared" si="3"/>
        <v>17423.127190000003</v>
      </c>
      <c r="M8" s="130">
        <f t="shared" si="6"/>
        <v>-1353.8308099999958</v>
      </c>
      <c r="N8" s="158">
        <f t="shared" si="7"/>
        <v>0.92789935355876085</v>
      </c>
      <c r="O8" s="85"/>
      <c r="P8" s="85"/>
    </row>
    <row r="9" spans="1:16" ht="18" customHeight="1" x14ac:dyDescent="0.3">
      <c r="A9" s="152" t="s">
        <v>69</v>
      </c>
      <c r="B9" s="153" t="s">
        <v>31</v>
      </c>
      <c r="C9" s="67">
        <v>634331.74745999998</v>
      </c>
      <c r="D9" s="67">
        <v>625367.21291</v>
      </c>
      <c r="E9" s="67">
        <f t="shared" si="0"/>
        <v>-8964.5345499999821</v>
      </c>
      <c r="F9" s="71">
        <f t="shared" si="1"/>
        <v>0.9858677504540867</v>
      </c>
      <c r="G9" s="126">
        <v>257701.23859999998</v>
      </c>
      <c r="H9" s="126">
        <v>226403.87969999999</v>
      </c>
      <c r="I9" s="126">
        <f t="shared" si="4"/>
        <v>-31297.358899999992</v>
      </c>
      <c r="J9" s="155">
        <f t="shared" si="5"/>
        <v>0.87855177153968089</v>
      </c>
      <c r="K9" s="129">
        <f t="shared" si="2"/>
        <v>892032.98606000002</v>
      </c>
      <c r="L9" s="129">
        <f t="shared" si="3"/>
        <v>851771.09260999993</v>
      </c>
      <c r="M9" s="129">
        <f t="shared" si="6"/>
        <v>-40261.893450000091</v>
      </c>
      <c r="N9" s="154">
        <f t="shared" si="7"/>
        <v>0.95486501723682671</v>
      </c>
    </row>
    <row r="10" spans="1:16" ht="20.25" customHeight="1" x14ac:dyDescent="0.3">
      <c r="A10" s="152" t="s">
        <v>58</v>
      </c>
      <c r="B10" s="161" t="s">
        <v>157</v>
      </c>
      <c r="C10" s="67">
        <v>193585.94334999999</v>
      </c>
      <c r="D10" s="67">
        <v>187830.64794</v>
      </c>
      <c r="E10" s="67">
        <f t="shared" si="0"/>
        <v>-5755.2954099999915</v>
      </c>
      <c r="F10" s="71">
        <f t="shared" si="1"/>
        <v>0.97027007586188985</v>
      </c>
      <c r="G10" s="126">
        <v>3969.14777</v>
      </c>
      <c r="H10" s="126">
        <v>3765.4517700000001</v>
      </c>
      <c r="I10" s="126">
        <f t="shared" si="4"/>
        <v>-203.69599999999991</v>
      </c>
      <c r="J10" s="155">
        <f t="shared" si="5"/>
        <v>0.94868016717855785</v>
      </c>
      <c r="K10" s="129">
        <f t="shared" si="2"/>
        <v>197555.09112</v>
      </c>
      <c r="L10" s="129">
        <f t="shared" si="3"/>
        <v>191596.09971000001</v>
      </c>
      <c r="M10" s="129">
        <f t="shared" si="6"/>
        <v>-5958.9914099999878</v>
      </c>
      <c r="N10" s="154">
        <f t="shared" si="7"/>
        <v>0.96983630552765487</v>
      </c>
    </row>
    <row r="11" spans="1:16" ht="17.399999999999999" x14ac:dyDescent="0.3">
      <c r="A11" s="152" t="s">
        <v>59</v>
      </c>
      <c r="B11" s="162" t="s">
        <v>32</v>
      </c>
      <c r="C11" s="67">
        <f>SUM(C13:C24)+C12</f>
        <v>205255.633</v>
      </c>
      <c r="D11" s="67">
        <f>SUM(D13:D24)+D12</f>
        <v>195917.37969999999</v>
      </c>
      <c r="E11" s="67">
        <f t="shared" si="0"/>
        <v>-9338.2533000000112</v>
      </c>
      <c r="F11" s="71">
        <f t="shared" si="1"/>
        <v>0.95450427760002077</v>
      </c>
      <c r="G11" s="126">
        <f>SUM(G13:G24)</f>
        <v>92397.674920000005</v>
      </c>
      <c r="H11" s="126">
        <f>SUM(H13:H24)</f>
        <v>75711.616500000004</v>
      </c>
      <c r="I11" s="126">
        <f t="shared" si="4"/>
        <v>-16686.058420000001</v>
      </c>
      <c r="J11" s="155">
        <f t="shared" si="5"/>
        <v>0.81941040795185416</v>
      </c>
      <c r="K11" s="129">
        <f t="shared" si="2"/>
        <v>297653.30791999999</v>
      </c>
      <c r="L11" s="129">
        <f t="shared" si="3"/>
        <v>271628.99619999999</v>
      </c>
      <c r="M11" s="129">
        <f t="shared" si="6"/>
        <v>-26024.311719999998</v>
      </c>
      <c r="N11" s="154">
        <f t="shared" si="7"/>
        <v>0.91256837727805618</v>
      </c>
    </row>
    <row r="12" spans="1:16" ht="30" hidden="1" customHeight="1" x14ac:dyDescent="0.35">
      <c r="A12" s="163" t="s">
        <v>154</v>
      </c>
      <c r="B12" s="164" t="s">
        <v>155</v>
      </c>
      <c r="C12" s="70">
        <v>0</v>
      </c>
      <c r="D12" s="70">
        <v>0</v>
      </c>
      <c r="E12" s="70">
        <f t="shared" si="0"/>
        <v>0</v>
      </c>
      <c r="F12" s="72" t="str">
        <f t="shared" si="1"/>
        <v/>
      </c>
      <c r="G12" s="166">
        <v>0</v>
      </c>
      <c r="H12" s="166">
        <v>0</v>
      </c>
      <c r="I12" s="166">
        <f t="shared" si="4"/>
        <v>0</v>
      </c>
      <c r="J12" s="167" t="str">
        <f t="shared" si="5"/>
        <v/>
      </c>
      <c r="K12" s="131">
        <f t="shared" si="2"/>
        <v>0</v>
      </c>
      <c r="L12" s="131">
        <f t="shared" si="3"/>
        <v>0</v>
      </c>
      <c r="M12" s="131">
        <f>L12-K12</f>
        <v>0</v>
      </c>
      <c r="N12" s="165" t="str">
        <f t="shared" si="7"/>
        <v/>
      </c>
    </row>
    <row r="13" spans="1:16" s="86" customFormat="1" ht="36" customHeight="1" x14ac:dyDescent="0.35">
      <c r="A13" s="168" t="s">
        <v>72</v>
      </c>
      <c r="B13" s="169" t="s">
        <v>110</v>
      </c>
      <c r="C13" s="81">
        <v>1000</v>
      </c>
      <c r="D13" s="81">
        <v>969.19322</v>
      </c>
      <c r="E13" s="81">
        <f t="shared" si="0"/>
        <v>-30.806780000000003</v>
      </c>
      <c r="F13" s="82">
        <f t="shared" si="1"/>
        <v>0.96919321999999997</v>
      </c>
      <c r="G13" s="159"/>
      <c r="H13" s="159"/>
      <c r="I13" s="159">
        <f t="shared" si="4"/>
        <v>0</v>
      </c>
      <c r="J13" s="160" t="str">
        <f t="shared" si="5"/>
        <v/>
      </c>
      <c r="K13" s="130">
        <f t="shared" si="2"/>
        <v>1000</v>
      </c>
      <c r="L13" s="130">
        <f t="shared" si="3"/>
        <v>969.19322</v>
      </c>
      <c r="M13" s="130">
        <f t="shared" si="6"/>
        <v>-30.806780000000003</v>
      </c>
      <c r="N13" s="158">
        <f t="shared" si="7"/>
        <v>0.96919321999999997</v>
      </c>
      <c r="O13" s="85"/>
      <c r="P13" s="85"/>
    </row>
    <row r="14" spans="1:16" s="86" customFormat="1" ht="33" customHeight="1" x14ac:dyDescent="0.35">
      <c r="A14" s="168" t="s">
        <v>71</v>
      </c>
      <c r="B14" s="169" t="s">
        <v>111</v>
      </c>
      <c r="C14" s="81">
        <v>245</v>
      </c>
      <c r="D14" s="81">
        <v>107.8661</v>
      </c>
      <c r="E14" s="81">
        <f t="shared" si="0"/>
        <v>-137.13389999999998</v>
      </c>
      <c r="F14" s="82">
        <f t="shared" si="1"/>
        <v>0.44026979591836735</v>
      </c>
      <c r="G14" s="159"/>
      <c r="H14" s="159"/>
      <c r="I14" s="159">
        <f t="shared" si="4"/>
        <v>0</v>
      </c>
      <c r="J14" s="160" t="str">
        <f t="shared" si="5"/>
        <v/>
      </c>
      <c r="K14" s="130">
        <f t="shared" si="2"/>
        <v>245</v>
      </c>
      <c r="L14" s="130">
        <f t="shared" si="3"/>
        <v>107.8661</v>
      </c>
      <c r="M14" s="130">
        <f t="shared" si="6"/>
        <v>-137.13389999999998</v>
      </c>
      <c r="N14" s="158">
        <f t="shared" si="7"/>
        <v>0.44026979591836735</v>
      </c>
      <c r="O14" s="85"/>
      <c r="P14" s="85"/>
    </row>
    <row r="15" spans="1:16" s="86" customFormat="1" ht="53.25" customHeight="1" x14ac:dyDescent="0.35">
      <c r="A15" s="168" t="s">
        <v>60</v>
      </c>
      <c r="B15" s="169" t="s">
        <v>112</v>
      </c>
      <c r="C15" s="81">
        <v>144183.6</v>
      </c>
      <c r="D15" s="81">
        <v>143012.20994</v>
      </c>
      <c r="E15" s="81">
        <f t="shared" si="0"/>
        <v>-1171.3900600000052</v>
      </c>
      <c r="F15" s="82">
        <f t="shared" si="1"/>
        <v>0.99187570528132185</v>
      </c>
      <c r="G15" s="159">
        <v>79929.583740000002</v>
      </c>
      <c r="H15" s="159">
        <v>64222.94053</v>
      </c>
      <c r="I15" s="159">
        <f t="shared" si="4"/>
        <v>-15706.643210000002</v>
      </c>
      <c r="J15" s="160">
        <f t="shared" si="5"/>
        <v>0.8034939946504468</v>
      </c>
      <c r="K15" s="130">
        <f t="shared" si="2"/>
        <v>224113.18374000001</v>
      </c>
      <c r="L15" s="130">
        <f t="shared" si="3"/>
        <v>207235.15046999999</v>
      </c>
      <c r="M15" s="130">
        <f t="shared" si="6"/>
        <v>-16878.033270000014</v>
      </c>
      <c r="N15" s="158">
        <f t="shared" si="7"/>
        <v>0.92468969032370407</v>
      </c>
      <c r="O15" s="85"/>
      <c r="P15" s="85"/>
    </row>
    <row r="16" spans="1:16" s="86" customFormat="1" ht="23.25" customHeight="1" x14ac:dyDescent="0.35">
      <c r="A16" s="168" t="s">
        <v>61</v>
      </c>
      <c r="B16" s="169" t="s">
        <v>113</v>
      </c>
      <c r="C16" s="81">
        <v>7872.5020000000004</v>
      </c>
      <c r="D16" s="81">
        <v>7870.8154599999998</v>
      </c>
      <c r="E16" s="81">
        <f t="shared" si="0"/>
        <v>-1.6865400000006048</v>
      </c>
      <c r="F16" s="82">
        <f t="shared" si="1"/>
        <v>0.99978576823480003</v>
      </c>
      <c r="G16" s="159">
        <v>965.78147999999999</v>
      </c>
      <c r="H16" s="159">
        <v>965.78147999999999</v>
      </c>
      <c r="I16" s="159">
        <f t="shared" si="4"/>
        <v>0</v>
      </c>
      <c r="J16" s="160">
        <f t="shared" si="5"/>
        <v>1</v>
      </c>
      <c r="K16" s="130">
        <f t="shared" si="2"/>
        <v>8838.2834800000001</v>
      </c>
      <c r="L16" s="130">
        <f t="shared" si="3"/>
        <v>8836.5969399999994</v>
      </c>
      <c r="M16" s="130">
        <f t="shared" si="6"/>
        <v>-1.6865400000006048</v>
      </c>
      <c r="N16" s="158">
        <f t="shared" si="7"/>
        <v>0.99980917787896062</v>
      </c>
      <c r="O16" s="85"/>
      <c r="P16" s="85"/>
    </row>
    <row r="17" spans="1:16" s="86" customFormat="1" ht="40.5" customHeight="1" x14ac:dyDescent="0.35">
      <c r="A17" s="168" t="s">
        <v>108</v>
      </c>
      <c r="B17" s="169" t="s">
        <v>114</v>
      </c>
      <c r="C17" s="81">
        <v>3248</v>
      </c>
      <c r="D17" s="81">
        <v>3220.21461</v>
      </c>
      <c r="E17" s="81">
        <f t="shared" si="0"/>
        <v>-27.785390000000007</v>
      </c>
      <c r="F17" s="82">
        <f t="shared" si="1"/>
        <v>0.99144538485221678</v>
      </c>
      <c r="G17" s="159">
        <v>148.55446000000001</v>
      </c>
      <c r="H17" s="159">
        <v>148.55446000000001</v>
      </c>
      <c r="I17" s="159">
        <f t="shared" si="4"/>
        <v>0</v>
      </c>
      <c r="J17" s="160">
        <f t="shared" si="5"/>
        <v>1</v>
      </c>
      <c r="K17" s="130">
        <f t="shared" si="2"/>
        <v>3396.5544599999998</v>
      </c>
      <c r="L17" s="130">
        <f t="shared" si="3"/>
        <v>3368.7690699999998</v>
      </c>
      <c r="M17" s="130">
        <f t="shared" si="6"/>
        <v>-27.785390000000007</v>
      </c>
      <c r="N17" s="158">
        <f t="shared" si="7"/>
        <v>0.99181953643693377</v>
      </c>
      <c r="O17" s="85"/>
      <c r="P17" s="85"/>
    </row>
    <row r="18" spans="1:16" s="86" customFormat="1" ht="34.5" customHeight="1" x14ac:dyDescent="0.35">
      <c r="A18" s="168" t="s">
        <v>62</v>
      </c>
      <c r="B18" s="169" t="s">
        <v>74</v>
      </c>
      <c r="C18" s="81">
        <v>360</v>
      </c>
      <c r="D18" s="81">
        <v>315.09303999999997</v>
      </c>
      <c r="E18" s="81">
        <f t="shared" si="0"/>
        <v>-44.906960000000026</v>
      </c>
      <c r="F18" s="82">
        <f t="shared" si="1"/>
        <v>0.87525844444444434</v>
      </c>
      <c r="G18" s="159">
        <v>0</v>
      </c>
      <c r="H18" s="159">
        <v>0</v>
      </c>
      <c r="I18" s="159">
        <f t="shared" si="4"/>
        <v>0</v>
      </c>
      <c r="J18" s="160" t="str">
        <f t="shared" si="5"/>
        <v/>
      </c>
      <c r="K18" s="130">
        <f t="shared" si="2"/>
        <v>360</v>
      </c>
      <c r="L18" s="130">
        <f t="shared" si="3"/>
        <v>315.09303999999997</v>
      </c>
      <c r="M18" s="130">
        <f t="shared" si="6"/>
        <v>-44.906960000000026</v>
      </c>
      <c r="N18" s="158">
        <f t="shared" si="7"/>
        <v>0.87525844444444434</v>
      </c>
      <c r="O18" s="85"/>
      <c r="P18" s="85"/>
    </row>
    <row r="19" spans="1:16" s="86" customFormat="1" ht="64.5" customHeight="1" x14ac:dyDescent="0.35">
      <c r="A19" s="168" t="s">
        <v>63</v>
      </c>
      <c r="B19" s="169" t="s">
        <v>115</v>
      </c>
      <c r="C19" s="81"/>
      <c r="D19" s="81"/>
      <c r="E19" s="81">
        <f t="shared" si="0"/>
        <v>0</v>
      </c>
      <c r="F19" s="82" t="str">
        <f t="shared" si="1"/>
        <v/>
      </c>
      <c r="G19" s="159">
        <v>52.210050000000003</v>
      </c>
      <c r="H19" s="159">
        <v>0</v>
      </c>
      <c r="I19" s="159">
        <f t="shared" si="4"/>
        <v>-52.210050000000003</v>
      </c>
      <c r="J19" s="160">
        <f t="shared" si="5"/>
        <v>0</v>
      </c>
      <c r="K19" s="130">
        <f t="shared" si="2"/>
        <v>52.210050000000003</v>
      </c>
      <c r="L19" s="130">
        <f t="shared" si="3"/>
        <v>0</v>
      </c>
      <c r="M19" s="130">
        <f t="shared" si="6"/>
        <v>-52.210050000000003</v>
      </c>
      <c r="N19" s="158">
        <f t="shared" si="7"/>
        <v>0</v>
      </c>
      <c r="O19" s="85"/>
      <c r="P19" s="85"/>
    </row>
    <row r="20" spans="1:16" s="86" customFormat="1" ht="36" customHeight="1" x14ac:dyDescent="0.35">
      <c r="A20" s="168" t="s">
        <v>109</v>
      </c>
      <c r="B20" s="169" t="s">
        <v>116</v>
      </c>
      <c r="C20" s="81">
        <v>555.20000000000005</v>
      </c>
      <c r="D20" s="81">
        <v>552.57182999999998</v>
      </c>
      <c r="E20" s="81">
        <f t="shared" si="0"/>
        <v>-2.6281700000000683</v>
      </c>
      <c r="F20" s="82">
        <f t="shared" si="1"/>
        <v>0.99526626440922183</v>
      </c>
      <c r="G20" s="159"/>
      <c r="H20" s="159"/>
      <c r="I20" s="159">
        <f t="shared" si="4"/>
        <v>0</v>
      </c>
      <c r="J20" s="160" t="str">
        <f t="shared" si="5"/>
        <v/>
      </c>
      <c r="K20" s="130">
        <f t="shared" si="2"/>
        <v>555.20000000000005</v>
      </c>
      <c r="L20" s="130">
        <f t="shared" si="3"/>
        <v>552.57182999999998</v>
      </c>
      <c r="M20" s="130">
        <f t="shared" si="6"/>
        <v>-2.6281700000000683</v>
      </c>
      <c r="N20" s="158">
        <f t="shared" si="7"/>
        <v>0.99526626440922183</v>
      </c>
      <c r="O20" s="85"/>
      <c r="P20" s="85"/>
    </row>
    <row r="21" spans="1:16" s="86" customFormat="1" ht="23.25" customHeight="1" x14ac:dyDescent="0.35">
      <c r="A21" s="168" t="s">
        <v>73</v>
      </c>
      <c r="B21" s="169" t="s">
        <v>70</v>
      </c>
      <c r="C21" s="81">
        <v>400</v>
      </c>
      <c r="D21" s="81">
        <v>381.88857999999999</v>
      </c>
      <c r="E21" s="81">
        <f t="shared" si="0"/>
        <v>-18.11142000000001</v>
      </c>
      <c r="F21" s="82">
        <f t="shared" si="1"/>
        <v>0.95472144999999997</v>
      </c>
      <c r="G21" s="159"/>
      <c r="H21" s="159"/>
      <c r="I21" s="159">
        <f t="shared" si="4"/>
        <v>0</v>
      </c>
      <c r="J21" s="160" t="str">
        <f t="shared" si="5"/>
        <v/>
      </c>
      <c r="K21" s="130">
        <f t="shared" si="2"/>
        <v>400</v>
      </c>
      <c r="L21" s="130">
        <f t="shared" si="3"/>
        <v>381.88857999999999</v>
      </c>
      <c r="M21" s="130">
        <f t="shared" si="6"/>
        <v>-18.11142000000001</v>
      </c>
      <c r="N21" s="158">
        <f t="shared" si="7"/>
        <v>0.95472144999999997</v>
      </c>
      <c r="O21" s="85"/>
      <c r="P21" s="85"/>
    </row>
    <row r="22" spans="1:16" s="86" customFormat="1" ht="40.5" customHeight="1" x14ac:dyDescent="0.35">
      <c r="A22" s="168" t="s">
        <v>64</v>
      </c>
      <c r="B22" s="169" t="s">
        <v>117</v>
      </c>
      <c r="C22" s="81">
        <v>10782.5</v>
      </c>
      <c r="D22" s="81">
        <v>10521.352199999999</v>
      </c>
      <c r="E22" s="81">
        <f t="shared" si="0"/>
        <v>-261.14780000000064</v>
      </c>
      <c r="F22" s="82">
        <f t="shared" si="1"/>
        <v>0.9757804034314862</v>
      </c>
      <c r="G22" s="159">
        <v>912.50109999999995</v>
      </c>
      <c r="H22" s="159">
        <v>432.51799999999997</v>
      </c>
      <c r="I22" s="159">
        <f t="shared" si="4"/>
        <v>-479.98309999999998</v>
      </c>
      <c r="J22" s="160">
        <f t="shared" si="5"/>
        <v>0.47399175737979932</v>
      </c>
      <c r="K22" s="130">
        <f t="shared" si="2"/>
        <v>11695.001099999999</v>
      </c>
      <c r="L22" s="130">
        <f t="shared" si="3"/>
        <v>10953.870199999999</v>
      </c>
      <c r="M22" s="130">
        <f t="shared" si="6"/>
        <v>-741.13090000000011</v>
      </c>
      <c r="N22" s="158">
        <f t="shared" si="7"/>
        <v>0.93662840271130887</v>
      </c>
      <c r="O22" s="85"/>
      <c r="P22" s="85"/>
    </row>
    <row r="23" spans="1:16" s="86" customFormat="1" ht="49.5" customHeight="1" x14ac:dyDescent="0.35">
      <c r="A23" s="168">
        <v>3230</v>
      </c>
      <c r="B23" s="169" t="s">
        <v>193</v>
      </c>
      <c r="C23" s="81">
        <v>6957.2349999999997</v>
      </c>
      <c r="D23" s="81">
        <v>639.24199999999996</v>
      </c>
      <c r="E23" s="81">
        <f t="shared" si="0"/>
        <v>-6317.9929999999995</v>
      </c>
      <c r="F23" s="82">
        <f t="shared" si="1"/>
        <v>9.1881616762981275E-2</v>
      </c>
      <c r="G23" s="159">
        <v>5270.3230000000003</v>
      </c>
      <c r="H23" s="159">
        <v>5072.5145000000002</v>
      </c>
      <c r="I23" s="159">
        <f t="shared" si="4"/>
        <v>-197.80850000000009</v>
      </c>
      <c r="J23" s="160">
        <f t="shared" si="5"/>
        <v>0.96246748064587306</v>
      </c>
      <c r="K23" s="130">
        <f t="shared" si="2"/>
        <v>12227.558000000001</v>
      </c>
      <c r="L23" s="130">
        <f t="shared" si="3"/>
        <v>5711.7565000000004</v>
      </c>
      <c r="M23" s="130">
        <f t="shared" si="6"/>
        <v>-6515.8015000000005</v>
      </c>
      <c r="N23" s="158">
        <f t="shared" si="7"/>
        <v>0.46712160351232845</v>
      </c>
      <c r="O23" s="85"/>
      <c r="P23" s="85"/>
    </row>
    <row r="24" spans="1:16" s="86" customFormat="1" ht="23.25" customHeight="1" x14ac:dyDescent="0.35">
      <c r="A24" s="168" t="s">
        <v>75</v>
      </c>
      <c r="B24" s="169" t="s">
        <v>118</v>
      </c>
      <c r="C24" s="81">
        <v>29651.596000000001</v>
      </c>
      <c r="D24" s="81">
        <v>28326.932719999997</v>
      </c>
      <c r="E24" s="81">
        <f t="shared" si="0"/>
        <v>-1324.6632800000043</v>
      </c>
      <c r="F24" s="82">
        <f t="shared" si="1"/>
        <v>0.95532573423703726</v>
      </c>
      <c r="G24" s="159">
        <v>5118.72109</v>
      </c>
      <c r="H24" s="159">
        <v>4869.30753</v>
      </c>
      <c r="I24" s="159">
        <f t="shared" si="4"/>
        <v>-249.41355999999996</v>
      </c>
      <c r="J24" s="160">
        <f t="shared" si="5"/>
        <v>0.95127424299650598</v>
      </c>
      <c r="K24" s="130">
        <f t="shared" si="2"/>
        <v>34770.317090000004</v>
      </c>
      <c r="L24" s="130">
        <f t="shared" si="3"/>
        <v>33196.240249999995</v>
      </c>
      <c r="M24" s="130">
        <f t="shared" si="6"/>
        <v>-1574.0768400000088</v>
      </c>
      <c r="N24" s="158">
        <f t="shared" si="7"/>
        <v>0.95472929292172848</v>
      </c>
      <c r="O24" s="85"/>
      <c r="P24" s="85"/>
    </row>
    <row r="25" spans="1:16" s="20" customFormat="1" ht="17.399999999999999" x14ac:dyDescent="0.3">
      <c r="A25" s="170" t="s">
        <v>76</v>
      </c>
      <c r="B25" s="171" t="s">
        <v>34</v>
      </c>
      <c r="C25" s="67">
        <v>110148.16</v>
      </c>
      <c r="D25" s="67">
        <v>108090.77191</v>
      </c>
      <c r="E25" s="67">
        <f t="shared" si="0"/>
        <v>-2057.3880900000077</v>
      </c>
      <c r="F25" s="71">
        <f t="shared" si="1"/>
        <v>0.98132162997548023</v>
      </c>
      <c r="G25" s="126">
        <v>3268.7363799999998</v>
      </c>
      <c r="H25" s="126">
        <v>2325.9835400000002</v>
      </c>
      <c r="I25" s="126">
        <f t="shared" si="4"/>
        <v>-942.75283999999965</v>
      </c>
      <c r="J25" s="155">
        <f t="shared" si="5"/>
        <v>0.71158492750645141</v>
      </c>
      <c r="K25" s="129">
        <f t="shared" si="2"/>
        <v>113416.89638000001</v>
      </c>
      <c r="L25" s="129">
        <f t="shared" si="3"/>
        <v>110416.75545</v>
      </c>
      <c r="M25" s="129">
        <f t="shared" si="6"/>
        <v>-3000.1409300000087</v>
      </c>
      <c r="N25" s="154">
        <f t="shared" si="7"/>
        <v>0.97354767212154947</v>
      </c>
      <c r="O25" s="19"/>
      <c r="P25" s="19"/>
    </row>
    <row r="26" spans="1:16" s="20" customFormat="1" ht="32.25" customHeight="1" x14ac:dyDescent="0.3">
      <c r="A26" s="172" t="s">
        <v>77</v>
      </c>
      <c r="B26" s="171" t="s">
        <v>36</v>
      </c>
      <c r="C26" s="67">
        <v>56643.8</v>
      </c>
      <c r="D26" s="67">
        <v>55548.312899999997</v>
      </c>
      <c r="E26" s="67">
        <f t="shared" si="0"/>
        <v>-1095.4871000000057</v>
      </c>
      <c r="F26" s="71">
        <f t="shared" si="1"/>
        <v>0.98066007047549764</v>
      </c>
      <c r="G26" s="126">
        <v>1090.71579</v>
      </c>
      <c r="H26" s="126">
        <v>596.63078000000007</v>
      </c>
      <c r="I26" s="126">
        <f t="shared" si="4"/>
        <v>-494.0850099999999</v>
      </c>
      <c r="J26" s="155">
        <f t="shared" si="5"/>
        <v>0.54700847413238607</v>
      </c>
      <c r="K26" s="129">
        <f t="shared" si="2"/>
        <v>57734.515790000005</v>
      </c>
      <c r="L26" s="129">
        <f t="shared" si="3"/>
        <v>56144.943679999997</v>
      </c>
      <c r="M26" s="129">
        <f t="shared" si="6"/>
        <v>-1589.5721100000083</v>
      </c>
      <c r="N26" s="154">
        <f t="shared" si="7"/>
        <v>0.97246755968679433</v>
      </c>
      <c r="O26" s="19"/>
      <c r="P26" s="19"/>
    </row>
    <row r="27" spans="1:16" s="20" customFormat="1" ht="24" customHeight="1" x14ac:dyDescent="0.3">
      <c r="A27" s="172" t="s">
        <v>78</v>
      </c>
      <c r="B27" s="171" t="s">
        <v>33</v>
      </c>
      <c r="C27" s="67">
        <v>3800</v>
      </c>
      <c r="D27" s="67">
        <v>3695.9744900000001</v>
      </c>
      <c r="E27" s="67">
        <f t="shared" si="0"/>
        <v>-104.02550999999994</v>
      </c>
      <c r="F27" s="71">
        <f t="shared" si="1"/>
        <v>0.97262486578947371</v>
      </c>
      <c r="G27" s="126">
        <v>0</v>
      </c>
      <c r="H27" s="126">
        <v>0</v>
      </c>
      <c r="I27" s="126">
        <f t="shared" si="4"/>
        <v>0</v>
      </c>
      <c r="J27" s="155" t="str">
        <f t="shared" si="5"/>
        <v/>
      </c>
      <c r="K27" s="129">
        <f t="shared" si="2"/>
        <v>3800</v>
      </c>
      <c r="L27" s="129">
        <f t="shared" si="3"/>
        <v>3695.9744900000001</v>
      </c>
      <c r="M27" s="129">
        <f t="shared" ref="M27:M39" si="8">L27-K27</f>
        <v>-104.02550999999994</v>
      </c>
      <c r="N27" s="154">
        <f t="shared" si="7"/>
        <v>0.97262486578947371</v>
      </c>
      <c r="O27" s="19"/>
      <c r="P27" s="19"/>
    </row>
    <row r="28" spans="1:16" s="20" customFormat="1" ht="24" customHeight="1" x14ac:dyDescent="0.3">
      <c r="A28" s="172" t="s">
        <v>79</v>
      </c>
      <c r="B28" s="171" t="s">
        <v>123</v>
      </c>
      <c r="C28" s="67">
        <f>C29+C30+C31+C32+C33</f>
        <v>108550.14199999999</v>
      </c>
      <c r="D28" s="67">
        <f>D29+D30+D31+D32+D33</f>
        <v>105050.658</v>
      </c>
      <c r="E28" s="67">
        <f t="shared" si="0"/>
        <v>-3499.4839999999967</v>
      </c>
      <c r="F28" s="71">
        <f t="shared" si="1"/>
        <v>0.96776158984665361</v>
      </c>
      <c r="G28" s="126">
        <f>G29+G30+G31+G32+G33</f>
        <v>118848.58942</v>
      </c>
      <c r="H28" s="126">
        <f>H29+H30+H31+H32+H33</f>
        <v>81583.647649999999</v>
      </c>
      <c r="I28" s="126">
        <f t="shared" si="4"/>
        <v>-37264.941770000005</v>
      </c>
      <c r="J28" s="155">
        <f t="shared" si="5"/>
        <v>0.68645028138862363</v>
      </c>
      <c r="K28" s="129">
        <f t="shared" si="2"/>
        <v>227398.73142</v>
      </c>
      <c r="L28" s="129">
        <f t="shared" si="3"/>
        <v>186634.30564999999</v>
      </c>
      <c r="M28" s="129">
        <f t="shared" si="8"/>
        <v>-40764.425770000002</v>
      </c>
      <c r="N28" s="154">
        <f t="shared" si="7"/>
        <v>0.82073591389254896</v>
      </c>
      <c r="O28" s="19"/>
      <c r="P28" s="19"/>
    </row>
    <row r="29" spans="1:16" s="86" customFormat="1" ht="39" customHeight="1" x14ac:dyDescent="0.35">
      <c r="A29" s="173" t="s">
        <v>119</v>
      </c>
      <c r="B29" s="174" t="s">
        <v>124</v>
      </c>
      <c r="C29" s="81">
        <v>1000</v>
      </c>
      <c r="D29" s="81">
        <v>362.03671999999995</v>
      </c>
      <c r="E29" s="81">
        <f t="shared" si="0"/>
        <v>-637.96328000000005</v>
      </c>
      <c r="F29" s="82">
        <f t="shared" si="1"/>
        <v>0.36203671999999992</v>
      </c>
      <c r="G29" s="130"/>
      <c r="H29" s="130">
        <v>0</v>
      </c>
      <c r="I29" s="130">
        <f t="shared" si="4"/>
        <v>0</v>
      </c>
      <c r="J29" s="160" t="str">
        <f t="shared" si="5"/>
        <v/>
      </c>
      <c r="K29" s="130">
        <f t="shared" si="2"/>
        <v>1000</v>
      </c>
      <c r="L29" s="130">
        <f t="shared" si="3"/>
        <v>362.03671999999995</v>
      </c>
      <c r="M29" s="130">
        <f t="shared" si="8"/>
        <v>-637.96328000000005</v>
      </c>
      <c r="N29" s="158">
        <f t="shared" si="7"/>
        <v>0.36203671999999992</v>
      </c>
      <c r="O29" s="85"/>
      <c r="P29" s="85"/>
    </row>
    <row r="30" spans="1:16" s="86" customFormat="1" ht="18" x14ac:dyDescent="0.35">
      <c r="A30" s="173" t="s">
        <v>83</v>
      </c>
      <c r="B30" s="174" t="s">
        <v>125</v>
      </c>
      <c r="C30" s="81">
        <v>200</v>
      </c>
      <c r="D30" s="81">
        <v>175.23042999999998</v>
      </c>
      <c r="E30" s="81">
        <f t="shared" si="0"/>
        <v>-24.769570000000016</v>
      </c>
      <c r="F30" s="82">
        <f t="shared" si="1"/>
        <v>0.87615214999999991</v>
      </c>
      <c r="G30" s="130">
        <v>114671.022</v>
      </c>
      <c r="H30" s="130">
        <v>80066.646469999992</v>
      </c>
      <c r="I30" s="130">
        <f t="shared" si="4"/>
        <v>-34604.375530000005</v>
      </c>
      <c r="J30" s="160">
        <f t="shared" si="5"/>
        <v>0.6982291172917251</v>
      </c>
      <c r="K30" s="130">
        <f t="shared" si="2"/>
        <v>114871.022</v>
      </c>
      <c r="L30" s="130">
        <f t="shared" si="3"/>
        <v>80241.876899999988</v>
      </c>
      <c r="M30" s="130">
        <f t="shared" si="8"/>
        <v>-34629.145100000009</v>
      </c>
      <c r="N30" s="158">
        <f t="shared" si="7"/>
        <v>0.69853889608468867</v>
      </c>
      <c r="O30" s="21"/>
      <c r="P30" s="85"/>
    </row>
    <row r="31" spans="1:16" s="86" customFormat="1" ht="36" x14ac:dyDescent="0.35">
      <c r="A31" s="173" t="s">
        <v>84</v>
      </c>
      <c r="B31" s="174" t="s">
        <v>126</v>
      </c>
      <c r="C31" s="81">
        <v>100900</v>
      </c>
      <c r="D31" s="81">
        <v>100886.19898999999</v>
      </c>
      <c r="E31" s="81">
        <f t="shared" si="0"/>
        <v>-13.801010000010137</v>
      </c>
      <c r="F31" s="82">
        <f t="shared" si="1"/>
        <v>0.9998632209117938</v>
      </c>
      <c r="G31" s="130">
        <v>3632.5674199999999</v>
      </c>
      <c r="H31" s="130">
        <v>1381.9211799999998</v>
      </c>
      <c r="I31" s="130">
        <f t="shared" si="4"/>
        <v>-2250.64624</v>
      </c>
      <c r="J31" s="160">
        <f t="shared" si="5"/>
        <v>0.38042547328687981</v>
      </c>
      <c r="K31" s="130">
        <f t="shared" si="2"/>
        <v>104532.56742000001</v>
      </c>
      <c r="L31" s="130">
        <f t="shared" si="3"/>
        <v>102268.12016999999</v>
      </c>
      <c r="M31" s="130">
        <f t="shared" si="8"/>
        <v>-2264.447250000012</v>
      </c>
      <c r="N31" s="158">
        <f t="shared" si="7"/>
        <v>0.97833739947377629</v>
      </c>
      <c r="O31" s="21"/>
      <c r="P31" s="85"/>
    </row>
    <row r="32" spans="1:16" s="86" customFormat="1" ht="35.25" customHeight="1" x14ac:dyDescent="0.35">
      <c r="A32" s="173" t="s">
        <v>82</v>
      </c>
      <c r="B32" s="174" t="s">
        <v>127</v>
      </c>
      <c r="C32" s="81">
        <v>6450.1419999999998</v>
      </c>
      <c r="D32" s="81">
        <v>3627.1918599999999</v>
      </c>
      <c r="E32" s="81">
        <f t="shared" si="0"/>
        <v>-2822.9501399999999</v>
      </c>
      <c r="F32" s="82">
        <f t="shared" si="1"/>
        <v>0.56234294686845654</v>
      </c>
      <c r="G32" s="130">
        <v>130</v>
      </c>
      <c r="H32" s="130">
        <v>129.99</v>
      </c>
      <c r="I32" s="130">
        <f t="shared" si="4"/>
        <v>-9.9999999999909051E-3</v>
      </c>
      <c r="J32" s="160">
        <f t="shared" si="5"/>
        <v>0.99992307692307703</v>
      </c>
      <c r="K32" s="130">
        <f t="shared" si="2"/>
        <v>6580.1419999999998</v>
      </c>
      <c r="L32" s="130">
        <f t="shared" si="3"/>
        <v>3757.1818599999997</v>
      </c>
      <c r="M32" s="130">
        <f t="shared" si="8"/>
        <v>-2822.9601400000001</v>
      </c>
      <c r="N32" s="158">
        <f t="shared" si="7"/>
        <v>0.57098796044219102</v>
      </c>
      <c r="O32" s="21"/>
      <c r="P32" s="85"/>
    </row>
    <row r="33" spans="1:16" s="20" customFormat="1" ht="34.5" customHeight="1" x14ac:dyDescent="0.35">
      <c r="A33" s="175" t="s">
        <v>158</v>
      </c>
      <c r="B33" s="176" t="s">
        <v>159</v>
      </c>
      <c r="C33" s="81">
        <v>0</v>
      </c>
      <c r="D33" s="81">
        <v>0</v>
      </c>
      <c r="E33" s="81">
        <f t="shared" si="0"/>
        <v>0</v>
      </c>
      <c r="F33" s="82" t="str">
        <f t="shared" si="1"/>
        <v/>
      </c>
      <c r="G33" s="130">
        <v>415</v>
      </c>
      <c r="H33" s="130">
        <v>5.09</v>
      </c>
      <c r="I33" s="130">
        <f t="shared" si="4"/>
        <v>-409.91</v>
      </c>
      <c r="J33" s="160">
        <f t="shared" si="5"/>
        <v>1.2265060240963854E-2</v>
      </c>
      <c r="K33" s="130">
        <f t="shared" si="2"/>
        <v>415</v>
      </c>
      <c r="L33" s="130">
        <f t="shared" si="3"/>
        <v>5.09</v>
      </c>
      <c r="M33" s="130">
        <f>L33-K33</f>
        <v>-409.91</v>
      </c>
      <c r="N33" s="158">
        <f t="shared" si="7"/>
        <v>1.2265060240963854E-2</v>
      </c>
      <c r="O33" s="21"/>
      <c r="P33" s="19"/>
    </row>
    <row r="34" spans="1:16" s="20" customFormat="1" ht="17.399999999999999" x14ac:dyDescent="0.3">
      <c r="A34" s="172" t="s">
        <v>80</v>
      </c>
      <c r="B34" s="171" t="s">
        <v>128</v>
      </c>
      <c r="C34" s="67">
        <f>C35+C37+C38+C39+C36</f>
        <v>27694.085999999999</v>
      </c>
      <c r="D34" s="67">
        <f>D35+D37+D38+D39+D36</f>
        <v>7610.22505</v>
      </c>
      <c r="E34" s="67">
        <f t="shared" si="0"/>
        <v>-20083.860949999998</v>
      </c>
      <c r="F34" s="71">
        <f t="shared" si="1"/>
        <v>0.27479603587567397</v>
      </c>
      <c r="G34" s="126">
        <f>G35+G37+G38+G39+G36</f>
        <v>1284.9880000000001</v>
      </c>
      <c r="H34" s="126">
        <f>(H35+H37+H38+H39+H36)</f>
        <v>1061.62742</v>
      </c>
      <c r="I34" s="126">
        <f t="shared" si="4"/>
        <v>-223.36058000000003</v>
      </c>
      <c r="J34" s="155">
        <f t="shared" si="5"/>
        <v>0.8261769137143693</v>
      </c>
      <c r="K34" s="129">
        <f t="shared" si="2"/>
        <v>28979.074000000001</v>
      </c>
      <c r="L34" s="129">
        <f t="shared" si="3"/>
        <v>8671.8524699999998</v>
      </c>
      <c r="M34" s="129">
        <f t="shared" si="8"/>
        <v>-20307.221530000003</v>
      </c>
      <c r="N34" s="154">
        <f t="shared" si="7"/>
        <v>0.29924532681755117</v>
      </c>
      <c r="O34" s="21"/>
      <c r="P34" s="19"/>
    </row>
    <row r="35" spans="1:16" s="86" customFormat="1" ht="36" x14ac:dyDescent="0.35">
      <c r="A35" s="173" t="s">
        <v>81</v>
      </c>
      <c r="B35" s="174" t="s">
        <v>129</v>
      </c>
      <c r="C35" s="81">
        <v>940</v>
      </c>
      <c r="D35" s="81">
        <v>939.07186000000002</v>
      </c>
      <c r="E35" s="81">
        <f t="shared" si="0"/>
        <v>-0.92813999999998487</v>
      </c>
      <c r="F35" s="82">
        <f t="shared" si="1"/>
        <v>0.99901261702127664</v>
      </c>
      <c r="G35" s="130">
        <v>198</v>
      </c>
      <c r="H35" s="130">
        <v>191.44742000000002</v>
      </c>
      <c r="I35" s="130">
        <f t="shared" si="4"/>
        <v>-6.5525799999999776</v>
      </c>
      <c r="J35" s="160">
        <f t="shared" si="5"/>
        <v>0.96690616161616172</v>
      </c>
      <c r="K35" s="130">
        <f t="shared" si="2"/>
        <v>1138</v>
      </c>
      <c r="L35" s="130">
        <f t="shared" si="3"/>
        <v>1130.51928</v>
      </c>
      <c r="M35" s="130">
        <f t="shared" si="8"/>
        <v>-7.4807200000000194</v>
      </c>
      <c r="N35" s="158">
        <f t="shared" si="7"/>
        <v>0.99342643233743411</v>
      </c>
      <c r="O35" s="21"/>
      <c r="P35" s="85"/>
    </row>
    <row r="36" spans="1:16" s="86" customFormat="1" ht="18" x14ac:dyDescent="0.35">
      <c r="A36" s="173" t="s">
        <v>176</v>
      </c>
      <c r="B36" s="174" t="s">
        <v>177</v>
      </c>
      <c r="C36" s="81">
        <v>8149.0659999999998</v>
      </c>
      <c r="D36" s="81">
        <v>6451.6659</v>
      </c>
      <c r="E36" s="81">
        <f t="shared" si="0"/>
        <v>-1697.4000999999998</v>
      </c>
      <c r="F36" s="82">
        <f t="shared" si="1"/>
        <v>0.79170617835221857</v>
      </c>
      <c r="G36" s="130"/>
      <c r="H36" s="130"/>
      <c r="I36" s="130">
        <f t="shared" si="4"/>
        <v>0</v>
      </c>
      <c r="J36" s="160" t="str">
        <f t="shared" si="5"/>
        <v/>
      </c>
      <c r="K36" s="130">
        <f t="shared" si="2"/>
        <v>8149.0659999999998</v>
      </c>
      <c r="L36" s="130">
        <f t="shared" si="3"/>
        <v>6451.6659</v>
      </c>
      <c r="M36" s="130">
        <f>L36-K36</f>
        <v>-1697.4000999999998</v>
      </c>
      <c r="N36" s="158">
        <f t="shared" si="7"/>
        <v>0.79170617835221857</v>
      </c>
      <c r="O36" s="21"/>
      <c r="P36" s="85"/>
    </row>
    <row r="37" spans="1:16" s="86" customFormat="1" ht="18" x14ac:dyDescent="0.35">
      <c r="A37" s="173" t="s">
        <v>120</v>
      </c>
      <c r="B37" s="174" t="s">
        <v>130</v>
      </c>
      <c r="C37" s="81"/>
      <c r="D37" s="81"/>
      <c r="E37" s="81">
        <f t="shared" si="0"/>
        <v>0</v>
      </c>
      <c r="F37" s="82" t="str">
        <f t="shared" si="1"/>
        <v/>
      </c>
      <c r="G37" s="130">
        <v>1086.9880000000001</v>
      </c>
      <c r="H37" s="130">
        <v>870.18</v>
      </c>
      <c r="I37" s="130">
        <f t="shared" si="4"/>
        <v>-216.80800000000011</v>
      </c>
      <c r="J37" s="160">
        <f t="shared" si="5"/>
        <v>0.80054241629162415</v>
      </c>
      <c r="K37" s="130">
        <f t="shared" si="2"/>
        <v>1086.9880000000001</v>
      </c>
      <c r="L37" s="130">
        <f t="shared" si="3"/>
        <v>870.18</v>
      </c>
      <c r="M37" s="130">
        <f t="shared" si="8"/>
        <v>-216.80800000000011</v>
      </c>
      <c r="N37" s="158">
        <f t="shared" si="7"/>
        <v>0.80054241629162415</v>
      </c>
      <c r="O37" s="21"/>
      <c r="P37" s="85"/>
    </row>
    <row r="38" spans="1:16" s="86" customFormat="1" ht="27.75" customHeight="1" x14ac:dyDescent="0.35">
      <c r="A38" s="173" t="s">
        <v>121</v>
      </c>
      <c r="B38" s="174" t="s">
        <v>35</v>
      </c>
      <c r="C38" s="81">
        <v>360</v>
      </c>
      <c r="D38" s="81">
        <v>219.48729</v>
      </c>
      <c r="E38" s="81">
        <f t="shared" si="0"/>
        <v>-140.51271</v>
      </c>
      <c r="F38" s="82">
        <f t="shared" si="1"/>
        <v>0.60968691666666663</v>
      </c>
      <c r="G38" s="130"/>
      <c r="H38" s="130"/>
      <c r="I38" s="130">
        <f t="shared" si="4"/>
        <v>0</v>
      </c>
      <c r="J38" s="160" t="str">
        <f t="shared" si="5"/>
        <v/>
      </c>
      <c r="K38" s="130">
        <f t="shared" si="2"/>
        <v>360</v>
      </c>
      <c r="L38" s="130">
        <f t="shared" si="3"/>
        <v>219.48729</v>
      </c>
      <c r="M38" s="130">
        <f t="shared" si="8"/>
        <v>-140.51271</v>
      </c>
      <c r="N38" s="158">
        <f t="shared" si="7"/>
        <v>0.60968691666666663</v>
      </c>
      <c r="O38" s="21"/>
      <c r="P38" s="85"/>
    </row>
    <row r="39" spans="1:16" s="86" customFormat="1" ht="26.25" customHeight="1" x14ac:dyDescent="0.35">
      <c r="A39" s="173" t="s">
        <v>122</v>
      </c>
      <c r="B39" s="174" t="s">
        <v>44</v>
      </c>
      <c r="C39" s="81">
        <v>18245.02</v>
      </c>
      <c r="D39" s="81">
        <v>0</v>
      </c>
      <c r="E39" s="81">
        <f t="shared" si="0"/>
        <v>-18245.02</v>
      </c>
      <c r="F39" s="82">
        <f t="shared" si="1"/>
        <v>0</v>
      </c>
      <c r="G39" s="130"/>
      <c r="H39" s="130"/>
      <c r="I39" s="130">
        <f t="shared" si="4"/>
        <v>0</v>
      </c>
      <c r="J39" s="160" t="str">
        <f t="shared" si="5"/>
        <v/>
      </c>
      <c r="K39" s="130">
        <f t="shared" si="2"/>
        <v>18245.02</v>
      </c>
      <c r="L39" s="130">
        <f t="shared" si="3"/>
        <v>0</v>
      </c>
      <c r="M39" s="130">
        <f t="shared" si="8"/>
        <v>-18245.02</v>
      </c>
      <c r="N39" s="158">
        <f t="shared" si="7"/>
        <v>0</v>
      </c>
      <c r="O39" s="21"/>
      <c r="P39" s="85"/>
    </row>
    <row r="40" spans="1:16" s="49" customFormat="1" ht="42.75" customHeight="1" x14ac:dyDescent="0.3">
      <c r="A40" s="177" t="s">
        <v>22</v>
      </c>
      <c r="B40" s="178" t="s">
        <v>89</v>
      </c>
      <c r="C40" s="69">
        <f>C6+C9+C10+C11+C25+C26+C27+C28+C34</f>
        <v>1385096.0698099998</v>
      </c>
      <c r="D40" s="69">
        <f>D6+D9+D10+D11+D25+D26+D27+D28+D34</f>
        <v>1333134.5465399998</v>
      </c>
      <c r="E40" s="69">
        <f t="shared" si="0"/>
        <v>-51961.523270000005</v>
      </c>
      <c r="F40" s="73">
        <f t="shared" si="1"/>
        <v>0.96248525686949082</v>
      </c>
      <c r="G40" s="127">
        <f>G6+G9+G10+G11+G25+G26+G27+G28+G34</f>
        <v>479413.19088000001</v>
      </c>
      <c r="H40" s="127">
        <f>H6+H9+H10+H11+H25+H26+H27+H28+H34</f>
        <v>391948.83735999995</v>
      </c>
      <c r="I40" s="127">
        <f t="shared" ref="I40:I58" si="9">H40-G40</f>
        <v>-87464.353520000062</v>
      </c>
      <c r="J40" s="179">
        <f>IFERROR(H40/G40,"")</f>
        <v>0.817559559928978</v>
      </c>
      <c r="K40" s="127">
        <f t="shared" si="2"/>
        <v>1864509.2606899999</v>
      </c>
      <c r="L40" s="127">
        <f t="shared" si="3"/>
        <v>1725083.3838999998</v>
      </c>
      <c r="M40" s="127">
        <f t="shared" si="6"/>
        <v>-139425.87679000013</v>
      </c>
      <c r="N40" s="179">
        <f>IFERROR(L40/K40,"")</f>
        <v>0.92522114009860013</v>
      </c>
      <c r="O40" s="47"/>
      <c r="P40" s="48"/>
    </row>
    <row r="41" spans="1:16" s="89" customFormat="1" ht="42.75" customHeight="1" x14ac:dyDescent="0.35">
      <c r="A41" s="156" t="s">
        <v>151</v>
      </c>
      <c r="B41" s="180" t="s">
        <v>152</v>
      </c>
      <c r="C41" s="81">
        <v>83505.933999999994</v>
      </c>
      <c r="D41" s="81">
        <v>79989.915800000002</v>
      </c>
      <c r="E41" s="81">
        <f t="shared" si="0"/>
        <v>-3516.0181999999913</v>
      </c>
      <c r="F41" s="82">
        <f t="shared" si="1"/>
        <v>0.9578949898338962</v>
      </c>
      <c r="G41" s="130">
        <v>2231.895</v>
      </c>
      <c r="H41" s="130">
        <v>2225.7469999999998</v>
      </c>
      <c r="I41" s="130">
        <f t="shared" si="9"/>
        <v>-6.1480000000001382</v>
      </c>
      <c r="J41" s="160">
        <f t="shared" ref="J41:J58" si="10">IFERROR(H41/G41,"")</f>
        <v>0.99724539012811975</v>
      </c>
      <c r="K41" s="130">
        <f t="shared" si="2"/>
        <v>85737.828999999998</v>
      </c>
      <c r="L41" s="130">
        <f t="shared" si="3"/>
        <v>82215.662800000006</v>
      </c>
      <c r="M41" s="130">
        <f t="shared" si="6"/>
        <v>-3522.1661999999924</v>
      </c>
      <c r="N41" s="160">
        <f t="shared" ref="N41:N58" si="11">IFERROR(L41/K41,"")</f>
        <v>0.9589193446920613</v>
      </c>
      <c r="O41" s="87"/>
      <c r="P41" s="88"/>
    </row>
    <row r="42" spans="1:16" s="47" customFormat="1" ht="18.75" customHeight="1" x14ac:dyDescent="0.3">
      <c r="A42" s="177" t="s">
        <v>23</v>
      </c>
      <c r="B42" s="178" t="s">
        <v>173</v>
      </c>
      <c r="C42" s="69">
        <f>C40+C41</f>
        <v>1468602.0038099997</v>
      </c>
      <c r="D42" s="69">
        <f>D40+D41</f>
        <v>1413124.4623399999</v>
      </c>
      <c r="E42" s="69">
        <f t="shared" si="0"/>
        <v>-55477.541469999822</v>
      </c>
      <c r="F42" s="73">
        <f t="shared" si="1"/>
        <v>0.96222425045991067</v>
      </c>
      <c r="G42" s="127">
        <f>G40+G41</f>
        <v>481645.08588000003</v>
      </c>
      <c r="H42" s="127">
        <f>H40+H41</f>
        <v>394174.58435999992</v>
      </c>
      <c r="I42" s="127">
        <f t="shared" si="9"/>
        <v>-87470.501520000107</v>
      </c>
      <c r="J42" s="179">
        <f t="shared" si="10"/>
        <v>0.81839220603655649</v>
      </c>
      <c r="K42" s="127">
        <f t="shared" si="2"/>
        <v>1950247.0896899998</v>
      </c>
      <c r="L42" s="127">
        <f t="shared" si="3"/>
        <v>1807299.0466999998</v>
      </c>
      <c r="M42" s="127">
        <f t="shared" si="6"/>
        <v>-142948.04298999999</v>
      </c>
      <c r="N42" s="179">
        <f t="shared" si="11"/>
        <v>0.92670259899594454</v>
      </c>
    </row>
    <row r="43" spans="1:16" s="85" customFormat="1" ht="18" x14ac:dyDescent="0.35">
      <c r="A43" s="156" t="s">
        <v>85</v>
      </c>
      <c r="B43" s="180" t="s">
        <v>135</v>
      </c>
      <c r="C43" s="81">
        <v>7547.4790000000003</v>
      </c>
      <c r="D43" s="81">
        <v>7547.4790000000003</v>
      </c>
      <c r="E43" s="81">
        <f t="shared" si="0"/>
        <v>0</v>
      </c>
      <c r="F43" s="82">
        <f t="shared" si="1"/>
        <v>1</v>
      </c>
      <c r="G43" s="130"/>
      <c r="H43" s="130"/>
      <c r="I43" s="130">
        <f t="shared" si="9"/>
        <v>0</v>
      </c>
      <c r="J43" s="160" t="str">
        <f t="shared" si="10"/>
        <v/>
      </c>
      <c r="K43" s="130">
        <f t="shared" si="2"/>
        <v>7547.4790000000003</v>
      </c>
      <c r="L43" s="130">
        <f t="shared" si="3"/>
        <v>7547.4790000000003</v>
      </c>
      <c r="M43" s="130">
        <f t="shared" si="6"/>
        <v>0</v>
      </c>
      <c r="N43" s="160">
        <f t="shared" si="11"/>
        <v>1</v>
      </c>
    </row>
    <row r="44" spans="1:16" s="85" customFormat="1" ht="46.8" x14ac:dyDescent="0.35">
      <c r="A44" s="156" t="s">
        <v>131</v>
      </c>
      <c r="B44" s="180" t="s">
        <v>136</v>
      </c>
      <c r="C44" s="81">
        <v>146609.05900000001</v>
      </c>
      <c r="D44" s="81">
        <v>114893.83435999999</v>
      </c>
      <c r="E44" s="81">
        <f t="shared" si="0"/>
        <v>-31715.224640000015</v>
      </c>
      <c r="F44" s="82">
        <f t="shared" si="1"/>
        <v>0.78367486391137664</v>
      </c>
      <c r="G44" s="130"/>
      <c r="H44" s="130"/>
      <c r="I44" s="130">
        <f t="shared" si="9"/>
        <v>0</v>
      </c>
      <c r="J44" s="160" t="str">
        <f t="shared" si="10"/>
        <v/>
      </c>
      <c r="K44" s="130">
        <f t="shared" si="2"/>
        <v>146609.05900000001</v>
      </c>
      <c r="L44" s="130">
        <f t="shared" si="3"/>
        <v>114893.83435999999</v>
      </c>
      <c r="M44" s="130">
        <f t="shared" ref="M44:M51" si="12">L44-K44</f>
        <v>-31715.224640000015</v>
      </c>
      <c r="N44" s="160">
        <f t="shared" si="11"/>
        <v>0.78367486391137664</v>
      </c>
    </row>
    <row r="45" spans="1:16" s="38" customFormat="1" ht="59.25" customHeight="1" x14ac:dyDescent="0.35">
      <c r="A45" s="156" t="s">
        <v>132</v>
      </c>
      <c r="B45" s="169" t="s">
        <v>137</v>
      </c>
      <c r="C45" s="81">
        <v>149190.97</v>
      </c>
      <c r="D45" s="81">
        <v>99309.183739999993</v>
      </c>
      <c r="E45" s="81">
        <f t="shared" si="0"/>
        <v>-49881.786260000008</v>
      </c>
      <c r="F45" s="82">
        <f t="shared" si="1"/>
        <v>0.66565143815339489</v>
      </c>
      <c r="G45" s="130">
        <v>87612.3</v>
      </c>
      <c r="H45" s="130">
        <v>87611.8</v>
      </c>
      <c r="I45" s="130">
        <f t="shared" si="9"/>
        <v>-0.5</v>
      </c>
      <c r="J45" s="160">
        <f t="shared" si="10"/>
        <v>0.99999429303876286</v>
      </c>
      <c r="K45" s="130">
        <f t="shared" si="2"/>
        <v>236803.27000000002</v>
      </c>
      <c r="L45" s="130">
        <f t="shared" si="3"/>
        <v>186920.98374</v>
      </c>
      <c r="M45" s="130">
        <f t="shared" si="12"/>
        <v>-49882.286260000023</v>
      </c>
      <c r="N45" s="160">
        <f t="shared" si="11"/>
        <v>0.78935136216657809</v>
      </c>
    </row>
    <row r="46" spans="1:16" s="38" customFormat="1" ht="24.75" hidden="1" customHeight="1" x14ac:dyDescent="0.35">
      <c r="A46" s="156" t="s">
        <v>133</v>
      </c>
      <c r="B46" s="180" t="s">
        <v>138</v>
      </c>
      <c r="C46" s="81">
        <v>0</v>
      </c>
      <c r="D46" s="81">
        <v>0</v>
      </c>
      <c r="E46" s="81">
        <f t="shared" si="0"/>
        <v>0</v>
      </c>
      <c r="F46" s="82" t="str">
        <f t="shared" si="1"/>
        <v/>
      </c>
      <c r="G46" s="130">
        <v>0</v>
      </c>
      <c r="H46" s="130">
        <v>0</v>
      </c>
      <c r="I46" s="130">
        <f t="shared" si="9"/>
        <v>0</v>
      </c>
      <c r="J46" s="160" t="str">
        <f t="shared" si="10"/>
        <v/>
      </c>
      <c r="K46" s="130">
        <f t="shared" si="2"/>
        <v>0</v>
      </c>
      <c r="L46" s="130">
        <f t="shared" si="3"/>
        <v>0</v>
      </c>
      <c r="M46" s="130">
        <f t="shared" si="12"/>
        <v>0</v>
      </c>
      <c r="N46" s="160" t="str">
        <f t="shared" si="11"/>
        <v/>
      </c>
    </row>
    <row r="47" spans="1:16" s="38" customFormat="1" ht="62.4" x14ac:dyDescent="0.35">
      <c r="A47" s="156" t="s">
        <v>186</v>
      </c>
      <c r="B47" s="180" t="s">
        <v>188</v>
      </c>
      <c r="C47" s="81">
        <v>457.4</v>
      </c>
      <c r="D47" s="81">
        <v>406.66359999999997</v>
      </c>
      <c r="E47" s="81">
        <f t="shared" si="0"/>
        <v>-50.736400000000003</v>
      </c>
      <c r="F47" s="82">
        <f t="shared" si="1"/>
        <v>0.88907651945780497</v>
      </c>
      <c r="G47" s="130">
        <v>0</v>
      </c>
      <c r="H47" s="130">
        <v>0</v>
      </c>
      <c r="I47" s="130">
        <f>H47-G47</f>
        <v>0</v>
      </c>
      <c r="J47" s="160" t="str">
        <f>IFERROR(H47/G47,"")</f>
        <v/>
      </c>
      <c r="K47" s="130">
        <f t="shared" si="2"/>
        <v>457.4</v>
      </c>
      <c r="L47" s="130">
        <f t="shared" si="3"/>
        <v>406.66359999999997</v>
      </c>
      <c r="M47" s="130">
        <f t="shared" si="12"/>
        <v>-50.736400000000003</v>
      </c>
      <c r="N47" s="160">
        <f>IFERROR(L47/K47,"")</f>
        <v>0.88907651945780497</v>
      </c>
    </row>
    <row r="48" spans="1:16" s="38" customFormat="1" ht="23.25" hidden="1" customHeight="1" x14ac:dyDescent="0.35">
      <c r="A48" s="156" t="s">
        <v>187</v>
      </c>
      <c r="B48" s="180" t="s">
        <v>189</v>
      </c>
      <c r="C48" s="81">
        <v>0</v>
      </c>
      <c r="D48" s="81">
        <v>0</v>
      </c>
      <c r="E48" s="81">
        <f t="shared" si="0"/>
        <v>0</v>
      </c>
      <c r="F48" s="82" t="str">
        <f t="shared" si="1"/>
        <v/>
      </c>
      <c r="G48" s="130">
        <v>0</v>
      </c>
      <c r="H48" s="130">
        <v>0</v>
      </c>
      <c r="I48" s="130">
        <f>H48-G48</f>
        <v>0</v>
      </c>
      <c r="J48" s="160" t="str">
        <f>IFERROR(H48/G48,"")</f>
        <v/>
      </c>
      <c r="K48" s="130">
        <f t="shared" si="2"/>
        <v>0</v>
      </c>
      <c r="L48" s="130">
        <f t="shared" si="3"/>
        <v>0</v>
      </c>
      <c r="M48" s="130">
        <f t="shared" si="12"/>
        <v>0</v>
      </c>
      <c r="N48" s="160" t="str">
        <f>IFERROR(L48/K48,"")</f>
        <v/>
      </c>
    </row>
    <row r="49" spans="1:16" s="38" customFormat="1" ht="46.8" x14ac:dyDescent="0.35">
      <c r="A49" s="156" t="s">
        <v>134</v>
      </c>
      <c r="B49" s="169" t="s">
        <v>139</v>
      </c>
      <c r="C49" s="81">
        <v>12902.385</v>
      </c>
      <c r="D49" s="81">
        <v>12769.336310000001</v>
      </c>
      <c r="E49" s="81">
        <f t="shared" si="0"/>
        <v>-133.04868999999962</v>
      </c>
      <c r="F49" s="82">
        <f t="shared" si="1"/>
        <v>0.98968805457285614</v>
      </c>
      <c r="G49" s="130">
        <v>34026.409</v>
      </c>
      <c r="H49" s="130">
        <v>33849.965100000001</v>
      </c>
      <c r="I49" s="130">
        <f t="shared" si="9"/>
        <v>-176.44389999999839</v>
      </c>
      <c r="J49" s="160">
        <f t="shared" si="10"/>
        <v>0.99481450128927806</v>
      </c>
      <c r="K49" s="130">
        <f t="shared" si="2"/>
        <v>46928.794000000002</v>
      </c>
      <c r="L49" s="130">
        <f t="shared" si="3"/>
        <v>46619.30141</v>
      </c>
      <c r="M49" s="130">
        <f t="shared" si="12"/>
        <v>-309.49259000000166</v>
      </c>
      <c r="N49" s="160">
        <f t="shared" si="11"/>
        <v>0.99340505980187765</v>
      </c>
    </row>
    <row r="50" spans="1:16" s="38" customFormat="1" ht="27" hidden="1" customHeight="1" x14ac:dyDescent="0.35">
      <c r="A50" s="80"/>
      <c r="B50" s="13"/>
      <c r="C50" s="81"/>
      <c r="D50" s="81"/>
      <c r="E50" s="81"/>
      <c r="F50" s="82"/>
      <c r="G50" s="114"/>
      <c r="H50" s="114"/>
      <c r="I50" s="81"/>
      <c r="J50" s="83"/>
      <c r="K50" s="81"/>
      <c r="L50" s="81"/>
      <c r="M50" s="81"/>
      <c r="N50" s="83"/>
    </row>
    <row r="51" spans="1:16" s="46" customFormat="1" ht="17.399999999999999" x14ac:dyDescent="0.3">
      <c r="A51" s="177" t="s">
        <v>90</v>
      </c>
      <c r="B51" s="178" t="s">
        <v>88</v>
      </c>
      <c r="C51" s="69">
        <f>C42+SUM(C43:C49)+C50</f>
        <v>1785309.2968099997</v>
      </c>
      <c r="D51" s="69">
        <f>D42+SUM(D43:D49)+D50</f>
        <v>1648050.9593499999</v>
      </c>
      <c r="E51" s="69">
        <f t="shared" ref="E51:E56" si="13">D51-C51</f>
        <v>-137258.33745999984</v>
      </c>
      <c r="F51" s="73">
        <f t="shared" ref="F51:F58" si="14">IFERROR(D51/C51,"")</f>
        <v>0.92311789463861882</v>
      </c>
      <c r="G51" s="69">
        <f>G42+SUM(G43:G49)</f>
        <v>603283.79488000006</v>
      </c>
      <c r="H51" s="69">
        <f>H42+SUM(H43:H49)</f>
        <v>515636.34945999994</v>
      </c>
      <c r="I51" s="127">
        <f>I42+SUM(I43:I49)</f>
        <v>-87647.445420000106</v>
      </c>
      <c r="J51" s="179">
        <f t="shared" si="10"/>
        <v>0.85471606205262951</v>
      </c>
      <c r="K51" s="127">
        <f t="shared" ref="K51:L56" si="15">C51+G51</f>
        <v>2388593.0916899997</v>
      </c>
      <c r="L51" s="127">
        <f t="shared" si="15"/>
        <v>2163687.3088099998</v>
      </c>
      <c r="M51" s="127">
        <f t="shared" si="12"/>
        <v>-224905.78287999984</v>
      </c>
      <c r="N51" s="179">
        <f t="shared" si="11"/>
        <v>0.9058417343404136</v>
      </c>
      <c r="O51" s="50"/>
      <c r="P51" s="50"/>
    </row>
    <row r="52" spans="1:16" ht="18" x14ac:dyDescent="0.35">
      <c r="A52" s="181"/>
      <c r="B52" s="182" t="s">
        <v>0</v>
      </c>
      <c r="C52" s="215">
        <f>C53+C54+C55+C56</f>
        <v>0</v>
      </c>
      <c r="D52" s="215">
        <f>D53+D54+D55+D56</f>
        <v>-139.46199999999999</v>
      </c>
      <c r="E52" s="216">
        <f t="shared" si="13"/>
        <v>-139.46199999999999</v>
      </c>
      <c r="F52" s="221" t="str">
        <f t="shared" si="14"/>
        <v/>
      </c>
      <c r="G52" s="215">
        <f>G53+G54+G55+G56+G57</f>
        <v>0</v>
      </c>
      <c r="H52" s="183">
        <f>H53+H54+H55+H56+H57</f>
        <v>-206.24199999999996</v>
      </c>
      <c r="I52" s="183">
        <f t="shared" si="9"/>
        <v>-206.24199999999996</v>
      </c>
      <c r="J52" s="167" t="str">
        <f t="shared" si="10"/>
        <v/>
      </c>
      <c r="K52" s="183">
        <f t="shared" si="15"/>
        <v>0</v>
      </c>
      <c r="L52" s="183">
        <f t="shared" si="15"/>
        <v>-345.70399999999995</v>
      </c>
      <c r="M52" s="183">
        <f t="shared" ref="M52:M58" si="16">L52-K52</f>
        <v>-345.70399999999995</v>
      </c>
      <c r="N52" s="155" t="str">
        <f t="shared" si="11"/>
        <v/>
      </c>
      <c r="O52" s="2"/>
      <c r="P52" s="2"/>
    </row>
    <row r="53" spans="1:16" ht="17.25" hidden="1" customHeight="1" x14ac:dyDescent="0.35">
      <c r="A53" s="184">
        <v>1140</v>
      </c>
      <c r="B53" s="185" t="s">
        <v>140</v>
      </c>
      <c r="C53" s="217">
        <v>0</v>
      </c>
      <c r="D53" s="217"/>
      <c r="E53" s="218">
        <f t="shared" si="13"/>
        <v>0</v>
      </c>
      <c r="F53" s="222" t="str">
        <f t="shared" si="14"/>
        <v/>
      </c>
      <c r="G53" s="217"/>
      <c r="H53" s="188"/>
      <c r="I53" s="188">
        <f t="shared" si="9"/>
        <v>0</v>
      </c>
      <c r="J53" s="167" t="str">
        <f t="shared" si="10"/>
        <v/>
      </c>
      <c r="K53" s="187">
        <f t="shared" si="15"/>
        <v>0</v>
      </c>
      <c r="L53" s="187">
        <f t="shared" si="15"/>
        <v>0</v>
      </c>
      <c r="M53" s="187">
        <f t="shared" si="16"/>
        <v>0</v>
      </c>
      <c r="N53" s="167" t="str">
        <f t="shared" si="11"/>
        <v/>
      </c>
      <c r="O53" s="2"/>
      <c r="P53" s="2"/>
    </row>
    <row r="54" spans="1:16" ht="27" customHeight="1" x14ac:dyDescent="0.35">
      <c r="A54" s="192">
        <v>4110</v>
      </c>
      <c r="B54" s="180" t="s">
        <v>212</v>
      </c>
      <c r="C54" s="219">
        <v>0</v>
      </c>
      <c r="D54" s="219"/>
      <c r="E54" s="220">
        <f t="shared" si="13"/>
        <v>0</v>
      </c>
      <c r="F54" s="83" t="str">
        <f t="shared" si="14"/>
        <v/>
      </c>
      <c r="G54" s="219">
        <v>1500</v>
      </c>
      <c r="H54" s="190">
        <v>1450</v>
      </c>
      <c r="I54" s="191">
        <f t="shared" si="9"/>
        <v>-50</v>
      </c>
      <c r="J54" s="160">
        <f t="shared" si="10"/>
        <v>0.96666666666666667</v>
      </c>
      <c r="K54" s="191">
        <f t="shared" si="15"/>
        <v>1500</v>
      </c>
      <c r="L54" s="191">
        <f t="shared" si="15"/>
        <v>1450</v>
      </c>
      <c r="M54" s="191">
        <f t="shared" si="16"/>
        <v>-50</v>
      </c>
      <c r="N54" s="160">
        <f t="shared" si="11"/>
        <v>0.96666666666666667</v>
      </c>
      <c r="O54" s="2"/>
      <c r="P54" s="2"/>
    </row>
    <row r="55" spans="1:16" ht="30.75" customHeight="1" x14ac:dyDescent="0.35">
      <c r="A55" s="192">
        <v>4120</v>
      </c>
      <c r="B55" s="180" t="s">
        <v>213</v>
      </c>
      <c r="C55" s="217"/>
      <c r="D55" s="220">
        <v>-139.46199999999999</v>
      </c>
      <c r="E55" s="220">
        <f t="shared" si="13"/>
        <v>-139.46199999999999</v>
      </c>
      <c r="F55" s="83" t="str">
        <f t="shared" si="14"/>
        <v/>
      </c>
      <c r="G55" s="219">
        <v>-1500</v>
      </c>
      <c r="H55" s="191">
        <v>-1656.242</v>
      </c>
      <c r="I55" s="191">
        <f t="shared" si="9"/>
        <v>-156.24199999999996</v>
      </c>
      <c r="J55" s="160">
        <f t="shared" si="10"/>
        <v>1.1041613333333333</v>
      </c>
      <c r="K55" s="191">
        <f t="shared" si="15"/>
        <v>-1500</v>
      </c>
      <c r="L55" s="191">
        <f t="shared" si="15"/>
        <v>-1795.704</v>
      </c>
      <c r="M55" s="191">
        <f t="shared" si="16"/>
        <v>-295.70399999999995</v>
      </c>
      <c r="N55" s="160">
        <f t="shared" si="11"/>
        <v>1.197136</v>
      </c>
      <c r="O55" s="2"/>
      <c r="P55" s="2"/>
    </row>
    <row r="56" spans="1:16" ht="62.4" hidden="1" x14ac:dyDescent="0.35">
      <c r="A56" s="189">
        <v>8880</v>
      </c>
      <c r="B56" s="185" t="s">
        <v>141</v>
      </c>
      <c r="C56" s="217">
        <v>0</v>
      </c>
      <c r="D56" s="217">
        <v>0</v>
      </c>
      <c r="E56" s="218">
        <f t="shared" si="13"/>
        <v>0</v>
      </c>
      <c r="F56" s="73" t="str">
        <f t="shared" si="14"/>
        <v/>
      </c>
      <c r="G56" s="217">
        <v>0</v>
      </c>
      <c r="H56" s="186">
        <v>0</v>
      </c>
      <c r="I56" s="187">
        <f t="shared" si="9"/>
        <v>0</v>
      </c>
      <c r="J56" s="179" t="str">
        <f t="shared" si="10"/>
        <v/>
      </c>
      <c r="K56" s="187">
        <f t="shared" si="15"/>
        <v>0</v>
      </c>
      <c r="L56" s="187">
        <f t="shared" si="15"/>
        <v>0</v>
      </c>
      <c r="M56" s="187">
        <f t="shared" si="16"/>
        <v>0</v>
      </c>
      <c r="N56" s="179" t="str">
        <f t="shared" si="11"/>
        <v/>
      </c>
      <c r="O56" s="2"/>
      <c r="P56" s="2"/>
    </row>
    <row r="57" spans="1:16" ht="18" hidden="1" x14ac:dyDescent="0.35">
      <c r="A57" s="189">
        <v>8860</v>
      </c>
      <c r="B57" s="185" t="s">
        <v>156</v>
      </c>
      <c r="C57" s="217">
        <v>0</v>
      </c>
      <c r="D57" s="217">
        <v>0</v>
      </c>
      <c r="E57" s="218"/>
      <c r="F57" s="73" t="str">
        <f t="shared" si="14"/>
        <v/>
      </c>
      <c r="G57" s="217">
        <v>0</v>
      </c>
      <c r="H57" s="186">
        <v>0</v>
      </c>
      <c r="I57" s="187">
        <f t="shared" si="9"/>
        <v>0</v>
      </c>
      <c r="J57" s="179" t="str">
        <f t="shared" si="10"/>
        <v/>
      </c>
      <c r="K57" s="187"/>
      <c r="L57" s="187"/>
      <c r="M57" s="187"/>
      <c r="N57" s="179" t="str">
        <f t="shared" si="11"/>
        <v/>
      </c>
      <c r="O57" s="2"/>
      <c r="P57" s="2"/>
    </row>
    <row r="58" spans="1:16" s="46" customFormat="1" ht="17.399999999999999" x14ac:dyDescent="0.3">
      <c r="A58" s="177"/>
      <c r="B58" s="178" t="s">
        <v>1</v>
      </c>
      <c r="C58" s="69">
        <f>C51+C52</f>
        <v>1785309.2968099997</v>
      </c>
      <c r="D58" s="69">
        <f>D51+D52</f>
        <v>1647911.4973499998</v>
      </c>
      <c r="E58" s="69">
        <f>D58-C58</f>
        <v>-137397.79945999989</v>
      </c>
      <c r="F58" s="73">
        <f t="shared" si="14"/>
        <v>0.92303977820229632</v>
      </c>
      <c r="G58" s="69">
        <f>G51+G52</f>
        <v>603283.79488000006</v>
      </c>
      <c r="H58" s="127">
        <f>H51+H52</f>
        <v>515430.10745999991</v>
      </c>
      <c r="I58" s="127">
        <f t="shared" si="9"/>
        <v>-87853.687420000148</v>
      </c>
      <c r="J58" s="179">
        <f t="shared" si="10"/>
        <v>0.8543741964136875</v>
      </c>
      <c r="K58" s="127">
        <f>C58+G58</f>
        <v>2388593.0916899997</v>
      </c>
      <c r="L58" s="127">
        <f>D58+H58</f>
        <v>2163341.6048099999</v>
      </c>
      <c r="M58" s="127">
        <f t="shared" si="16"/>
        <v>-225251.48687999975</v>
      </c>
      <c r="N58" s="179">
        <f t="shared" si="11"/>
        <v>0.9056970031171665</v>
      </c>
    </row>
    <row r="59" spans="1:16" x14ac:dyDescent="0.3">
      <c r="A59" s="36"/>
      <c r="B59" s="37"/>
      <c r="C59" s="115"/>
      <c r="D59" s="115"/>
      <c r="E59" s="102"/>
      <c r="F59" s="103"/>
      <c r="G59" s="112"/>
      <c r="H59" s="111"/>
      <c r="J59" s="38"/>
    </row>
    <row r="60" spans="1:16" x14ac:dyDescent="0.3">
      <c r="A60" s="39"/>
      <c r="B60" s="22"/>
      <c r="C60" s="116"/>
      <c r="D60" s="116"/>
      <c r="E60" s="102"/>
      <c r="F60" s="103"/>
      <c r="G60" s="111"/>
      <c r="H60" s="112" t="s">
        <v>20</v>
      </c>
      <c r="J60" s="38"/>
    </row>
    <row r="61" spans="1:16" x14ac:dyDescent="0.3">
      <c r="A61" s="40"/>
      <c r="B61" s="41"/>
      <c r="C61" s="117"/>
      <c r="D61" s="117"/>
      <c r="E61" s="100"/>
      <c r="F61" s="101"/>
      <c r="G61" s="106"/>
      <c r="H61" s="108"/>
      <c r="J61" s="38"/>
    </row>
    <row r="62" spans="1:16" x14ac:dyDescent="0.3">
      <c r="A62" s="40"/>
      <c r="B62" s="41"/>
      <c r="C62" s="118"/>
      <c r="D62" s="119"/>
      <c r="E62" s="100"/>
      <c r="F62" s="101"/>
      <c r="G62" s="109"/>
      <c r="H62" s="109"/>
      <c r="J62" s="38"/>
    </row>
    <row r="63" spans="1:16" ht="17.399999999999999" x14ac:dyDescent="0.3">
      <c r="A63" s="40"/>
      <c r="B63" s="60"/>
      <c r="C63" s="120"/>
      <c r="D63" s="121"/>
      <c r="E63" s="100"/>
      <c r="F63" s="101"/>
      <c r="G63" s="113"/>
      <c r="H63" s="109"/>
      <c r="J63" s="38"/>
    </row>
    <row r="64" spans="1:16" x14ac:dyDescent="0.3">
      <c r="A64" s="40"/>
      <c r="B64" s="41"/>
      <c r="C64" s="118"/>
      <c r="D64" s="119"/>
      <c r="E64" s="100"/>
      <c r="F64" s="101"/>
      <c r="G64" s="109"/>
      <c r="H64" s="109"/>
      <c r="J64" s="38"/>
    </row>
    <row r="65" spans="1:10" x14ac:dyDescent="0.3">
      <c r="A65" s="40"/>
      <c r="B65" s="41"/>
      <c r="C65" s="118"/>
      <c r="D65" s="119"/>
      <c r="E65" s="100"/>
      <c r="F65" s="99"/>
      <c r="G65" s="107"/>
      <c r="H65" s="109"/>
      <c r="I65" s="56"/>
      <c r="J65" s="57"/>
    </row>
    <row r="66" spans="1:10" x14ac:dyDescent="0.3">
      <c r="A66" s="40"/>
      <c r="B66" s="41"/>
      <c r="C66" s="118"/>
      <c r="D66" s="119"/>
      <c r="E66" s="100"/>
      <c r="F66" s="101"/>
      <c r="G66" s="107"/>
      <c r="H66" s="109"/>
      <c r="J66" s="38"/>
    </row>
    <row r="67" spans="1:10" x14ac:dyDescent="0.3">
      <c r="A67" s="42"/>
      <c r="B67" s="43"/>
      <c r="C67" s="122"/>
      <c r="D67" s="123"/>
      <c r="E67" s="96"/>
      <c r="J67" s="38"/>
    </row>
    <row r="68" spans="1:10" x14ac:dyDescent="0.3">
      <c r="A68" s="42"/>
      <c r="B68" s="43"/>
      <c r="C68" s="122"/>
      <c r="D68" s="123"/>
      <c r="E68" s="96"/>
      <c r="J68" s="38"/>
    </row>
    <row r="69" spans="1:10" x14ac:dyDescent="0.3">
      <c r="A69" s="42"/>
      <c r="B69" s="43"/>
      <c r="C69" s="122"/>
      <c r="D69" s="123"/>
      <c r="E69" s="96"/>
      <c r="J69" s="38"/>
    </row>
    <row r="70" spans="1:10" x14ac:dyDescent="0.3">
      <c r="J70" s="38"/>
    </row>
    <row r="71" spans="1:10" x14ac:dyDescent="0.3">
      <c r="J71" s="38"/>
    </row>
    <row r="72" spans="1:10" x14ac:dyDescent="0.3">
      <c r="J72" s="38"/>
    </row>
    <row r="73" spans="1:10" x14ac:dyDescent="0.3">
      <c r="J73" s="38"/>
    </row>
    <row r="74" spans="1:10" x14ac:dyDescent="0.3">
      <c r="J74" s="38"/>
    </row>
    <row r="75" spans="1:10" x14ac:dyDescent="0.3">
      <c r="J75" s="38"/>
    </row>
    <row r="76" spans="1:10" x14ac:dyDescent="0.3">
      <c r="J76" s="38"/>
    </row>
    <row r="77" spans="1:10" x14ac:dyDescent="0.3">
      <c r="J77" s="38"/>
    </row>
    <row r="78" spans="1:10" x14ac:dyDescent="0.3">
      <c r="J78" s="38"/>
    </row>
    <row r="79" spans="1:10" x14ac:dyDescent="0.3">
      <c r="J79" s="38"/>
    </row>
    <row r="80" spans="1:10" x14ac:dyDescent="0.3">
      <c r="J80" s="38"/>
    </row>
    <row r="81" spans="10:10" x14ac:dyDescent="0.3">
      <c r="J81" s="38"/>
    </row>
    <row r="82" spans="10:10" x14ac:dyDescent="0.3">
      <c r="J82" s="38"/>
    </row>
    <row r="83" spans="10:10" x14ac:dyDescent="0.3">
      <c r="J83" s="38"/>
    </row>
    <row r="84" spans="10:10" x14ac:dyDescent="0.3">
      <c r="J84" s="38"/>
    </row>
    <row r="85" spans="10:10" x14ac:dyDescent="0.3">
      <c r="J85" s="38"/>
    </row>
    <row r="86" spans="10:10" x14ac:dyDescent="0.3">
      <c r="J86" s="38"/>
    </row>
    <row r="87" spans="10:10" x14ac:dyDescent="0.3">
      <c r="J87" s="38"/>
    </row>
    <row r="88" spans="10:10" x14ac:dyDescent="0.3">
      <c r="J88" s="38"/>
    </row>
    <row r="89" spans="10:10" x14ac:dyDescent="0.3">
      <c r="J89" s="38"/>
    </row>
    <row r="90" spans="10:10" x14ac:dyDescent="0.3">
      <c r="J90" s="38"/>
    </row>
    <row r="91" spans="10:10" x14ac:dyDescent="0.3">
      <c r="J91" s="38"/>
    </row>
    <row r="92" spans="10:10" x14ac:dyDescent="0.3">
      <c r="J92" s="38"/>
    </row>
    <row r="93" spans="10:10" x14ac:dyDescent="0.3">
      <c r="J93" s="38"/>
    </row>
    <row r="94" spans="10:10" x14ac:dyDescent="0.3">
      <c r="J94" s="38"/>
    </row>
    <row r="95" spans="10:10" x14ac:dyDescent="0.3">
      <c r="J95" s="38"/>
    </row>
    <row r="96" spans="10:10" x14ac:dyDescent="0.3">
      <c r="J96" s="38"/>
    </row>
    <row r="97" spans="10:10" x14ac:dyDescent="0.3">
      <c r="J97" s="38"/>
    </row>
    <row r="98" spans="10:10" x14ac:dyDescent="0.3">
      <c r="J98" s="38"/>
    </row>
    <row r="99" spans="10:10" x14ac:dyDescent="0.3">
      <c r="J99" s="38"/>
    </row>
    <row r="100" spans="10:10" x14ac:dyDescent="0.3">
      <c r="J100" s="38"/>
    </row>
    <row r="101" spans="10:10" x14ac:dyDescent="0.3">
      <c r="J101" s="38"/>
    </row>
    <row r="102" spans="10:10" x14ac:dyDescent="0.3">
      <c r="J102" s="38"/>
    </row>
    <row r="103" spans="10:10" x14ac:dyDescent="0.3">
      <c r="J103" s="38"/>
    </row>
    <row r="104" spans="10:10" x14ac:dyDescent="0.3">
      <c r="J104" s="38"/>
    </row>
    <row r="105" spans="10:10" x14ac:dyDescent="0.3">
      <c r="J105" s="38"/>
    </row>
    <row r="106" spans="10:10" x14ac:dyDescent="0.3">
      <c r="J106" s="38"/>
    </row>
    <row r="107" spans="10:10" x14ac:dyDescent="0.3">
      <c r="J107" s="38"/>
    </row>
    <row r="108" spans="10:10" x14ac:dyDescent="0.3">
      <c r="J108" s="38"/>
    </row>
    <row r="109" spans="10:10" x14ac:dyDescent="0.3">
      <c r="J109" s="38"/>
    </row>
    <row r="110" spans="10:10" x14ac:dyDescent="0.3">
      <c r="J110" s="38"/>
    </row>
    <row r="111" spans="10:10" x14ac:dyDescent="0.3">
      <c r="J111" s="38"/>
    </row>
    <row r="112" spans="10:10" x14ac:dyDescent="0.3">
      <c r="J112" s="38"/>
    </row>
    <row r="113" spans="10:10" x14ac:dyDescent="0.3">
      <c r="J113" s="38"/>
    </row>
    <row r="114" spans="10:10" x14ac:dyDescent="0.3">
      <c r="J114" s="38"/>
    </row>
    <row r="115" spans="10:10" x14ac:dyDescent="0.3">
      <c r="J115" s="38"/>
    </row>
    <row r="116" spans="10:10" x14ac:dyDescent="0.3">
      <c r="J116" s="38"/>
    </row>
    <row r="117" spans="10:10" x14ac:dyDescent="0.3">
      <c r="J117" s="38"/>
    </row>
    <row r="118" spans="10:10" x14ac:dyDescent="0.3">
      <c r="J118" s="38"/>
    </row>
    <row r="119" spans="10:10" x14ac:dyDescent="0.3">
      <c r="J119" s="38"/>
    </row>
    <row r="120" spans="10:10" x14ac:dyDescent="0.3">
      <c r="J120" s="38"/>
    </row>
    <row r="121" spans="10:10" x14ac:dyDescent="0.3">
      <c r="J121" s="38"/>
    </row>
    <row r="122" spans="10:10" x14ac:dyDescent="0.3">
      <c r="J122" s="38"/>
    </row>
    <row r="123" spans="10:10" x14ac:dyDescent="0.3">
      <c r="J123" s="38"/>
    </row>
    <row r="124" spans="10:10" x14ac:dyDescent="0.3">
      <c r="J124" s="38"/>
    </row>
    <row r="125" spans="10:10" x14ac:dyDescent="0.3">
      <c r="J125" s="38"/>
    </row>
    <row r="126" spans="10:10" x14ac:dyDescent="0.3">
      <c r="J126" s="38"/>
    </row>
    <row r="127" spans="10:10" x14ac:dyDescent="0.3">
      <c r="J127" s="38"/>
    </row>
    <row r="128" spans="10:10" x14ac:dyDescent="0.3">
      <c r="J128" s="38"/>
    </row>
    <row r="129" spans="10:10" x14ac:dyDescent="0.3">
      <c r="J129" s="38"/>
    </row>
    <row r="130" spans="10:10" x14ac:dyDescent="0.3">
      <c r="J130" s="38"/>
    </row>
    <row r="131" spans="10:10" x14ac:dyDescent="0.3">
      <c r="J131" s="38"/>
    </row>
    <row r="132" spans="10:10" x14ac:dyDescent="0.3">
      <c r="J132" s="38"/>
    </row>
    <row r="133" spans="10:10" x14ac:dyDescent="0.3">
      <c r="J133" s="38"/>
    </row>
    <row r="134" spans="10:10" x14ac:dyDescent="0.3">
      <c r="J134" s="38"/>
    </row>
    <row r="135" spans="10:10" x14ac:dyDescent="0.3">
      <c r="J135" s="38"/>
    </row>
    <row r="136" spans="10:10" x14ac:dyDescent="0.3">
      <c r="J136" s="38"/>
    </row>
    <row r="137" spans="10:10" x14ac:dyDescent="0.3">
      <c r="J137" s="38"/>
    </row>
    <row r="138" spans="10:10" x14ac:dyDescent="0.3">
      <c r="J138" s="38"/>
    </row>
    <row r="139" spans="10:10" x14ac:dyDescent="0.3">
      <c r="J139" s="38"/>
    </row>
    <row r="140" spans="10:10" x14ac:dyDescent="0.3">
      <c r="J140" s="38"/>
    </row>
    <row r="141" spans="10:10" x14ac:dyDescent="0.3">
      <c r="J141" s="38"/>
    </row>
    <row r="142" spans="10:10" x14ac:dyDescent="0.3">
      <c r="J142" s="38"/>
    </row>
    <row r="143" spans="10:10" x14ac:dyDescent="0.3">
      <c r="J143" s="38"/>
    </row>
    <row r="144" spans="10:10" x14ac:dyDescent="0.3">
      <c r="J144" s="38"/>
    </row>
    <row r="145" spans="10:10" x14ac:dyDescent="0.3">
      <c r="J145" s="38"/>
    </row>
    <row r="146" spans="10:10" x14ac:dyDescent="0.3">
      <c r="J146" s="38"/>
    </row>
    <row r="147" spans="10:10" x14ac:dyDescent="0.3">
      <c r="J147" s="38"/>
    </row>
    <row r="148" spans="10:10" x14ac:dyDescent="0.3">
      <c r="J148" s="38"/>
    </row>
    <row r="149" spans="10:10" x14ac:dyDescent="0.3">
      <c r="J149" s="38"/>
    </row>
    <row r="150" spans="10:10" x14ac:dyDescent="0.3">
      <c r="J150" s="38"/>
    </row>
    <row r="151" spans="10:10" x14ac:dyDescent="0.3">
      <c r="J151" s="38"/>
    </row>
    <row r="152" spans="10:10" x14ac:dyDescent="0.3">
      <c r="J152" s="38"/>
    </row>
    <row r="153" spans="10:10" x14ac:dyDescent="0.3">
      <c r="J153" s="38"/>
    </row>
    <row r="154" spans="10:10" x14ac:dyDescent="0.3">
      <c r="J154" s="38"/>
    </row>
    <row r="155" spans="10:10" x14ac:dyDescent="0.3">
      <c r="J155" s="38"/>
    </row>
    <row r="156" spans="10:10" x14ac:dyDescent="0.3">
      <c r="J156" s="38"/>
    </row>
    <row r="157" spans="10:10" x14ac:dyDescent="0.3">
      <c r="J157" s="38"/>
    </row>
    <row r="158" spans="10:10" x14ac:dyDescent="0.3">
      <c r="J158" s="38"/>
    </row>
    <row r="159" spans="10:10" x14ac:dyDescent="0.3">
      <c r="J159" s="38"/>
    </row>
    <row r="160" spans="10:10" x14ac:dyDescent="0.3">
      <c r="J160" s="38"/>
    </row>
    <row r="161" spans="10:10" x14ac:dyDescent="0.3">
      <c r="J161" s="38"/>
    </row>
    <row r="162" spans="10:10" x14ac:dyDescent="0.3">
      <c r="J162" s="38"/>
    </row>
    <row r="163" spans="10:10" x14ac:dyDescent="0.3">
      <c r="J163" s="38"/>
    </row>
    <row r="164" spans="10:10" x14ac:dyDescent="0.3">
      <c r="J164" s="38"/>
    </row>
    <row r="165" spans="10:10" x14ac:dyDescent="0.3">
      <c r="J165" s="38"/>
    </row>
    <row r="166" spans="10:10" x14ac:dyDescent="0.3">
      <c r="J166" s="38"/>
    </row>
    <row r="167" spans="10:10" x14ac:dyDescent="0.3">
      <c r="J167" s="38"/>
    </row>
    <row r="168" spans="10:10" x14ac:dyDescent="0.3">
      <c r="J168" s="38"/>
    </row>
    <row r="169" spans="10:10" x14ac:dyDescent="0.3">
      <c r="J169" s="38"/>
    </row>
    <row r="170" spans="10:10" x14ac:dyDescent="0.3">
      <c r="J170" s="38"/>
    </row>
    <row r="171" spans="10:10" x14ac:dyDescent="0.3">
      <c r="J171" s="38"/>
    </row>
    <row r="172" spans="10:10" x14ac:dyDescent="0.3">
      <c r="J172" s="38"/>
    </row>
    <row r="173" spans="10:10" x14ac:dyDescent="0.3">
      <c r="J173" s="38"/>
    </row>
    <row r="174" spans="10:10" x14ac:dyDescent="0.3">
      <c r="J174" s="38"/>
    </row>
    <row r="175" spans="10:10" x14ac:dyDescent="0.3">
      <c r="J175" s="38"/>
    </row>
    <row r="176" spans="10:10" x14ac:dyDescent="0.3">
      <c r="J176" s="38"/>
    </row>
    <row r="177" spans="10:10" x14ac:dyDescent="0.3">
      <c r="J177" s="38"/>
    </row>
    <row r="178" spans="10:10" x14ac:dyDescent="0.3">
      <c r="J178" s="38"/>
    </row>
    <row r="179" spans="10:10" x14ac:dyDescent="0.3">
      <c r="J179" s="38"/>
    </row>
    <row r="180" spans="10:10" x14ac:dyDescent="0.3">
      <c r="J180" s="38"/>
    </row>
    <row r="181" spans="10:10" x14ac:dyDescent="0.3">
      <c r="J181" s="38"/>
    </row>
    <row r="182" spans="10:10" x14ac:dyDescent="0.3">
      <c r="J182" s="38"/>
    </row>
    <row r="183" spans="10:10" x14ac:dyDescent="0.3">
      <c r="J183" s="38"/>
    </row>
    <row r="184" spans="10:10" x14ac:dyDescent="0.3">
      <c r="J184" s="38"/>
    </row>
    <row r="185" spans="10:10" x14ac:dyDescent="0.3">
      <c r="J185" s="38"/>
    </row>
    <row r="186" spans="10:10" x14ac:dyDescent="0.3">
      <c r="J186" s="38"/>
    </row>
    <row r="187" spans="10:10" x14ac:dyDescent="0.3">
      <c r="J187" s="38"/>
    </row>
    <row r="188" spans="10:10" x14ac:dyDescent="0.3">
      <c r="J188" s="38"/>
    </row>
    <row r="189" spans="10:10" x14ac:dyDescent="0.3">
      <c r="J189" s="38"/>
    </row>
    <row r="190" spans="10:10" x14ac:dyDescent="0.3">
      <c r="J190" s="38"/>
    </row>
    <row r="191" spans="10:10" x14ac:dyDescent="0.3">
      <c r="J191" s="38"/>
    </row>
    <row r="192" spans="10:10" x14ac:dyDescent="0.3">
      <c r="J192" s="38"/>
    </row>
    <row r="193" spans="10:10" x14ac:dyDescent="0.3">
      <c r="J193" s="38"/>
    </row>
    <row r="194" spans="10:10" x14ac:dyDescent="0.3">
      <c r="J194" s="38"/>
    </row>
    <row r="195" spans="10:10" x14ac:dyDescent="0.3">
      <c r="J195" s="38"/>
    </row>
    <row r="196" spans="10:10" x14ac:dyDescent="0.3">
      <c r="J196" s="38"/>
    </row>
    <row r="197" spans="10:10" x14ac:dyDescent="0.3">
      <c r="J197" s="38"/>
    </row>
    <row r="198" spans="10:10" x14ac:dyDescent="0.3">
      <c r="J198" s="38"/>
    </row>
    <row r="199" spans="10:10" x14ac:dyDescent="0.3">
      <c r="J199" s="38"/>
    </row>
    <row r="200" spans="10:10" x14ac:dyDescent="0.3">
      <c r="J200" s="38"/>
    </row>
    <row r="201" spans="10:10" x14ac:dyDescent="0.3">
      <c r="J201" s="38"/>
    </row>
    <row r="202" spans="10:10" x14ac:dyDescent="0.3">
      <c r="J202" s="38"/>
    </row>
    <row r="203" spans="10:10" x14ac:dyDescent="0.3">
      <c r="J203" s="38"/>
    </row>
    <row r="204" spans="10:10" x14ac:dyDescent="0.3">
      <c r="J204" s="38"/>
    </row>
    <row r="205" spans="10:10" x14ac:dyDescent="0.3">
      <c r="J205" s="38"/>
    </row>
    <row r="206" spans="10:10" x14ac:dyDescent="0.3">
      <c r="J206" s="38"/>
    </row>
    <row r="207" spans="10:10" x14ac:dyDescent="0.3">
      <c r="J207" s="38"/>
    </row>
    <row r="208" spans="10:10" x14ac:dyDescent="0.3">
      <c r="J208" s="38"/>
    </row>
    <row r="209" spans="10:10" x14ac:dyDescent="0.3">
      <c r="J209" s="38"/>
    </row>
    <row r="210" spans="10:10" x14ac:dyDescent="0.3">
      <c r="J210" s="38"/>
    </row>
    <row r="211" spans="10:10" x14ac:dyDescent="0.3">
      <c r="J211" s="38"/>
    </row>
    <row r="212" spans="10:10" x14ac:dyDescent="0.3">
      <c r="J212" s="38"/>
    </row>
    <row r="213" spans="10:10" x14ac:dyDescent="0.3">
      <c r="J213" s="38"/>
    </row>
    <row r="214" spans="10:10" x14ac:dyDescent="0.3">
      <c r="J214" s="38"/>
    </row>
    <row r="215" spans="10:10" x14ac:dyDescent="0.3">
      <c r="J215" s="38"/>
    </row>
    <row r="216" spans="10:10" x14ac:dyDescent="0.3">
      <c r="J216" s="38"/>
    </row>
    <row r="217" spans="10:10" x14ac:dyDescent="0.3">
      <c r="J217" s="38"/>
    </row>
    <row r="218" spans="10:10" x14ac:dyDescent="0.3">
      <c r="J218" s="38"/>
    </row>
    <row r="219" spans="10:10" x14ac:dyDescent="0.3">
      <c r="J219" s="38"/>
    </row>
    <row r="220" spans="10:10" x14ac:dyDescent="0.3">
      <c r="J220" s="38"/>
    </row>
    <row r="221" spans="10:10" x14ac:dyDescent="0.3">
      <c r="J221" s="38"/>
    </row>
    <row r="222" spans="10:10" x14ac:dyDescent="0.3">
      <c r="J222" s="38"/>
    </row>
    <row r="223" spans="10:10" x14ac:dyDescent="0.3">
      <c r="J223" s="38"/>
    </row>
    <row r="224" spans="10:10" x14ac:dyDescent="0.3">
      <c r="J224" s="38"/>
    </row>
    <row r="225" spans="10:10" x14ac:dyDescent="0.3">
      <c r="J225" s="38"/>
    </row>
    <row r="226" spans="10:10" x14ac:dyDescent="0.3">
      <c r="J226" s="38"/>
    </row>
    <row r="227" spans="10:10" x14ac:dyDescent="0.3">
      <c r="J227" s="38"/>
    </row>
    <row r="228" spans="10:10" x14ac:dyDescent="0.3">
      <c r="J228" s="38"/>
    </row>
    <row r="229" spans="10:10" x14ac:dyDescent="0.3">
      <c r="J229" s="38"/>
    </row>
    <row r="230" spans="10:10" x14ac:dyDescent="0.3">
      <c r="J230" s="38"/>
    </row>
    <row r="231" spans="10:10" x14ac:dyDescent="0.3">
      <c r="J231" s="38"/>
    </row>
    <row r="232" spans="10:10" x14ac:dyDescent="0.3">
      <c r="J232" s="38"/>
    </row>
    <row r="233" spans="10:10" x14ac:dyDescent="0.3">
      <c r="J233" s="38"/>
    </row>
    <row r="234" spans="10:10" x14ac:dyDescent="0.3">
      <c r="J234" s="38"/>
    </row>
    <row r="235" spans="10:10" x14ac:dyDescent="0.3">
      <c r="J235" s="38"/>
    </row>
    <row r="236" spans="10:10" x14ac:dyDescent="0.3">
      <c r="J236" s="38"/>
    </row>
    <row r="237" spans="10:10" x14ac:dyDescent="0.3">
      <c r="J237" s="38"/>
    </row>
    <row r="238" spans="10:10" x14ac:dyDescent="0.3">
      <c r="J238" s="38"/>
    </row>
    <row r="239" spans="10:10" x14ac:dyDescent="0.3">
      <c r="J239" s="38"/>
    </row>
    <row r="240" spans="10:10" x14ac:dyDescent="0.3">
      <c r="J240" s="38"/>
    </row>
    <row r="241" spans="10:10" x14ac:dyDescent="0.3">
      <c r="J241" s="38"/>
    </row>
    <row r="242" spans="10:10" x14ac:dyDescent="0.3">
      <c r="J242" s="38"/>
    </row>
    <row r="243" spans="10:10" x14ac:dyDescent="0.3">
      <c r="J243" s="38"/>
    </row>
    <row r="244" spans="10:10" x14ac:dyDescent="0.3">
      <c r="J244" s="38"/>
    </row>
    <row r="245" spans="10:10" x14ac:dyDescent="0.3">
      <c r="J245" s="38"/>
    </row>
    <row r="246" spans="10:10" x14ac:dyDescent="0.3">
      <c r="J246" s="38"/>
    </row>
    <row r="247" spans="10:10" x14ac:dyDescent="0.3">
      <c r="J247" s="38"/>
    </row>
    <row r="248" spans="10:10" x14ac:dyDescent="0.3">
      <c r="J248" s="38"/>
    </row>
    <row r="249" spans="10:10" x14ac:dyDescent="0.3">
      <c r="J249" s="38"/>
    </row>
    <row r="250" spans="10:10" x14ac:dyDescent="0.3">
      <c r="J250" s="38"/>
    </row>
    <row r="251" spans="10:10" x14ac:dyDescent="0.3">
      <c r="J251" s="38"/>
    </row>
    <row r="252" spans="10:10" x14ac:dyDescent="0.3">
      <c r="J252" s="38"/>
    </row>
    <row r="253" spans="10:10" x14ac:dyDescent="0.3">
      <c r="J253" s="38"/>
    </row>
    <row r="254" spans="10:10" x14ac:dyDescent="0.3">
      <c r="J254" s="38"/>
    </row>
    <row r="255" spans="10:10" x14ac:dyDescent="0.3">
      <c r="J255" s="38"/>
    </row>
    <row r="256" spans="10:10" x14ac:dyDescent="0.3">
      <c r="J256" s="38"/>
    </row>
    <row r="257" spans="10:10" x14ac:dyDescent="0.3">
      <c r="J257" s="38"/>
    </row>
    <row r="258" spans="10:10" x14ac:dyDescent="0.3">
      <c r="J258" s="38"/>
    </row>
    <row r="259" spans="10:10" x14ac:dyDescent="0.3">
      <c r="J259" s="38"/>
    </row>
    <row r="260" spans="10:10" x14ac:dyDescent="0.3">
      <c r="J260" s="38"/>
    </row>
    <row r="261" spans="10:10" x14ac:dyDescent="0.3">
      <c r="J261" s="38"/>
    </row>
    <row r="262" spans="10:10" x14ac:dyDescent="0.3">
      <c r="J262" s="38"/>
    </row>
    <row r="263" spans="10:10" x14ac:dyDescent="0.3">
      <c r="J263" s="38"/>
    </row>
    <row r="264" spans="10:10" x14ac:dyDescent="0.3">
      <c r="J264" s="38"/>
    </row>
    <row r="265" spans="10:10" x14ac:dyDescent="0.3">
      <c r="J265" s="38"/>
    </row>
    <row r="266" spans="10:10" x14ac:dyDescent="0.3">
      <c r="J266" s="38"/>
    </row>
    <row r="267" spans="10:10" x14ac:dyDescent="0.3">
      <c r="J267" s="38"/>
    </row>
    <row r="268" spans="10:10" x14ac:dyDescent="0.3">
      <c r="J268" s="38"/>
    </row>
    <row r="269" spans="10:10" x14ac:dyDescent="0.3">
      <c r="J269" s="38"/>
    </row>
    <row r="270" spans="10:10" x14ac:dyDescent="0.3">
      <c r="J270" s="38"/>
    </row>
    <row r="271" spans="10:10" x14ac:dyDescent="0.3">
      <c r="J271" s="38"/>
    </row>
    <row r="272" spans="10:10" x14ac:dyDescent="0.3">
      <c r="J272" s="38"/>
    </row>
    <row r="273" spans="10:10" x14ac:dyDescent="0.3">
      <c r="J273" s="38"/>
    </row>
    <row r="274" spans="10:10" x14ac:dyDescent="0.3">
      <c r="J274" s="38"/>
    </row>
    <row r="275" spans="10:10" x14ac:dyDescent="0.3">
      <c r="J275" s="38"/>
    </row>
    <row r="276" spans="10:10" x14ac:dyDescent="0.3">
      <c r="J276" s="38"/>
    </row>
    <row r="277" spans="10:10" x14ac:dyDescent="0.3">
      <c r="J277" s="38"/>
    </row>
    <row r="278" spans="10:10" x14ac:dyDescent="0.3">
      <c r="J278" s="38"/>
    </row>
    <row r="279" spans="10:10" x14ac:dyDescent="0.3">
      <c r="J279" s="38"/>
    </row>
    <row r="280" spans="10:10" x14ac:dyDescent="0.3">
      <c r="J280" s="38"/>
    </row>
    <row r="281" spans="10:10" x14ac:dyDescent="0.3">
      <c r="J281" s="38"/>
    </row>
    <row r="282" spans="10:10" x14ac:dyDescent="0.3">
      <c r="J282" s="38"/>
    </row>
    <row r="283" spans="10:10" x14ac:dyDescent="0.3">
      <c r="J283" s="38"/>
    </row>
    <row r="284" spans="10:10" x14ac:dyDescent="0.3">
      <c r="J284" s="38"/>
    </row>
    <row r="285" spans="10:10" x14ac:dyDescent="0.3">
      <c r="J285" s="38"/>
    </row>
    <row r="286" spans="10:10" x14ac:dyDescent="0.3">
      <c r="J286" s="38"/>
    </row>
  </sheetData>
  <mergeCells count="7">
    <mergeCell ref="A1:C1"/>
    <mergeCell ref="M2:N2"/>
    <mergeCell ref="A3:A4"/>
    <mergeCell ref="B3:B4"/>
    <mergeCell ref="C3:F3"/>
    <mergeCell ref="G3:J3"/>
    <mergeCell ref="K3:N3"/>
  </mergeCells>
  <phoneticPr fontId="16" type="noConversion"/>
  <printOptions horizontalCentered="1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2025-01-09T08:47:46Z</cp:lastPrinted>
  <dcterms:created xsi:type="dcterms:W3CDTF">2001-07-11T13:17:26Z</dcterms:created>
  <dcterms:modified xsi:type="dcterms:W3CDTF">2025-01-16T11:11:39Z</dcterms:modified>
</cp:coreProperties>
</file>