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5655B36E-2C77-48BC-8188-30A3EFE0D6BF}" xr6:coauthVersionLast="37" xr6:coauthVersionMax="37" xr10:uidLastSave="{00000000-0000-0000-0000-000000000000}"/>
  <bookViews>
    <workbookView xWindow="0" yWindow="0" windowWidth="23040" windowHeight="8940" activeTab="1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Видатки!$B$6:$B$90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Видатки!$A$1:$R$92</definedName>
    <definedName name="_xlnm.Print_Area" localSheetId="0">Доходи!$A$1:$R$94</definedName>
  </definedNames>
  <calcPr calcId="179021" fullCalcOnLoad="1"/>
</workbook>
</file>

<file path=xl/calcChain.xml><?xml version="1.0" encoding="utf-8"?>
<calcChain xmlns="http://schemas.openxmlformats.org/spreadsheetml/2006/main">
  <c r="F14" i="6" l="1"/>
  <c r="G14" i="6"/>
  <c r="H14" i="6"/>
  <c r="I14" i="6"/>
  <c r="F15" i="6"/>
  <c r="G15" i="6"/>
  <c r="H15" i="6"/>
  <c r="I15" i="6"/>
  <c r="F16" i="6"/>
  <c r="G16" i="6"/>
  <c r="H16" i="6"/>
  <c r="I16" i="6"/>
  <c r="F17" i="6"/>
  <c r="G17" i="6"/>
  <c r="H17" i="6"/>
  <c r="I17" i="6"/>
  <c r="F18" i="6"/>
  <c r="G18" i="6"/>
  <c r="H18" i="6"/>
  <c r="I18" i="6"/>
  <c r="F19" i="6"/>
  <c r="G19" i="6"/>
  <c r="H19" i="6"/>
  <c r="I19" i="6"/>
  <c r="F20" i="6"/>
  <c r="G20" i="6"/>
  <c r="H20" i="6"/>
  <c r="I20" i="6"/>
  <c r="F21" i="6"/>
  <c r="G21" i="6"/>
  <c r="H21" i="6"/>
  <c r="I21" i="6"/>
  <c r="F22" i="6"/>
  <c r="G22" i="6"/>
  <c r="H22" i="6"/>
  <c r="I22" i="6"/>
  <c r="F23" i="6"/>
  <c r="G23" i="6"/>
  <c r="H23" i="6"/>
  <c r="I23" i="6"/>
  <c r="F24" i="6"/>
  <c r="G24" i="6"/>
  <c r="H24" i="6"/>
  <c r="I24" i="6"/>
  <c r="F25" i="6"/>
  <c r="G25" i="6"/>
  <c r="H25" i="6"/>
  <c r="I25" i="6"/>
  <c r="F26" i="6"/>
  <c r="G26" i="6"/>
  <c r="H26" i="6"/>
  <c r="I26" i="6"/>
  <c r="F27" i="6"/>
  <c r="G27" i="6"/>
  <c r="H27" i="6"/>
  <c r="I27" i="6"/>
  <c r="F28" i="6"/>
  <c r="G28" i="6"/>
  <c r="H28" i="6"/>
  <c r="I28" i="6"/>
  <c r="F29" i="6"/>
  <c r="G29" i="6"/>
  <c r="H29" i="6"/>
  <c r="I29" i="6"/>
  <c r="F30" i="6"/>
  <c r="G30" i="6"/>
  <c r="H30" i="6"/>
  <c r="I30" i="6"/>
  <c r="O17" i="6"/>
  <c r="Q17" i="6"/>
  <c r="P17" i="6"/>
  <c r="R17" i="6"/>
  <c r="G69" i="5"/>
  <c r="H69" i="5"/>
  <c r="I69" i="5"/>
  <c r="J69" i="5"/>
  <c r="G68" i="5"/>
  <c r="H68" i="5"/>
  <c r="I68" i="5"/>
  <c r="J68" i="5"/>
  <c r="O68" i="5"/>
  <c r="P68" i="5"/>
  <c r="Q68" i="5" s="1"/>
  <c r="O81" i="5"/>
  <c r="P81" i="5"/>
  <c r="Q81" i="5" s="1"/>
  <c r="R81" i="5"/>
  <c r="O82" i="5"/>
  <c r="P82" i="5"/>
  <c r="Q82" i="5" s="1"/>
  <c r="O83" i="5"/>
  <c r="Q83" i="5"/>
  <c r="P83" i="5"/>
  <c r="R83" i="5"/>
  <c r="O79" i="5"/>
  <c r="Q79" i="5" s="1"/>
  <c r="P79" i="5"/>
  <c r="R79" i="5"/>
  <c r="O80" i="5"/>
  <c r="Q80" i="5"/>
  <c r="P80" i="5"/>
  <c r="R80" i="5"/>
  <c r="O44" i="6"/>
  <c r="P44" i="6"/>
  <c r="O45" i="6"/>
  <c r="P45" i="6"/>
  <c r="Q45" i="6" s="1"/>
  <c r="O46" i="6"/>
  <c r="P46" i="6"/>
  <c r="O47" i="6"/>
  <c r="P47" i="6"/>
  <c r="O48" i="6"/>
  <c r="P48" i="6"/>
  <c r="O36" i="6"/>
  <c r="P36" i="6"/>
  <c r="Q36" i="6" s="1"/>
  <c r="O37" i="6"/>
  <c r="P37" i="6"/>
  <c r="O38" i="6"/>
  <c r="P38" i="6"/>
  <c r="O39" i="6"/>
  <c r="P39" i="6"/>
  <c r="O40" i="6"/>
  <c r="P40" i="6"/>
  <c r="R40" i="6" s="1"/>
  <c r="O41" i="6"/>
  <c r="P41" i="6"/>
  <c r="O14" i="6"/>
  <c r="P14" i="6"/>
  <c r="O15" i="6"/>
  <c r="P15" i="6"/>
  <c r="O16" i="6"/>
  <c r="P16" i="6"/>
  <c r="R16" i="6" s="1"/>
  <c r="O18" i="6"/>
  <c r="P18" i="6"/>
  <c r="O19" i="6"/>
  <c r="P19" i="6"/>
  <c r="O20" i="6"/>
  <c r="P20" i="6"/>
  <c r="O21" i="6"/>
  <c r="P21" i="6"/>
  <c r="Q21" i="6" s="1"/>
  <c r="O22" i="6"/>
  <c r="P22" i="6"/>
  <c r="O23" i="6"/>
  <c r="P23" i="6"/>
  <c r="O24" i="6"/>
  <c r="P24" i="6"/>
  <c r="O25" i="6"/>
  <c r="P25" i="6"/>
  <c r="Q25" i="6" s="1"/>
  <c r="O26" i="6"/>
  <c r="P26" i="6"/>
  <c r="O27" i="6"/>
  <c r="P27" i="6"/>
  <c r="O28" i="6"/>
  <c r="P28" i="6"/>
  <c r="O29" i="6"/>
  <c r="P29" i="6"/>
  <c r="R29" i="6" s="1"/>
  <c r="O30" i="6"/>
  <c r="P30" i="6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77" i="5"/>
  <c r="H77" i="5"/>
  <c r="I77" i="5"/>
  <c r="J77" i="5"/>
  <c r="G78" i="5"/>
  <c r="H78" i="5"/>
  <c r="I78" i="5"/>
  <c r="J78" i="5"/>
  <c r="G79" i="5"/>
  <c r="H79" i="5"/>
  <c r="I79" i="5"/>
  <c r="J79" i="5"/>
  <c r="F84" i="6"/>
  <c r="O8" i="6"/>
  <c r="R8" i="6" s="1"/>
  <c r="P8" i="6"/>
  <c r="O9" i="6"/>
  <c r="P9" i="6"/>
  <c r="P69" i="5"/>
  <c r="O69" i="5"/>
  <c r="R69" i="5" s="1"/>
  <c r="Q69" i="5"/>
  <c r="J65" i="5"/>
  <c r="I65" i="5"/>
  <c r="H65" i="5"/>
  <c r="D34" i="6"/>
  <c r="M28" i="6"/>
  <c r="L28" i="6"/>
  <c r="K12" i="6"/>
  <c r="J12" i="6"/>
  <c r="E12" i="6"/>
  <c r="C12" i="6"/>
  <c r="K50" i="5"/>
  <c r="L50" i="5"/>
  <c r="O65" i="5"/>
  <c r="P65" i="5"/>
  <c r="Q65" i="5" s="1"/>
  <c r="N64" i="5"/>
  <c r="M64" i="5"/>
  <c r="G70" i="5"/>
  <c r="H70" i="5"/>
  <c r="I70" i="5"/>
  <c r="J70" i="5"/>
  <c r="G39" i="5"/>
  <c r="H39" i="5"/>
  <c r="I39" i="5"/>
  <c r="J39" i="5"/>
  <c r="I51" i="5"/>
  <c r="O39" i="5"/>
  <c r="P39" i="5"/>
  <c r="G56" i="5"/>
  <c r="G57" i="5"/>
  <c r="O70" i="5"/>
  <c r="P70" i="5"/>
  <c r="P85" i="5"/>
  <c r="O85" i="5"/>
  <c r="R85" i="5" s="1"/>
  <c r="P84" i="5"/>
  <c r="O84" i="5"/>
  <c r="P78" i="5"/>
  <c r="O78" i="5"/>
  <c r="R78" i="5" s="1"/>
  <c r="P77" i="5"/>
  <c r="O77" i="5"/>
  <c r="P76" i="5"/>
  <c r="R76" i="5" s="1"/>
  <c r="O76" i="5"/>
  <c r="P75" i="5"/>
  <c r="O75" i="5"/>
  <c r="R75" i="5"/>
  <c r="P74" i="5"/>
  <c r="R74" i="5" s="1"/>
  <c r="Q74" i="5"/>
  <c r="O74" i="5"/>
  <c r="P73" i="5"/>
  <c r="Q73" i="5" s="1"/>
  <c r="O73" i="5"/>
  <c r="P72" i="5"/>
  <c r="O72" i="5"/>
  <c r="P71" i="5"/>
  <c r="O71" i="5"/>
  <c r="Q71" i="5" s="1"/>
  <c r="P67" i="5"/>
  <c r="O67" i="5"/>
  <c r="P66" i="5"/>
  <c r="O66" i="5"/>
  <c r="P64" i="5"/>
  <c r="O64" i="5"/>
  <c r="P63" i="5"/>
  <c r="O63" i="5"/>
  <c r="R63" i="5" s="1"/>
  <c r="P62" i="5"/>
  <c r="O62" i="5"/>
  <c r="P61" i="5"/>
  <c r="O61" i="5"/>
  <c r="P59" i="5"/>
  <c r="Q59" i="5" s="1"/>
  <c r="O59" i="5"/>
  <c r="P58" i="5"/>
  <c r="R58" i="5" s="1"/>
  <c r="Q58" i="5"/>
  <c r="O58" i="5"/>
  <c r="P57" i="5"/>
  <c r="Q57" i="5" s="1"/>
  <c r="O57" i="5"/>
  <c r="P56" i="5"/>
  <c r="R56" i="5" s="1"/>
  <c r="O56" i="5"/>
  <c r="P51" i="5"/>
  <c r="O51" i="5"/>
  <c r="P49" i="5"/>
  <c r="O49" i="5"/>
  <c r="P48" i="5"/>
  <c r="R48" i="5"/>
  <c r="O48" i="5"/>
  <c r="P47" i="5"/>
  <c r="O47" i="5"/>
  <c r="P46" i="5"/>
  <c r="Q46" i="5" s="1"/>
  <c r="O46" i="5"/>
  <c r="P45" i="5"/>
  <c r="R45" i="5" s="1"/>
  <c r="O45" i="5"/>
  <c r="P44" i="5"/>
  <c r="O44" i="5"/>
  <c r="P42" i="5"/>
  <c r="Q42" i="5" s="1"/>
  <c r="O42" i="5"/>
  <c r="P41" i="5"/>
  <c r="O41" i="5"/>
  <c r="P40" i="5"/>
  <c r="O40" i="5"/>
  <c r="P38" i="5"/>
  <c r="O38" i="5"/>
  <c r="P36" i="5"/>
  <c r="Q36" i="5" s="1"/>
  <c r="O36" i="5"/>
  <c r="P34" i="5"/>
  <c r="O34" i="5"/>
  <c r="Q34" i="5" s="1"/>
  <c r="P33" i="5"/>
  <c r="O33" i="5"/>
  <c r="P32" i="5"/>
  <c r="O32" i="5"/>
  <c r="P30" i="5"/>
  <c r="O30" i="5"/>
  <c r="P29" i="5"/>
  <c r="R29" i="5"/>
  <c r="O29" i="5"/>
  <c r="P28" i="5"/>
  <c r="O28" i="5"/>
  <c r="P27" i="5"/>
  <c r="R27" i="5"/>
  <c r="O27" i="5"/>
  <c r="P25" i="5"/>
  <c r="O25" i="5"/>
  <c r="Q25" i="5" s="1"/>
  <c r="P24" i="5"/>
  <c r="Q24" i="5"/>
  <c r="O24" i="5"/>
  <c r="P23" i="5"/>
  <c r="O23" i="5"/>
  <c r="R23" i="5" s="1"/>
  <c r="P22" i="5"/>
  <c r="O22" i="5"/>
  <c r="P20" i="5"/>
  <c r="O20" i="5"/>
  <c r="P19" i="5"/>
  <c r="O19" i="5"/>
  <c r="Q19" i="5" s="1"/>
  <c r="P18" i="5"/>
  <c r="R18" i="5" s="1"/>
  <c r="O18" i="5"/>
  <c r="P17" i="5"/>
  <c r="R17" i="5" s="1"/>
  <c r="O17" i="5"/>
  <c r="P16" i="5"/>
  <c r="O16" i="5"/>
  <c r="P14" i="5"/>
  <c r="Q14" i="5" s="1"/>
  <c r="R14" i="5"/>
  <c r="O14" i="5"/>
  <c r="P13" i="5"/>
  <c r="O13" i="5"/>
  <c r="P12" i="5"/>
  <c r="R12" i="5" s="1"/>
  <c r="O12" i="5"/>
  <c r="O7" i="6"/>
  <c r="P7" i="6"/>
  <c r="O10" i="6"/>
  <c r="P10" i="6"/>
  <c r="R10" i="6" s="1"/>
  <c r="O11" i="6"/>
  <c r="P11" i="6"/>
  <c r="O13" i="6"/>
  <c r="P13" i="6"/>
  <c r="O31" i="6"/>
  <c r="P31" i="6"/>
  <c r="O32" i="6"/>
  <c r="Q32" i="6" s="1"/>
  <c r="P32" i="6"/>
  <c r="O33" i="6"/>
  <c r="P33" i="6"/>
  <c r="O35" i="6"/>
  <c r="P35" i="6"/>
  <c r="O43" i="6"/>
  <c r="Q43" i="6" s="1"/>
  <c r="P43" i="6"/>
  <c r="O50" i="6"/>
  <c r="P50" i="6"/>
  <c r="O51" i="6"/>
  <c r="P51" i="6"/>
  <c r="H64" i="5"/>
  <c r="I64" i="5"/>
  <c r="J64" i="5"/>
  <c r="H66" i="5"/>
  <c r="I66" i="5"/>
  <c r="J66" i="5"/>
  <c r="G58" i="5"/>
  <c r="H58" i="5"/>
  <c r="I58" i="5"/>
  <c r="J58" i="5"/>
  <c r="E6" i="6"/>
  <c r="D6" i="6"/>
  <c r="C6" i="6"/>
  <c r="K6" i="6"/>
  <c r="J6" i="6"/>
  <c r="L29" i="6"/>
  <c r="M29" i="6"/>
  <c r="I63" i="5"/>
  <c r="G61" i="5"/>
  <c r="H61" i="5"/>
  <c r="I61" i="5"/>
  <c r="J61" i="5"/>
  <c r="G62" i="5"/>
  <c r="H62" i="5"/>
  <c r="I62" i="5"/>
  <c r="J62" i="5"/>
  <c r="H63" i="5"/>
  <c r="J63" i="5"/>
  <c r="E55" i="5"/>
  <c r="F55" i="5"/>
  <c r="D55" i="5"/>
  <c r="O55" i="5" s="1"/>
  <c r="F11" i="6"/>
  <c r="F7" i="6"/>
  <c r="F8" i="6"/>
  <c r="F9" i="6"/>
  <c r="F10" i="6"/>
  <c r="E31" i="5"/>
  <c r="F31" i="5"/>
  <c r="D31" i="5"/>
  <c r="D15" i="5"/>
  <c r="E15" i="5"/>
  <c r="F15" i="5"/>
  <c r="L15" i="6"/>
  <c r="M15" i="6"/>
  <c r="D12" i="6"/>
  <c r="G12" i="6"/>
  <c r="D42" i="6"/>
  <c r="E21" i="5"/>
  <c r="E26" i="5"/>
  <c r="G26" i="5" s="1"/>
  <c r="C42" i="6"/>
  <c r="C34" i="6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L60" i="5"/>
  <c r="K60" i="5"/>
  <c r="E60" i="5"/>
  <c r="F60" i="5"/>
  <c r="D60" i="5"/>
  <c r="M85" i="5"/>
  <c r="N85" i="5"/>
  <c r="G85" i="5"/>
  <c r="H85" i="5"/>
  <c r="I85" i="5"/>
  <c r="J85" i="5"/>
  <c r="M67" i="5"/>
  <c r="N67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83" i="5"/>
  <c r="N83" i="5"/>
  <c r="M84" i="5"/>
  <c r="N84" i="5"/>
  <c r="G67" i="5"/>
  <c r="G71" i="5"/>
  <c r="G72" i="5"/>
  <c r="G73" i="5"/>
  <c r="G74" i="5"/>
  <c r="G75" i="5"/>
  <c r="G76" i="5"/>
  <c r="G84" i="5"/>
  <c r="H67" i="5"/>
  <c r="I67" i="5"/>
  <c r="J67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84" i="5"/>
  <c r="I84" i="5"/>
  <c r="J84" i="5"/>
  <c r="M36" i="6"/>
  <c r="E42" i="6"/>
  <c r="E43" i="5"/>
  <c r="D21" i="5"/>
  <c r="O21" i="5" s="1"/>
  <c r="F21" i="5"/>
  <c r="H21" i="5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3" i="6"/>
  <c r="M85" i="6"/>
  <c r="M86" i="6"/>
  <c r="M87" i="6"/>
  <c r="M88" i="6"/>
  <c r="M89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89" i="6"/>
  <c r="I50" i="6"/>
  <c r="I51" i="6"/>
  <c r="I7" i="6"/>
  <c r="I8" i="6"/>
  <c r="I9" i="6"/>
  <c r="I10" i="6"/>
  <c r="I11" i="6"/>
  <c r="I13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89" i="6"/>
  <c r="G50" i="6"/>
  <c r="G51" i="6"/>
  <c r="G7" i="6"/>
  <c r="G8" i="6"/>
  <c r="G9" i="6"/>
  <c r="G10" i="6"/>
  <c r="G11" i="6"/>
  <c r="G13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87" i="5"/>
  <c r="H88" i="5"/>
  <c r="H89" i="5"/>
  <c r="H90" i="5"/>
  <c r="H92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O15" i="5" s="1"/>
  <c r="G45" i="5"/>
  <c r="G46" i="5"/>
  <c r="G47" i="5"/>
  <c r="G48" i="5"/>
  <c r="M12" i="5"/>
  <c r="M13" i="5"/>
  <c r="M14" i="5"/>
  <c r="I25" i="5"/>
  <c r="M61" i="5"/>
  <c r="L22" i="6"/>
  <c r="H41" i="6"/>
  <c r="F41" i="6"/>
  <c r="H39" i="6"/>
  <c r="F39" i="6"/>
  <c r="M34" i="5"/>
  <c r="G30" i="5"/>
  <c r="I30" i="5"/>
  <c r="G25" i="5"/>
  <c r="F26" i="5"/>
  <c r="D26" i="5"/>
  <c r="K34" i="6"/>
  <c r="L34" i="6" s="1"/>
  <c r="J34" i="6"/>
  <c r="O34" i="6"/>
  <c r="M62" i="5"/>
  <c r="L44" i="6"/>
  <c r="L10" i="6"/>
  <c r="L11" i="6"/>
  <c r="E34" i="6"/>
  <c r="L55" i="5"/>
  <c r="K55" i="5"/>
  <c r="K54" i="5"/>
  <c r="K53" i="5" s="1"/>
  <c r="M47" i="5"/>
  <c r="M48" i="5"/>
  <c r="M36" i="5"/>
  <c r="M32" i="5"/>
  <c r="M51" i="5"/>
  <c r="M44" i="5"/>
  <c r="M45" i="5"/>
  <c r="M46" i="5"/>
  <c r="G49" i="5"/>
  <c r="I49" i="5"/>
  <c r="E50" i="5"/>
  <c r="F50" i="5"/>
  <c r="P50" i="5"/>
  <c r="R50" i="5" s="1"/>
  <c r="D50" i="5"/>
  <c r="O50" i="5"/>
  <c r="M56" i="5"/>
  <c r="M57" i="5"/>
  <c r="I32" i="5"/>
  <c r="G32" i="5"/>
  <c r="L23" i="6"/>
  <c r="L24" i="6"/>
  <c r="L25" i="6"/>
  <c r="L50" i="6"/>
  <c r="L51" i="6"/>
  <c r="L47" i="6"/>
  <c r="L48" i="6"/>
  <c r="L13" i="6"/>
  <c r="L14" i="6"/>
  <c r="L16" i="6"/>
  <c r="L30" i="6"/>
  <c r="F83" i="6"/>
  <c r="L43" i="5"/>
  <c r="G12" i="5"/>
  <c r="G13" i="5"/>
  <c r="L26" i="5"/>
  <c r="K26" i="5"/>
  <c r="N26" i="5" s="1"/>
  <c r="L21" i="5"/>
  <c r="K21" i="5"/>
  <c r="E11" i="5"/>
  <c r="F35" i="6"/>
  <c r="F37" i="6"/>
  <c r="F38" i="6"/>
  <c r="F40" i="6"/>
  <c r="F43" i="6"/>
  <c r="F44" i="6"/>
  <c r="F45" i="6"/>
  <c r="F46" i="6"/>
  <c r="F47" i="6"/>
  <c r="F48" i="6"/>
  <c r="K42" i="6"/>
  <c r="L42" i="6"/>
  <c r="J42" i="6"/>
  <c r="M42" i="6" s="1"/>
  <c r="L37" i="5"/>
  <c r="M37" i="5"/>
  <c r="K43" i="5"/>
  <c r="K37" i="5"/>
  <c r="L11" i="5"/>
  <c r="K11" i="5"/>
  <c r="M11" i="5"/>
  <c r="C82" i="6"/>
  <c r="J82" i="6"/>
  <c r="K82" i="6"/>
  <c r="E82" i="6"/>
  <c r="F11" i="5"/>
  <c r="P11" i="5"/>
  <c r="R11" i="5"/>
  <c r="F37" i="5"/>
  <c r="E37" i="5"/>
  <c r="F43" i="5"/>
  <c r="M49" i="5"/>
  <c r="L8" i="6"/>
  <c r="H47" i="6"/>
  <c r="H48" i="6"/>
  <c r="L45" i="6"/>
  <c r="L35" i="6"/>
  <c r="H8" i="6"/>
  <c r="H9" i="6"/>
  <c r="H35" i="6"/>
  <c r="H44" i="6"/>
  <c r="H45" i="6"/>
  <c r="L26" i="6"/>
  <c r="L27" i="6"/>
  <c r="D43" i="5"/>
  <c r="D82" i="6"/>
  <c r="F13" i="6"/>
  <c r="F31" i="6"/>
  <c r="F32" i="6"/>
  <c r="F33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5" i="6"/>
  <c r="F86" i="6"/>
  <c r="F87" i="6"/>
  <c r="F88" i="6"/>
  <c r="F89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H43" i="6"/>
  <c r="L43" i="6"/>
  <c r="L89" i="6"/>
  <c r="L88" i="6"/>
  <c r="L87" i="6"/>
  <c r="L86" i="6"/>
  <c r="L46" i="6"/>
  <c r="D37" i="5"/>
  <c r="O37" i="5"/>
  <c r="I23" i="5"/>
  <c r="I22" i="5"/>
  <c r="L7" i="6"/>
  <c r="H7" i="6"/>
  <c r="D11" i="5"/>
  <c r="O11" i="5"/>
  <c r="Q11" i="5" s="1"/>
  <c r="L17" i="6"/>
  <c r="O53" i="6"/>
  <c r="P53" i="6"/>
  <c r="Q53" i="6"/>
  <c r="O54" i="6"/>
  <c r="P54" i="6"/>
  <c r="O55" i="6"/>
  <c r="O56" i="6"/>
  <c r="P56" i="6"/>
  <c r="R56" i="6" s="1"/>
  <c r="O57" i="6"/>
  <c r="P57" i="6"/>
  <c r="R57" i="6" s="1"/>
  <c r="O58" i="6"/>
  <c r="O59" i="6"/>
  <c r="Q59" i="6" s="1"/>
  <c r="O60" i="6"/>
  <c r="P60" i="6"/>
  <c r="R60" i="6" s="1"/>
  <c r="O61" i="6"/>
  <c r="P61" i="6"/>
  <c r="O62" i="6"/>
  <c r="P62" i="6"/>
  <c r="O63" i="6"/>
  <c r="P63" i="6"/>
  <c r="R63" i="6"/>
  <c r="O64" i="6"/>
  <c r="Q64" i="6"/>
  <c r="P64" i="6"/>
  <c r="O65" i="6"/>
  <c r="R65" i="6" s="1"/>
  <c r="P65" i="6"/>
  <c r="Q65" i="6" s="1"/>
  <c r="O66" i="6"/>
  <c r="P66" i="6"/>
  <c r="O67" i="6"/>
  <c r="P67" i="6"/>
  <c r="O68" i="6"/>
  <c r="O69" i="6"/>
  <c r="O70" i="6"/>
  <c r="P70" i="6"/>
  <c r="Q70" i="6"/>
  <c r="O71" i="6"/>
  <c r="P71" i="6"/>
  <c r="R71" i="6" s="1"/>
  <c r="O72" i="6"/>
  <c r="P72" i="6"/>
  <c r="O73" i="6"/>
  <c r="P73" i="6"/>
  <c r="Q73" i="6" s="1"/>
  <c r="O74" i="6"/>
  <c r="O75" i="6"/>
  <c r="O76" i="6"/>
  <c r="P76" i="6"/>
  <c r="O77" i="6"/>
  <c r="P77" i="6"/>
  <c r="R77" i="6"/>
  <c r="O78" i="6"/>
  <c r="P78" i="6"/>
  <c r="O79" i="6"/>
  <c r="P79" i="6"/>
  <c r="O80" i="6"/>
  <c r="P80" i="6"/>
  <c r="O81" i="6"/>
  <c r="O83" i="6"/>
  <c r="P83" i="6"/>
  <c r="R83" i="6" s="1"/>
  <c r="O84" i="6"/>
  <c r="P84" i="6"/>
  <c r="O85" i="6"/>
  <c r="P85" i="6"/>
  <c r="O86" i="6"/>
  <c r="P86" i="6"/>
  <c r="R86" i="6" s="1"/>
  <c r="O87" i="6"/>
  <c r="P87" i="6"/>
  <c r="R87" i="6" s="1"/>
  <c r="O88" i="6"/>
  <c r="P88" i="6"/>
  <c r="R88" i="6"/>
  <c r="O89" i="6"/>
  <c r="P89" i="6"/>
  <c r="H37" i="6"/>
  <c r="H38" i="6"/>
  <c r="H40" i="6"/>
  <c r="H46" i="6"/>
  <c r="N24" i="6"/>
  <c r="N25" i="6"/>
  <c r="I27" i="5"/>
  <c r="F91" i="5"/>
  <c r="H91" i="5" s="1"/>
  <c r="P55" i="6"/>
  <c r="P68" i="6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6" i="6"/>
  <c r="H87" i="6"/>
  <c r="H88" i="6"/>
  <c r="H89" i="6"/>
  <c r="N13" i="6"/>
  <c r="M27" i="5"/>
  <c r="O88" i="5"/>
  <c r="P88" i="5"/>
  <c r="Q88" i="5"/>
  <c r="R88" i="5"/>
  <c r="O89" i="5"/>
  <c r="Q89" i="5" s="1"/>
  <c r="P89" i="5"/>
  <c r="O90" i="5"/>
  <c r="P90" i="5"/>
  <c r="K91" i="5"/>
  <c r="O91" i="5" s="1"/>
  <c r="L91" i="5"/>
  <c r="O92" i="5"/>
  <c r="Q92" i="5" s="1"/>
  <c r="P92" i="5"/>
  <c r="P87" i="5"/>
  <c r="R87" i="5"/>
  <c r="O87" i="5"/>
  <c r="Q87" i="5"/>
  <c r="M90" i="5"/>
  <c r="N90" i="5"/>
  <c r="N89" i="5"/>
  <c r="M89" i="5"/>
  <c r="I87" i="5"/>
  <c r="J87" i="5"/>
  <c r="I88" i="5"/>
  <c r="J88" i="5"/>
  <c r="I89" i="5"/>
  <c r="J89" i="5"/>
  <c r="I90" i="5"/>
  <c r="J90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2" i="5"/>
  <c r="J92" i="5"/>
  <c r="M38" i="5"/>
  <c r="M40" i="5"/>
  <c r="M41" i="5"/>
  <c r="M42" i="5"/>
  <c r="M28" i="5"/>
  <c r="M29" i="5"/>
  <c r="M30" i="5"/>
  <c r="M92" i="5"/>
  <c r="N92" i="5"/>
  <c r="N6" i="6"/>
  <c r="N33" i="6"/>
  <c r="M1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24" i="5"/>
  <c r="C21" i="5" s="1"/>
  <c r="C50" i="5"/>
  <c r="C55" i="5"/>
  <c r="C60" i="5"/>
  <c r="C91" i="5"/>
  <c r="M19" i="5"/>
  <c r="M24" i="5"/>
  <c r="M21" i="5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R75" i="6"/>
  <c r="P69" i="6"/>
  <c r="R69" i="6" s="1"/>
  <c r="P59" i="6"/>
  <c r="R59" i="6"/>
  <c r="P58" i="6"/>
  <c r="H58" i="6"/>
  <c r="P74" i="6"/>
  <c r="H74" i="6"/>
  <c r="H81" i="6"/>
  <c r="P81" i="6"/>
  <c r="Q81" i="6" s="1"/>
  <c r="R81" i="6"/>
  <c r="N49" i="6"/>
  <c r="N52" i="6"/>
  <c r="I57" i="5"/>
  <c r="I56" i="5"/>
  <c r="Q87" i="6"/>
  <c r="R53" i="6"/>
  <c r="Q88" i="6"/>
  <c r="Q29" i="5"/>
  <c r="Q33" i="6"/>
  <c r="Q48" i="5"/>
  <c r="R44" i="5"/>
  <c r="R70" i="6"/>
  <c r="R64" i="6"/>
  <c r="Q60" i="6"/>
  <c r="Q63" i="6"/>
  <c r="R13" i="6"/>
  <c r="H26" i="5"/>
  <c r="C10" i="5"/>
  <c r="C52" i="5" s="1"/>
  <c r="R34" i="5"/>
  <c r="Q75" i="5"/>
  <c r="Q44" i="5"/>
  <c r="C54" i="5"/>
  <c r="C53" i="5" s="1"/>
  <c r="R25" i="5"/>
  <c r="R84" i="5"/>
  <c r="M50" i="5"/>
  <c r="I37" i="5"/>
  <c r="I21" i="5"/>
  <c r="J21" i="5"/>
  <c r="R55" i="6"/>
  <c r="Q55" i="6"/>
  <c r="N55" i="5"/>
  <c r="P55" i="5"/>
  <c r="Q72" i="6"/>
  <c r="R72" i="6"/>
  <c r="P26" i="5"/>
  <c r="Q40" i="5"/>
  <c r="R40" i="5"/>
  <c r="Q77" i="6"/>
  <c r="Q58" i="6"/>
  <c r="R58" i="6"/>
  <c r="Q75" i="6"/>
  <c r="R24" i="5"/>
  <c r="Q32" i="5"/>
  <c r="R32" i="5"/>
  <c r="Q38" i="5"/>
  <c r="R38" i="5"/>
  <c r="R54" i="6"/>
  <c r="Q54" i="6"/>
  <c r="K35" i="5"/>
  <c r="M35" i="5" s="1"/>
  <c r="I43" i="5"/>
  <c r="R33" i="5"/>
  <c r="Q33" i="5"/>
  <c r="R57" i="5"/>
  <c r="N11" i="5"/>
  <c r="R80" i="6"/>
  <c r="Q80" i="6"/>
  <c r="Q78" i="6"/>
  <c r="R72" i="5"/>
  <c r="M26" i="5"/>
  <c r="G50" i="5"/>
  <c r="J55" i="5"/>
  <c r="R35" i="6"/>
  <c r="R32" i="6"/>
  <c r="Q13" i="6"/>
  <c r="Q10" i="6"/>
  <c r="P6" i="6"/>
  <c r="H6" i="6"/>
  <c r="F6" i="6"/>
  <c r="R73" i="5"/>
  <c r="R71" i="5"/>
  <c r="I91" i="5"/>
  <c r="G21" i="5"/>
  <c r="G42" i="6"/>
  <c r="J50" i="5"/>
  <c r="G15" i="5"/>
  <c r="M34" i="6"/>
  <c r="L6" i="6"/>
  <c r="R43" i="6"/>
  <c r="R33" i="6"/>
  <c r="M6" i="6"/>
  <c r="O6" i="6"/>
  <c r="L12" i="6"/>
  <c r="Q11" i="6"/>
  <c r="Q35" i="6"/>
  <c r="G82" i="6"/>
  <c r="M60" i="5"/>
  <c r="R59" i="5"/>
  <c r="Q76" i="5"/>
  <c r="P31" i="5"/>
  <c r="R31" i="5" s="1"/>
  <c r="R64" i="5"/>
  <c r="O31" i="5"/>
  <c r="Q47" i="5"/>
  <c r="Q45" i="5"/>
  <c r="K10" i="5"/>
  <c r="N50" i="5"/>
  <c r="N43" i="5"/>
  <c r="M43" i="5"/>
  <c r="R28" i="5"/>
  <c r="R9" i="6"/>
  <c r="F12" i="6"/>
  <c r="I31" i="5"/>
  <c r="Q16" i="5"/>
  <c r="R20" i="5"/>
  <c r="Q85" i="5"/>
  <c r="H60" i="5"/>
  <c r="R46" i="5"/>
  <c r="R62" i="5"/>
  <c r="Q49" i="5"/>
  <c r="I55" i="5"/>
  <c r="R16" i="5"/>
  <c r="Q18" i="5"/>
  <c r="Q20" i="5"/>
  <c r="Q56" i="5"/>
  <c r="Q28" i="5"/>
  <c r="J31" i="5"/>
  <c r="R65" i="5"/>
  <c r="Q62" i="5"/>
  <c r="G11" i="5"/>
  <c r="Q64" i="5"/>
  <c r="Q31" i="5"/>
  <c r="R49" i="5"/>
  <c r="Q51" i="5"/>
  <c r="Q9" i="6"/>
  <c r="M12" i="6"/>
  <c r="N60" i="5"/>
  <c r="D49" i="6"/>
  <c r="D52" i="6" s="1"/>
  <c r="D90" i="6"/>
  <c r="G43" i="5"/>
  <c r="F54" i="5"/>
  <c r="F53" i="5" s="1"/>
  <c r="H31" i="5"/>
  <c r="Q72" i="5"/>
  <c r="R47" i="5"/>
  <c r="Q84" i="5"/>
  <c r="E35" i="5"/>
  <c r="G31" i="5"/>
  <c r="E10" i="5"/>
  <c r="E52" i="5" s="1"/>
  <c r="Q63" i="5"/>
  <c r="G60" i="5"/>
  <c r="I60" i="5"/>
  <c r="P60" i="5"/>
  <c r="Q78" i="5"/>
  <c r="H11" i="5"/>
  <c r="I11" i="5"/>
  <c r="J11" i="5"/>
  <c r="P82" i="6"/>
  <c r="F82" i="6"/>
  <c r="P42" i="6"/>
  <c r="P12" i="6"/>
  <c r="Q51" i="6"/>
  <c r="R51" i="6"/>
  <c r="R11" i="6"/>
  <c r="Q46" i="6"/>
  <c r="R44" i="6"/>
  <c r="Q47" i="6"/>
  <c r="R47" i="6"/>
  <c r="R46" i="6"/>
  <c r="Q44" i="6"/>
  <c r="R41" i="6"/>
  <c r="Q41" i="6"/>
  <c r="Q38" i="6"/>
  <c r="R38" i="6"/>
  <c r="R37" i="6"/>
  <c r="Q37" i="6"/>
  <c r="Q30" i="6"/>
  <c r="Q26" i="6"/>
  <c r="Q22" i="6"/>
  <c r="R14" i="6"/>
  <c r="Q24" i="6"/>
  <c r="Q18" i="6"/>
  <c r="Q27" i="6"/>
  <c r="Q23" i="6"/>
  <c r="Q19" i="6"/>
  <c r="R30" i="6"/>
  <c r="R28" i="6"/>
  <c r="R27" i="6"/>
  <c r="R26" i="6"/>
  <c r="R23" i="6"/>
  <c r="R22" i="6"/>
  <c r="R21" i="6"/>
  <c r="R20" i="6"/>
  <c r="R19" i="6"/>
  <c r="R18" i="6"/>
  <c r="Q14" i="6"/>
  <c r="Q12" i="5"/>
  <c r="L35" i="5"/>
  <c r="R19" i="5"/>
  <c r="Q17" i="5"/>
  <c r="Q27" i="5"/>
  <c r="P37" i="5"/>
  <c r="Q37" i="5" s="1"/>
  <c r="N37" i="5"/>
  <c r="R37" i="5"/>
  <c r="H53" i="5" l="1"/>
  <c r="E86" i="5"/>
  <c r="R55" i="5"/>
  <c r="Q55" i="5"/>
  <c r="P21" i="5"/>
  <c r="N21" i="5"/>
  <c r="P34" i="6"/>
  <c r="H34" i="6"/>
  <c r="F34" i="6"/>
  <c r="G34" i="6"/>
  <c r="R30" i="5"/>
  <c r="Q30" i="5"/>
  <c r="I12" i="6"/>
  <c r="H12" i="6"/>
  <c r="K52" i="5"/>
  <c r="K86" i="5" s="1"/>
  <c r="K93" i="5" s="1"/>
  <c r="N35" i="5"/>
  <c r="M91" i="5"/>
  <c r="P91" i="5"/>
  <c r="N91" i="5"/>
  <c r="Q66" i="6"/>
  <c r="R66" i="6"/>
  <c r="O43" i="5"/>
  <c r="D35" i="5"/>
  <c r="O35" i="5" s="1"/>
  <c r="H37" i="5"/>
  <c r="G37" i="5"/>
  <c r="J37" i="5"/>
  <c r="F35" i="5"/>
  <c r="H50" i="5"/>
  <c r="I50" i="5"/>
  <c r="R79" i="6"/>
  <c r="Q79" i="6"/>
  <c r="I26" i="5"/>
  <c r="O26" i="5"/>
  <c r="R26" i="5" s="1"/>
  <c r="R13" i="5"/>
  <c r="Q13" i="5"/>
  <c r="J26" i="5"/>
  <c r="R36" i="5"/>
  <c r="R42" i="5"/>
  <c r="Q69" i="6"/>
  <c r="R78" i="6"/>
  <c r="R74" i="6"/>
  <c r="Q74" i="6"/>
  <c r="E54" i="5"/>
  <c r="E53" i="5" s="1"/>
  <c r="G53" i="5" s="1"/>
  <c r="H55" i="5"/>
  <c r="G55" i="5"/>
  <c r="Q50" i="6"/>
  <c r="R50" i="6"/>
  <c r="Q61" i="5"/>
  <c r="R61" i="5"/>
  <c r="Q66" i="5"/>
  <c r="R66" i="5"/>
  <c r="J49" i="6"/>
  <c r="J52" i="6" s="1"/>
  <c r="J90" i="6" s="1"/>
  <c r="Q28" i="6"/>
  <c r="R24" i="6"/>
  <c r="Q20" i="6"/>
  <c r="Q15" i="6"/>
  <c r="R15" i="6"/>
  <c r="R39" i="6"/>
  <c r="Q39" i="6"/>
  <c r="R48" i="6"/>
  <c r="Q48" i="6"/>
  <c r="R60" i="5"/>
  <c r="R67" i="6"/>
  <c r="Q67" i="6"/>
  <c r="Q40" i="6"/>
  <c r="D10" i="5"/>
  <c r="R62" i="6"/>
  <c r="Q62" i="6"/>
  <c r="D54" i="5"/>
  <c r="I54" i="5" s="1"/>
  <c r="O60" i="5"/>
  <c r="Q60" i="5" s="1"/>
  <c r="J60" i="5"/>
  <c r="N31" i="5"/>
  <c r="M31" i="5"/>
  <c r="Q31" i="6"/>
  <c r="R31" i="6"/>
  <c r="R7" i="6"/>
  <c r="Q7" i="6"/>
  <c r="Q70" i="5"/>
  <c r="R70" i="5"/>
  <c r="K49" i="6"/>
  <c r="R25" i="6"/>
  <c r="Q16" i="6"/>
  <c r="R36" i="6"/>
  <c r="Q23" i="5"/>
  <c r="C49" i="6"/>
  <c r="Q6" i="6"/>
  <c r="R6" i="6"/>
  <c r="R73" i="6"/>
  <c r="Q90" i="5"/>
  <c r="R90" i="5"/>
  <c r="J91" i="5"/>
  <c r="Q86" i="6"/>
  <c r="Q57" i="6"/>
  <c r="E49" i="6"/>
  <c r="I6" i="6"/>
  <c r="G6" i="6"/>
  <c r="R67" i="5"/>
  <c r="Q67" i="5"/>
  <c r="R77" i="5"/>
  <c r="Q77" i="5"/>
  <c r="R45" i="6"/>
  <c r="R82" i="5"/>
  <c r="I34" i="6"/>
  <c r="Q26" i="5"/>
  <c r="Q89" i="6"/>
  <c r="R89" i="6"/>
  <c r="R61" i="6"/>
  <c r="Q61" i="6"/>
  <c r="N15" i="5"/>
  <c r="M15" i="5"/>
  <c r="L10" i="5"/>
  <c r="P15" i="5"/>
  <c r="H42" i="6"/>
  <c r="F42" i="6"/>
  <c r="I42" i="6"/>
  <c r="O42" i="6"/>
  <c r="R42" i="6" s="1"/>
  <c r="I15" i="5"/>
  <c r="H15" i="5"/>
  <c r="J15" i="5"/>
  <c r="F10" i="5"/>
  <c r="Q41" i="5"/>
  <c r="R41" i="5"/>
  <c r="R68" i="5"/>
  <c r="Q39" i="5"/>
  <c r="R39" i="5"/>
  <c r="C93" i="5"/>
  <c r="R68" i="6"/>
  <c r="Q68" i="6"/>
  <c r="R76" i="6"/>
  <c r="Q76" i="6"/>
  <c r="Q29" i="6"/>
  <c r="Q42" i="6"/>
  <c r="G54" i="5"/>
  <c r="R92" i="5"/>
  <c r="Q50" i="5"/>
  <c r="Q8" i="6"/>
  <c r="L49" i="6"/>
  <c r="L52" i="6" s="1"/>
  <c r="L90" i="6" s="1"/>
  <c r="R89" i="5"/>
  <c r="O12" i="6"/>
  <c r="R12" i="6" s="1"/>
  <c r="Q71" i="6"/>
  <c r="P43" i="5"/>
  <c r="J43" i="5"/>
  <c r="H43" i="5"/>
  <c r="O82" i="6"/>
  <c r="M55" i="5"/>
  <c r="L54" i="5"/>
  <c r="Q22" i="5"/>
  <c r="R22" i="5"/>
  <c r="R51" i="5"/>
  <c r="Q56" i="6"/>
  <c r="M49" i="6" l="1"/>
  <c r="K52" i="6"/>
  <c r="J54" i="5"/>
  <c r="P10" i="5"/>
  <c r="L52" i="5"/>
  <c r="N10" i="5"/>
  <c r="M10" i="5"/>
  <c r="Q91" i="5"/>
  <c r="R91" i="5"/>
  <c r="F52" i="5"/>
  <c r="I10" i="5"/>
  <c r="G10" i="5"/>
  <c r="J10" i="5"/>
  <c r="H10" i="5"/>
  <c r="R15" i="5"/>
  <c r="Q15" i="5"/>
  <c r="J35" i="5"/>
  <c r="H35" i="5"/>
  <c r="P35" i="5"/>
  <c r="G35" i="5"/>
  <c r="I35" i="5"/>
  <c r="P54" i="5"/>
  <c r="N54" i="5"/>
  <c r="M54" i="5"/>
  <c r="L53" i="5"/>
  <c r="P49" i="6"/>
  <c r="G49" i="6"/>
  <c r="F49" i="6"/>
  <c r="H49" i="6"/>
  <c r="E52" i="6"/>
  <c r="I49" i="6"/>
  <c r="R34" i="6"/>
  <c r="Q34" i="6"/>
  <c r="O49" i="6"/>
  <c r="C52" i="6"/>
  <c r="Q21" i="5"/>
  <c r="R21" i="5"/>
  <c r="D53" i="5"/>
  <c r="O54" i="5"/>
  <c r="D52" i="5"/>
  <c r="O10" i="5"/>
  <c r="Q12" i="6"/>
  <c r="R43" i="5"/>
  <c r="Q43" i="5"/>
  <c r="H54" i="5"/>
  <c r="P52" i="6" l="1"/>
  <c r="H52" i="6"/>
  <c r="F52" i="6"/>
  <c r="I52" i="6"/>
  <c r="E90" i="6"/>
  <c r="G52" i="6"/>
  <c r="D86" i="5"/>
  <c r="D93" i="5" s="1"/>
  <c r="O93" i="5" s="1"/>
  <c r="O52" i="5"/>
  <c r="N52" i="5"/>
  <c r="M52" i="5"/>
  <c r="P52" i="5"/>
  <c r="O52" i="6"/>
  <c r="C90" i="6"/>
  <c r="O90" i="6" s="1"/>
  <c r="R35" i="5"/>
  <c r="Q35" i="5"/>
  <c r="O53" i="5"/>
  <c r="O86" i="5" s="1"/>
  <c r="J53" i="5"/>
  <c r="I53" i="5"/>
  <c r="R54" i="5"/>
  <c r="Q54" i="5"/>
  <c r="R10" i="5"/>
  <c r="Q10" i="5"/>
  <c r="R49" i="6"/>
  <c r="Q49" i="6"/>
  <c r="H52" i="5"/>
  <c r="I52" i="5"/>
  <c r="J52" i="5"/>
  <c r="G52" i="5"/>
  <c r="F86" i="5"/>
  <c r="K90" i="6"/>
  <c r="M90" i="6" s="1"/>
  <c r="M52" i="6"/>
  <c r="M53" i="5"/>
  <c r="L86" i="5"/>
  <c r="N53" i="5"/>
  <c r="P53" i="5"/>
  <c r="Q52" i="5" l="1"/>
  <c r="R52" i="5"/>
  <c r="I86" i="5"/>
  <c r="J86" i="5"/>
  <c r="F93" i="5"/>
  <c r="G86" i="5"/>
  <c r="H86" i="5"/>
  <c r="I90" i="6"/>
  <c r="P90" i="6"/>
  <c r="G90" i="6"/>
  <c r="F90" i="6"/>
  <c r="H90" i="6"/>
  <c r="Q53" i="5"/>
  <c r="P86" i="5"/>
  <c r="R53" i="5"/>
  <c r="M86" i="5"/>
  <c r="N86" i="5"/>
  <c r="L93" i="5"/>
  <c r="R52" i="6"/>
  <c r="Q52" i="6"/>
  <c r="R86" i="5" l="1"/>
  <c r="Q86" i="5"/>
  <c r="J93" i="5"/>
  <c r="I93" i="5"/>
  <c r="H93" i="5"/>
  <c r="N93" i="5"/>
  <c r="M93" i="5"/>
  <c r="P93" i="5"/>
  <c r="R90" i="6"/>
  <c r="Q90" i="6"/>
  <c r="R93" i="5" l="1"/>
  <c r="Q93" i="5"/>
</calcChain>
</file>

<file path=xl/sharedStrings.xml><?xml version="1.0" encoding="utf-8"?>
<sst xmlns="http://schemas.openxmlformats.org/spreadsheetml/2006/main" count="313" uniqueCount="273">
  <si>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</si>
  <si>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</si>
  <si>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</si>
  <si>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</si>
  <si>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</si>
  <si>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</si>
  <si>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</si>
  <si>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</si>
  <si>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</si>
  <si>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</si>
  <si>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</si>
  <si>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</si>
  <si>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</si>
  <si>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</si>
  <si>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</si>
  <si>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</si>
  <si>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</si>
  <si>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</si>
  <si>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Місцеві податки і збори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</si>
  <si>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</si>
  <si>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</si>
  <si>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</si>
  <si>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</si>
  <si>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</si>
  <si>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</si>
  <si>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</si>
  <si>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</si>
  <si>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</si>
  <si>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</si>
  <si>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</si>
  <si>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</si>
  <si>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</si>
  <si>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</si>
  <si>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</si>
  <si>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</si>
  <si>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</si>
  <si>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</si>
  <si>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</si>
  <si>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</si>
  <si>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</si>
  <si>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</si>
  <si>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</si>
  <si>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</si>
  <si>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</si>
  <si>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</si>
  <si>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</si>
  <si>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</si>
  <si>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</si>
  <si>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</si>
  <si>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</si>
  <si>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</si>
  <si>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</si>
  <si>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</si>
  <si>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</si>
  <si>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</si>
  <si>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</si>
  <si>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</si>
  <si>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</si>
  <si>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</si>
  <si>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</si>
  <si>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</si>
  <si>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</si>
  <si>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</si>
  <si>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</si>
  <si>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</si>
  <si>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</si>
  <si>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</si>
  <si>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</si>
  <si>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</si>
  <si>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</si>
  <si>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</si>
  <si>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</si>
  <si>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</si>
  <si>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</si>
  <si>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</si>
  <si>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</si>
  <si>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</si>
  <si>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</si>
  <si>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</si>
  <si>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</si>
  <si>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</si>
  <si>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</si>
  <si>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</si>
  <si>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</si>
  <si>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</si>
  <si>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</si>
  <si>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</si>
  <si>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</si>
  <si>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</si>
  <si>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</si>
  <si>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</si>
  <si>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</si>
  <si>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</si>
  <si>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</si>
  <si>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</si>
  <si>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</si>
  <si>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</si>
  <si>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</si>
  <si>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</si>
  <si>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</si>
  <si>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</si>
  <si>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</si>
  <si>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</si>
  <si>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</si>
  <si>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</si>
  <si>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</si>
  <si>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</si>
  <si>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</si>
  <si>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</si>
  <si>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</si>
  <si>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</si>
  <si>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</si>
  <si>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</si>
  <si>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</si>
  <si>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</si>
  <si>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</si>
  <si>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</si>
  <si>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</si>
  <si>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</si>
  <si>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</si>
  <si>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</si>
  <si>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</si>
  <si>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</si>
  <si>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</si>
  <si>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</si>
  <si>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</si>
  <si>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</si>
  <si>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</si>
  <si>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</si>
  <si>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</si>
  <si>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</si>
  <si>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</si>
  <si>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</si>
  <si>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</si>
  <si>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</si>
  <si>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</si>
  <si>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</si>
  <si>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</si>
  <si>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</si>
  <si>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</si>
  <si>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</si>
  <si>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</si>
  <si>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</si>
  <si>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</si>
  <si>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Будівництво та регіональний розвиток</t>
  </si>
  <si>
    <t>Транспорт та транспортна інфраструктура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</si>
  <si>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</si>
  <si>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</si>
  <si>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</si>
  <si>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</si>
  <si>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</si>
  <si>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</si>
  <si>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</si>
  <si>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</si>
  <si>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</si>
  <si>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</si>
  <si>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</si>
  <si>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</si>
  <si>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</si>
  <si>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</si>
  <si>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</si>
  <si>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</si>
  <si>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</si>
  <si>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</si>
  <si>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</si>
  <si>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</si>
  <si>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</si>
  <si>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</si>
  <si>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</si>
  <si>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</si>
  <si>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</si>
  <si>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Інші програми, заклади та заходи у сфері освіти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</si>
  <si>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</si>
  <si>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</si>
  <si>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</si>
  <si>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</si>
  <si>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</si>
  <si>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</si>
  <si>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</si>
  <si>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</si>
  <si>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</si>
  <si>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</si>
  <si>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</si>
  <si>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</si>
  <si>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</si>
  <si>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</si>
  <si>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</si>
  <si>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</si>
  <si>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</si>
  <si>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</si>
  <si>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</si>
  <si>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</si>
  <si>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</si>
  <si>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</si>
  <si>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</si>
  <si>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</si>
  <si>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</si>
  <si>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</si>
  <si>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</si>
  <si>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</si>
  <si>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</si>
  <si>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</si>
  <si>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</si>
  <si>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</si>
  <si>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</si>
  <si>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</si>
  <si>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</si>
  <si>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</si>
  <si>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</si>
  <si>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</si>
  <si>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</si>
  <si>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</si>
  <si>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</si>
  <si>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</si>
  <si>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</si>
  <si>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</si>
  <si>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</si>
  <si>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</si>
  <si>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</si>
  <si>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</si>
  <si>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</si>
  <si>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</si>
  <si>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</si>
  <si>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</si>
  <si>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</si>
  <si>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</si>
  <si>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</si>
  <si>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</si>
  <si>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</si>
  <si>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</si>
  <si>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</si>
  <si>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</si>
  <si>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</si>
  <si>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</si>
  <si>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</si>
  <si>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</si>
  <si>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</si>
  <si>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Затверджено обласною радою на 2024 рік із урахуванням змін</t>
  </si>
  <si>
    <t>Процент виконання до плану 2024 року</t>
  </si>
  <si>
    <t>Затверджено обласною радою  на 2024 рік з урахуванням змін</t>
  </si>
  <si>
    <t>Затверджено місцевими радами на 2024 рік із урахуванням змін (кошторисні призначення)</t>
  </si>
  <si>
    <t>Затверджено місцевими радами на 2024 рік із урахуванням змін</t>
  </si>
  <si>
    <t>Затверджено місцевими радами на 2024 рік з урахуванням змін (кошторисні призначення)</t>
  </si>
  <si>
    <t>41021400</t>
  </si>
  <si>
    <t xml:space="preserve"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</si>
  <si>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</si>
  <si>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</si>
  <si>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</si>
  <si>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</si>
  <si>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</si>
  <si>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</si>
  <si>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</si>
  <si>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</si>
  <si>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22020000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</si>
  <si>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</si>
  <si>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</si>
  <si>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</si>
  <si>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41031900</t>
  </si>
  <si>
    <t>Субвенція з державного бюджету місцевим бюджетам на придбання шкільних автобусів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</si>
  <si>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</si>
  <si>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</si>
  <si>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</si>
  <si>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</si>
  <si>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</si>
  <si>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</si>
  <si>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за січень-листопад 2024 року</t>
  </si>
  <si>
    <t>План на січень-листопад 2024 року</t>
  </si>
  <si>
    <t>Відхилення на січень-листопад 2024 року (+/-)</t>
  </si>
  <si>
    <t xml:space="preserve">Процент виконання до плану на січень-листопад 2024 року </t>
  </si>
  <si>
    <t>Відхилення до плану на січень-листопад 2024 року (+/-)</t>
  </si>
  <si>
    <t>Надання інших внутрішніх кредитів</t>
  </si>
  <si>
    <t>4120</t>
  </si>
  <si>
    <t>Повернення внутрішніх кредитів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</si>
</sst>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 Cyr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Arial"/>
    </font>
    <font>
      <i/>
      <sz val="16"/>
      <name val="Times New Roman Cyr"/>
      <charset val="204"/>
    </font>
    <font>
      <sz val="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4"/>
      <color rgb="FF00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56" fillId="0" borderId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7" borderId="1" applyNumberFormat="0" applyAlignment="0" applyProtection="0"/>
    <xf numFmtId="0" fontId="55" fillId="4" borderId="0" applyNumberFormat="0" applyBorder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56" fillId="0" borderId="0"/>
    <xf numFmtId="0" fontId="64" fillId="0" borderId="0"/>
    <xf numFmtId="0" fontId="67" fillId="0" borderId="0"/>
    <xf numFmtId="0" fontId="69" fillId="0" borderId="0"/>
    <xf numFmtId="0" fontId="30" fillId="0" borderId="0"/>
    <xf numFmtId="0" fontId="53" fillId="0" borderId="5" applyNumberFormat="0" applyFill="0" applyAlignment="0" applyProtection="0"/>
    <xf numFmtId="0" fontId="50" fillId="20" borderId="6" applyNumberFormat="0" applyAlignment="0" applyProtection="0"/>
    <xf numFmtId="0" fontId="51" fillId="0" borderId="0" applyNumberFormat="0" applyFill="0" applyBorder="0" applyAlignment="0" applyProtection="0"/>
    <xf numFmtId="0" fontId="72" fillId="0" borderId="0"/>
    <xf numFmtId="0" fontId="56" fillId="0" borderId="0"/>
    <xf numFmtId="0" fontId="63" fillId="0" borderId="0"/>
    <xf numFmtId="0" fontId="66" fillId="0" borderId="0"/>
    <xf numFmtId="0" fontId="68" fillId="0" borderId="0"/>
    <xf numFmtId="0" fontId="73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44" fillId="22" borderId="7" applyNumberFormat="0" applyFont="0" applyAlignment="0" applyProtection="0"/>
    <xf numFmtId="0" fontId="63" fillId="22" borderId="7" applyNumberFormat="0" applyFont="0" applyAlignment="0" applyProtection="0"/>
    <xf numFmtId="0" fontId="56" fillId="22" borderId="7" applyNumberFormat="0" applyFont="0" applyAlignment="0" applyProtection="0"/>
    <xf numFmtId="0" fontId="68" fillId="22" borderId="7" applyNumberFormat="0" applyFont="0" applyAlignment="0" applyProtection="0"/>
    <xf numFmtId="9" fontId="1" fillId="0" borderId="0" applyFont="0" applyFill="0" applyBorder="0" applyAlignment="0" applyProtection="0"/>
    <xf numFmtId="0" fontId="52" fillId="21" borderId="0" applyNumberFormat="0" applyBorder="0" applyAlignment="0" applyProtection="0"/>
    <xf numFmtId="0" fontId="57" fillId="0" borderId="0"/>
    <xf numFmtId="0" fontId="54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83">
    <xf numFmtId="0" fontId="0" fillId="0" borderId="0" xfId="0"/>
    <xf numFmtId="0" fontId="16" fillId="0" borderId="0" xfId="65" applyFont="1" applyAlignment="1" applyProtection="1">
      <alignment horizontal="center"/>
    </xf>
    <xf numFmtId="0" fontId="16" fillId="0" borderId="0" xfId="66" applyFont="1" applyAlignment="1" applyProtection="1">
      <alignment horizontal="center"/>
    </xf>
    <xf numFmtId="0" fontId="4" fillId="0" borderId="0" xfId="66" applyFont="1" applyAlignment="1" applyProtection="1">
      <alignment horizontal="center"/>
    </xf>
    <xf numFmtId="0" fontId="35" fillId="0" borderId="0" xfId="65" applyFont="1" applyFill="1" applyAlignment="1" applyProtection="1">
      <alignment horizontal="center" vertical="center" wrapText="1"/>
    </xf>
    <xf numFmtId="0" fontId="4" fillId="0" borderId="0" xfId="65" applyFont="1" applyAlignment="1" applyProtection="1">
      <alignment horizontal="center"/>
    </xf>
    <xf numFmtId="0" fontId="19" fillId="0" borderId="0" xfId="65" applyFont="1" applyFill="1" applyAlignment="1" applyProtection="1">
      <alignment horizontal="center" vertical="center" wrapText="1"/>
    </xf>
    <xf numFmtId="0" fontId="8" fillId="0" borderId="0" xfId="65" applyFont="1" applyFill="1" applyProtection="1"/>
    <xf numFmtId="0" fontId="5" fillId="0" borderId="0" xfId="65" applyFont="1" applyFill="1" applyAlignment="1" applyProtection="1">
      <alignment horizontal="left" vertical="center"/>
    </xf>
    <xf numFmtId="0" fontId="10" fillId="0" borderId="0" xfId="65" applyFont="1" applyProtection="1"/>
    <xf numFmtId="0" fontId="11" fillId="0" borderId="8" xfId="65" applyFont="1" applyBorder="1" applyAlignment="1" applyProtection="1">
      <alignment horizontal="center" vertical="center"/>
    </xf>
    <xf numFmtId="0" fontId="8" fillId="0" borderId="0" xfId="65" applyFont="1" applyProtection="1"/>
    <xf numFmtId="0" fontId="6" fillId="0" borderId="8" xfId="65" applyFont="1" applyBorder="1" applyAlignment="1" applyProtection="1">
      <alignment horizontal="center" vertical="center" wrapText="1"/>
    </xf>
    <xf numFmtId="191" fontId="9" fillId="0" borderId="8" xfId="65" applyNumberFormat="1" applyFont="1" applyBorder="1" applyProtection="1">
      <protection locked="0"/>
    </xf>
    <xf numFmtId="0" fontId="6" fillId="23" borderId="8" xfId="65" applyFont="1" applyFill="1" applyBorder="1" applyAlignment="1" applyProtection="1">
      <alignment horizontal="center" vertical="center"/>
    </xf>
    <xf numFmtId="0" fontId="6" fillId="23" borderId="8" xfId="65" applyFont="1" applyFill="1" applyBorder="1" applyAlignment="1" applyProtection="1">
      <alignment horizontal="center" vertical="center" wrapText="1"/>
    </xf>
    <xf numFmtId="191" fontId="6" fillId="23" borderId="8" xfId="65" applyNumberFormat="1" applyFont="1" applyFill="1" applyBorder="1" applyProtection="1"/>
    <xf numFmtId="0" fontId="11" fillId="0" borderId="0" xfId="0" applyFont="1" applyProtection="1"/>
    <xf numFmtId="0" fontId="2" fillId="0" borderId="0" xfId="65" applyFont="1" applyProtection="1"/>
    <xf numFmtId="0" fontId="10" fillId="0" borderId="8" xfId="65" applyFont="1" applyBorder="1" applyAlignment="1" applyProtection="1">
      <alignment horizontal="center" vertical="center"/>
    </xf>
    <xf numFmtId="191" fontId="13" fillId="0" borderId="8" xfId="65" applyNumberFormat="1" applyFont="1" applyBorder="1" applyProtection="1">
      <protection locked="0"/>
    </xf>
    <xf numFmtId="49" fontId="11" fillId="0" borderId="8" xfId="65" applyNumberFormat="1" applyFont="1" applyBorder="1" applyAlignment="1" applyProtection="1">
      <alignment horizontal="center" vertical="top" wrapText="1"/>
    </xf>
    <xf numFmtId="0" fontId="11" fillId="0" borderId="8" xfId="65" applyFont="1" applyBorder="1" applyAlignment="1" applyProtection="1">
      <alignment horizontal="center" vertical="top" wrapText="1"/>
    </xf>
    <xf numFmtId="0" fontId="7" fillId="0" borderId="8" xfId="65" applyFont="1" applyBorder="1" applyAlignment="1" applyProtection="1">
      <alignment vertical="center" wrapText="1"/>
    </xf>
    <xf numFmtId="0" fontId="17" fillId="0" borderId="0" xfId="65" applyFont="1" applyAlignment="1" applyProtection="1"/>
    <xf numFmtId="0" fontId="18" fillId="0" borderId="0" xfId="65" applyFont="1" applyFill="1" applyAlignment="1" applyProtection="1"/>
    <xf numFmtId="0" fontId="16" fillId="0" borderId="0" xfId="66" applyFont="1" applyAlignment="1" applyProtection="1"/>
    <xf numFmtId="0" fontId="15" fillId="0" borderId="0" xfId="65" applyFont="1" applyFill="1" applyAlignment="1" applyProtection="1"/>
    <xf numFmtId="0" fontId="20" fillId="0" borderId="0" xfId="65" applyFont="1" applyFill="1" applyProtection="1"/>
    <xf numFmtId="0" fontId="20" fillId="0" borderId="0" xfId="65" applyFont="1" applyProtection="1"/>
    <xf numFmtId="0" fontId="21" fillId="0" borderId="0" xfId="0" applyFont="1" applyProtection="1"/>
    <xf numFmtId="0" fontId="23" fillId="0" borderId="0" xfId="65" applyFont="1" applyProtection="1"/>
    <xf numFmtId="200" fontId="23" fillId="0" borderId="0" xfId="65" applyNumberFormat="1" applyFont="1" applyProtection="1"/>
    <xf numFmtId="0" fontId="8" fillId="0" borderId="0" xfId="65" applyFont="1" applyAlignment="1" applyProtection="1">
      <alignment horizontal="center"/>
    </xf>
    <xf numFmtId="0" fontId="25" fillId="0" borderId="0" xfId="65" applyFont="1" applyProtection="1"/>
    <xf numFmtId="0" fontId="6" fillId="0" borderId="9" xfId="65" applyFont="1" applyFill="1" applyBorder="1" applyAlignment="1" applyProtection="1">
      <alignment horizontal="center" wrapText="1"/>
    </xf>
    <xf numFmtId="0" fontId="8" fillId="0" borderId="0" xfId="65" applyFont="1" applyAlignment="1" applyProtection="1">
      <alignment wrapText="1"/>
    </xf>
    <xf numFmtId="49" fontId="11" fillId="0" borderId="10" xfId="65" applyNumberFormat="1" applyFont="1" applyBorder="1" applyAlignment="1" applyProtection="1">
      <alignment horizontal="center" vertical="top" wrapText="1"/>
    </xf>
    <xf numFmtId="191" fontId="8" fillId="0" borderId="0" xfId="65" applyNumberFormat="1" applyFont="1" applyBorder="1" applyAlignment="1" applyProtection="1">
      <alignment wrapText="1"/>
    </xf>
    <xf numFmtId="191" fontId="8" fillId="0" borderId="0" xfId="65" applyNumberFormat="1" applyFont="1" applyBorder="1" applyAlignment="1" applyProtection="1">
      <alignment horizontal="center"/>
    </xf>
    <xf numFmtId="191" fontId="8" fillId="0" borderId="0" xfId="65" applyNumberFormat="1" applyFont="1" applyBorder="1" applyAlignment="1" applyProtection="1">
      <alignment horizontal="center" vertical="center" wrapText="1"/>
    </xf>
    <xf numFmtId="191" fontId="8" fillId="0" borderId="0" xfId="65" applyNumberFormat="1" applyFont="1" applyAlignment="1" applyProtection="1">
      <alignment wrapText="1"/>
    </xf>
    <xf numFmtId="191" fontId="8" fillId="0" borderId="0" xfId="65" applyNumberFormat="1" applyFont="1" applyAlignment="1" applyProtection="1">
      <alignment horizontal="center"/>
    </xf>
    <xf numFmtId="191" fontId="6" fillId="0" borderId="0" xfId="65" applyNumberFormat="1" applyFont="1" applyBorder="1" applyAlignment="1" applyProtection="1">
      <alignment horizontal="center" vertical="center" wrapText="1"/>
    </xf>
    <xf numFmtId="191" fontId="28" fillId="0" borderId="0" xfId="0" applyNumberFormat="1" applyFont="1" applyBorder="1" applyAlignment="1">
      <alignment horizontal="center" vertical="center"/>
    </xf>
    <xf numFmtId="191" fontId="13" fillId="0" borderId="8" xfId="65" applyNumberFormat="1" applyFont="1" applyFill="1" applyBorder="1" applyProtection="1">
      <protection locked="0"/>
    </xf>
    <xf numFmtId="191" fontId="26" fillId="0" borderId="0" xfId="65" applyNumberFormat="1" applyFont="1" applyFill="1" applyBorder="1" applyProtection="1"/>
    <xf numFmtId="191" fontId="27" fillId="0" borderId="0" xfId="65" applyNumberFormat="1" applyFont="1" applyFill="1" applyBorder="1" applyProtection="1"/>
    <xf numFmtId="0" fontId="23" fillId="0" borderId="0" xfId="65" applyFont="1" applyFill="1" applyProtection="1"/>
    <xf numFmtId="0" fontId="2" fillId="0" borderId="0" xfId="65" applyFont="1" applyFill="1" applyProtection="1"/>
    <xf numFmtId="0" fontId="22" fillId="0" borderId="0" xfId="65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5" applyFont="1" applyFill="1" applyBorder="1" applyAlignment="1" applyProtection="1">
      <alignment horizontal="centerContinuous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5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5" fillId="0" borderId="0" xfId="65" applyFont="1" applyFill="1" applyProtection="1"/>
    <xf numFmtId="49" fontId="4" fillId="0" borderId="8" xfId="65" applyNumberFormat="1" applyFont="1" applyFill="1" applyBorder="1" applyAlignment="1" applyProtection="1">
      <alignment horizontal="center"/>
    </xf>
    <xf numFmtId="49" fontId="33" fillId="0" borderId="8" xfId="0" applyNumberFormat="1" applyFont="1" applyFill="1" applyBorder="1" applyAlignment="1">
      <alignment horizontal="center" vertical="center"/>
    </xf>
    <xf numFmtId="49" fontId="24" fillId="0" borderId="8" xfId="65" applyNumberFormat="1" applyFont="1" applyFill="1" applyBorder="1" applyAlignment="1" applyProtection="1">
      <alignment horizontal="center"/>
    </xf>
    <xf numFmtId="49" fontId="24" fillId="0" borderId="8" xfId="65" applyNumberFormat="1" applyFont="1" applyFill="1" applyBorder="1" applyAlignment="1" applyProtection="1">
      <alignment horizontal="center" vertical="center" wrapText="1"/>
    </xf>
    <xf numFmtId="49" fontId="24" fillId="24" borderId="8" xfId="65" applyNumberFormat="1" applyFont="1" applyFill="1" applyBorder="1" applyAlignment="1" applyProtection="1">
      <alignment horizontal="center"/>
    </xf>
    <xf numFmtId="49" fontId="34" fillId="0" borderId="8" xfId="65" applyNumberFormat="1" applyFont="1" applyFill="1" applyBorder="1" applyAlignment="1" applyProtection="1">
      <alignment horizontal="center" vertical="center" wrapText="1"/>
    </xf>
    <xf numFmtId="49" fontId="24" fillId="23" borderId="8" xfId="65" applyNumberFormat="1" applyFont="1" applyFill="1" applyBorder="1" applyAlignment="1" applyProtection="1">
      <alignment horizontal="center"/>
    </xf>
    <xf numFmtId="49" fontId="24" fillId="0" borderId="8" xfId="65" applyNumberFormat="1" applyFont="1" applyBorder="1" applyAlignment="1" applyProtection="1">
      <alignment horizontal="center"/>
    </xf>
    <xf numFmtId="0" fontId="32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2" fillId="0" borderId="8" xfId="65" applyFont="1" applyFill="1" applyBorder="1" applyProtection="1">
      <protection locked="0"/>
    </xf>
    <xf numFmtId="200" fontId="31" fillId="23" borderId="8" xfId="65" applyNumberFormat="1" applyFont="1" applyFill="1" applyBorder="1" applyAlignment="1" applyProtection="1">
      <alignment horizontal="right"/>
    </xf>
    <xf numFmtId="200" fontId="8" fillId="0" borderId="0" xfId="65" applyNumberFormat="1" applyFont="1" applyFill="1" applyProtection="1"/>
    <xf numFmtId="49" fontId="24" fillId="25" borderId="8" xfId="65" applyNumberFormat="1" applyFont="1" applyFill="1" applyBorder="1" applyAlignment="1" applyProtection="1">
      <alignment horizontal="center" vertical="center" wrapText="1"/>
    </xf>
    <xf numFmtId="0" fontId="22" fillId="25" borderId="0" xfId="65" applyFont="1" applyFill="1" applyProtection="1"/>
    <xf numFmtId="0" fontId="23" fillId="25" borderId="0" xfId="65" applyFont="1" applyFill="1" applyProtection="1"/>
    <xf numFmtId="0" fontId="2" fillId="25" borderId="0" xfId="65" applyFont="1" applyFill="1" applyProtection="1"/>
    <xf numFmtId="49" fontId="11" fillId="25" borderId="8" xfId="65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0" fillId="25" borderId="0" xfId="65" applyFont="1" applyFill="1" applyProtection="1"/>
    <xf numFmtId="191" fontId="26" fillId="25" borderId="0" xfId="65" applyNumberFormat="1" applyFont="1" applyFill="1" applyBorder="1" applyProtection="1"/>
    <xf numFmtId="0" fontId="8" fillId="25" borderId="0" xfId="65" applyFont="1" applyFill="1" applyProtection="1"/>
    <xf numFmtId="0" fontId="6" fillId="23" borderId="8" xfId="65" applyNumberFormat="1" applyFont="1" applyFill="1" applyBorder="1" applyAlignment="1" applyProtection="1">
      <alignment horizontal="center"/>
    </xf>
    <xf numFmtId="191" fontId="27" fillId="25" borderId="0" xfId="65" applyNumberFormat="1" applyFont="1" applyFill="1" applyBorder="1" applyProtection="1"/>
    <xf numFmtId="0" fontId="6" fillId="0" borderId="0" xfId="65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0" fillId="0" borderId="0" xfId="65" applyNumberFormat="1" applyFont="1" applyProtection="1"/>
    <xf numFmtId="200" fontId="8" fillId="0" borderId="0" xfId="65" applyNumberFormat="1" applyFont="1" applyProtection="1"/>
    <xf numFmtId="200" fontId="13" fillId="0" borderId="8" xfId="65" applyNumberFormat="1" applyFont="1" applyBorder="1" applyProtection="1">
      <protection locked="0"/>
    </xf>
    <xf numFmtId="200" fontId="6" fillId="0" borderId="8" xfId="65" applyNumberFormat="1" applyFont="1" applyFill="1" applyBorder="1" applyProtection="1"/>
    <xf numFmtId="200" fontId="13" fillId="0" borderId="8" xfId="65" applyNumberFormat="1" applyFont="1" applyBorder="1" applyProtection="1"/>
    <xf numFmtId="200" fontId="11" fillId="0" borderId="8" xfId="65" applyNumberFormat="1" applyFont="1" applyBorder="1" applyProtection="1"/>
    <xf numFmtId="200" fontId="8" fillId="0" borderId="8" xfId="65" applyNumberFormat="1" applyFont="1" applyFill="1" applyBorder="1" applyProtection="1"/>
    <xf numFmtId="200" fontId="6" fillId="23" borderId="8" xfId="65" applyNumberFormat="1" applyFont="1" applyFill="1" applyBorder="1" applyProtection="1"/>
    <xf numFmtId="200" fontId="12" fillId="23" borderId="8" xfId="65" applyNumberFormat="1" applyFont="1" applyFill="1" applyBorder="1" applyProtection="1"/>
    <xf numFmtId="0" fontId="5" fillId="0" borderId="8" xfId="65" applyFont="1" applyFill="1" applyBorder="1" applyAlignment="1" applyProtection="1">
      <alignment horizontal="center" vertical="center" wrapText="1"/>
    </xf>
    <xf numFmtId="191" fontId="5" fillId="0" borderId="8" xfId="65" applyNumberFormat="1" applyFont="1" applyFill="1" applyBorder="1" applyProtection="1"/>
    <xf numFmtId="0" fontId="37" fillId="0" borderId="8" xfId="65" applyFont="1" applyFill="1" applyBorder="1" applyAlignment="1" applyProtection="1">
      <alignment vertical="center" wrapText="1"/>
    </xf>
    <xf numFmtId="191" fontId="37" fillId="0" borderId="8" xfId="65" applyNumberFormat="1" applyFont="1" applyFill="1" applyBorder="1" applyProtection="1">
      <protection locked="0"/>
    </xf>
    <xf numFmtId="191" fontId="5" fillId="0" borderId="8" xfId="65" applyNumberFormat="1" applyFont="1" applyFill="1" applyBorder="1" applyProtection="1">
      <protection locked="0"/>
    </xf>
    <xf numFmtId="191" fontId="38" fillId="0" borderId="8" xfId="65" applyNumberFormat="1" applyFont="1" applyFill="1" applyBorder="1" applyProtection="1">
      <protection locked="0"/>
    </xf>
    <xf numFmtId="0" fontId="5" fillId="25" borderId="8" xfId="65" applyFont="1" applyFill="1" applyBorder="1" applyAlignment="1" applyProtection="1">
      <alignment horizontal="center" vertical="center" wrapText="1"/>
    </xf>
    <xf numFmtId="191" fontId="5" fillId="25" borderId="8" xfId="65" applyNumberFormat="1" applyFont="1" applyFill="1" applyBorder="1" applyProtection="1">
      <protection locked="0"/>
    </xf>
    <xf numFmtId="191" fontId="36" fillId="0" borderId="8" xfId="65" applyNumberFormat="1" applyFont="1" applyFill="1" applyBorder="1" applyProtection="1">
      <protection locked="0"/>
    </xf>
    <xf numFmtId="191" fontId="36" fillId="25" borderId="8" xfId="65" applyNumberFormat="1" applyFont="1" applyFill="1" applyBorder="1" applyProtection="1">
      <protection locked="0"/>
    </xf>
    <xf numFmtId="0" fontId="5" fillId="23" borderId="8" xfId="65" applyFont="1" applyFill="1" applyBorder="1" applyAlignment="1" applyProtection="1">
      <alignment horizontal="center" vertical="center" wrapText="1"/>
    </xf>
    <xf numFmtId="191" fontId="5" fillId="23" borderId="8" xfId="65" applyNumberFormat="1" applyFont="1" applyFill="1" applyBorder="1" applyProtection="1"/>
    <xf numFmtId="191" fontId="39" fillId="0" borderId="8" xfId="0" applyNumberFormat="1" applyFont="1" applyFill="1" applyBorder="1" applyAlignment="1">
      <alignment vertical="center"/>
    </xf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0" fontId="36" fillId="0" borderId="8" xfId="65" applyFont="1" applyFill="1" applyBorder="1" applyAlignment="1" applyProtection="1">
      <alignment horizontal="center" vertical="center" wrapText="1"/>
    </xf>
    <xf numFmtId="200" fontId="5" fillId="23" borderId="8" xfId="65" applyNumberFormat="1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wrapText="1"/>
    </xf>
    <xf numFmtId="0" fontId="41" fillId="0" borderId="8" xfId="65" applyFont="1" applyFill="1" applyBorder="1" applyAlignment="1" applyProtection="1">
      <alignment vertical="center" wrapText="1"/>
    </xf>
    <xf numFmtId="0" fontId="5" fillId="0" borderId="8" xfId="65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vertical="center" wrapText="1"/>
    </xf>
    <xf numFmtId="0" fontId="39" fillId="0" borderId="8" xfId="65" applyFont="1" applyFill="1" applyBorder="1" applyAlignment="1" applyProtection="1">
      <alignment horizontal="left" vertical="center" wrapText="1"/>
    </xf>
    <xf numFmtId="0" fontId="39" fillId="25" borderId="8" xfId="65" applyFont="1" applyFill="1" applyBorder="1" applyAlignment="1" applyProtection="1">
      <alignment horizontal="left" vertical="center" wrapText="1"/>
    </xf>
    <xf numFmtId="0" fontId="41" fillId="0" borderId="8" xfId="65" applyFont="1" applyFill="1" applyBorder="1" applyAlignment="1" applyProtection="1">
      <alignment horizontal="left" vertical="center" wrapText="1"/>
    </xf>
    <xf numFmtId="0" fontId="39" fillId="24" borderId="8" xfId="65" applyFont="1" applyFill="1" applyBorder="1" applyAlignment="1" applyProtection="1">
      <alignment horizontal="center" vertical="center" wrapText="1"/>
    </xf>
    <xf numFmtId="0" fontId="39" fillId="23" borderId="8" xfId="65" applyFont="1" applyFill="1" applyBorder="1" applyAlignment="1" applyProtection="1">
      <alignment horizontal="center" vertical="center" wrapText="1"/>
    </xf>
    <xf numFmtId="0" fontId="39" fillId="0" borderId="8" xfId="65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horizontal="left" vertical="center" wrapText="1"/>
    </xf>
    <xf numFmtId="0" fontId="37" fillId="0" borderId="8" xfId="0" applyFont="1" applyFill="1" applyBorder="1" applyAlignment="1" applyProtection="1">
      <alignment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7" fillId="25" borderId="8" xfId="0" applyNumberFormat="1" applyFont="1" applyFill="1" applyBorder="1" applyAlignment="1">
      <alignment horizontal="left" vertical="center" wrapText="1"/>
    </xf>
    <xf numFmtId="0" fontId="37" fillId="0" borderId="8" xfId="0" applyNumberFormat="1" applyFont="1" applyFill="1" applyBorder="1" applyAlignment="1">
      <alignment horizontal="left" vertical="center" wrapText="1"/>
    </xf>
    <xf numFmtId="200" fontId="42" fillId="23" borderId="8" xfId="65" applyNumberFormat="1" applyFont="1" applyFill="1" applyBorder="1" applyAlignment="1" applyProtection="1">
      <alignment horizontal="left"/>
    </xf>
    <xf numFmtId="49" fontId="34" fillId="25" borderId="8" xfId="65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8" fillId="0" borderId="0" xfId="65" applyNumberFormat="1" applyFont="1" applyProtection="1"/>
    <xf numFmtId="200" fontId="5" fillId="25" borderId="8" xfId="65" applyNumberFormat="1" applyFont="1" applyFill="1" applyBorder="1" applyAlignment="1" applyProtection="1">
      <alignment horizontal="center"/>
    </xf>
    <xf numFmtId="200" fontId="5" fillId="0" borderId="8" xfId="65" applyNumberFormat="1" applyFont="1" applyFill="1" applyBorder="1" applyAlignment="1" applyProtection="1">
      <alignment horizontal="center"/>
    </xf>
    <xf numFmtId="200" fontId="37" fillId="25" borderId="8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</xf>
    <xf numFmtId="200" fontId="39" fillId="24" borderId="8" xfId="65" applyNumberFormat="1" applyFont="1" applyFill="1" applyBorder="1" applyAlignment="1" applyProtection="1">
      <alignment horizontal="center" vertical="center" wrapText="1"/>
    </xf>
    <xf numFmtId="200" fontId="42" fillId="23" borderId="8" xfId="65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</xf>
    <xf numFmtId="200" fontId="40" fillId="0" borderId="8" xfId="65" applyNumberFormat="1" applyFont="1" applyBorder="1" applyAlignment="1" applyProtection="1">
      <alignment horizontal="center"/>
    </xf>
    <xf numFmtId="200" fontId="38" fillId="0" borderId="8" xfId="65" applyNumberFormat="1" applyFont="1" applyBorder="1" applyAlignment="1" applyProtection="1">
      <alignment horizontal="center"/>
    </xf>
    <xf numFmtId="200" fontId="37" fillId="0" borderId="8" xfId="65" applyNumberFormat="1" applyFont="1" applyBorder="1" applyAlignment="1" applyProtection="1">
      <alignment horizontal="center"/>
    </xf>
    <xf numFmtId="200" fontId="38" fillId="0" borderId="8" xfId="65" applyNumberFormat="1" applyFont="1" applyBorder="1" applyAlignment="1" applyProtection="1">
      <alignment horizontal="center"/>
      <protection locked="0"/>
    </xf>
    <xf numFmtId="200" fontId="41" fillId="25" borderId="8" xfId="0" applyNumberFormat="1" applyFont="1" applyFill="1" applyBorder="1" applyAlignment="1">
      <alignment horizontal="center"/>
    </xf>
    <xf numFmtId="200" fontId="41" fillId="0" borderId="8" xfId="0" applyNumberFormat="1" applyFont="1" applyFill="1" applyBorder="1" applyAlignment="1">
      <alignment horizontal="center"/>
    </xf>
    <xf numFmtId="200" fontId="5" fillId="0" borderId="10" xfId="65" applyNumberFormat="1" applyFont="1" applyFill="1" applyBorder="1" applyAlignment="1" applyProtection="1">
      <alignment horizontal="center"/>
    </xf>
    <xf numFmtId="200" fontId="36" fillId="0" borderId="8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  <protection locked="0"/>
    </xf>
    <xf numFmtId="200" fontId="37" fillId="25" borderId="8" xfId="65" applyNumberFormat="1" applyFont="1" applyFill="1" applyBorder="1" applyAlignment="1" applyProtection="1">
      <alignment horizontal="center"/>
      <protection locked="0"/>
    </xf>
    <xf numFmtId="200" fontId="37" fillId="25" borderId="13" xfId="65" applyNumberFormat="1" applyFont="1" applyFill="1" applyBorder="1" applyAlignment="1" applyProtection="1">
      <alignment horizontal="center"/>
      <protection locked="0"/>
    </xf>
    <xf numFmtId="200" fontId="5" fillId="23" borderId="8" xfId="65" applyNumberFormat="1" applyFont="1" applyFill="1" applyBorder="1" applyAlignment="1" applyProtection="1">
      <alignment horizontal="center"/>
    </xf>
    <xf numFmtId="200" fontId="36" fillId="0" borderId="8" xfId="65" applyNumberFormat="1" applyFont="1" applyFill="1" applyBorder="1" applyAlignment="1" applyProtection="1">
      <alignment horizontal="center"/>
      <protection locked="0"/>
    </xf>
    <xf numFmtId="200" fontId="37" fillId="28" borderId="8" xfId="65" applyNumberFormat="1" applyFont="1" applyFill="1" applyBorder="1" applyAlignment="1" applyProtection="1">
      <alignment horizontal="center"/>
    </xf>
    <xf numFmtId="200" fontId="5" fillId="0" borderId="8" xfId="65" applyNumberFormat="1" applyFont="1" applyFill="1" applyBorder="1" applyAlignment="1" applyProtection="1">
      <alignment horizontal="center"/>
      <protection locked="0"/>
    </xf>
    <xf numFmtId="210" fontId="5" fillId="0" borderId="8" xfId="72" applyNumberFormat="1" applyFont="1" applyFill="1" applyBorder="1" applyAlignment="1" applyProtection="1">
      <alignment horizontal="center"/>
    </xf>
    <xf numFmtId="210" fontId="38" fillId="0" borderId="8" xfId="72" applyNumberFormat="1" applyFont="1" applyFill="1" applyBorder="1" applyAlignment="1" applyProtection="1">
      <alignment horizontal="center"/>
    </xf>
    <xf numFmtId="210" fontId="5" fillId="23" borderId="8" xfId="72" applyNumberFormat="1" applyFont="1" applyFill="1" applyBorder="1" applyAlignment="1" applyProtection="1">
      <alignment horizontal="center"/>
    </xf>
    <xf numFmtId="210" fontId="5" fillId="25" borderId="8" xfId="72" applyNumberFormat="1" applyFont="1" applyFill="1" applyBorder="1" applyAlignment="1" applyProtection="1">
      <alignment horizontal="center"/>
    </xf>
    <xf numFmtId="210" fontId="39" fillId="24" borderId="8" xfId="72" applyNumberFormat="1" applyFont="1" applyFill="1" applyBorder="1" applyAlignment="1" applyProtection="1">
      <alignment horizontal="center" vertical="center" wrapText="1"/>
    </xf>
    <xf numFmtId="210" fontId="42" fillId="23" borderId="8" xfId="72" applyNumberFormat="1" applyFont="1" applyFill="1" applyBorder="1" applyAlignment="1" applyProtection="1">
      <alignment horizontal="center"/>
    </xf>
    <xf numFmtId="210" fontId="42" fillId="28" borderId="8" xfId="72" applyNumberFormat="1" applyFont="1" applyFill="1" applyBorder="1" applyAlignment="1" applyProtection="1">
      <alignment horizontal="center"/>
    </xf>
    <xf numFmtId="0" fontId="32" fillId="25" borderId="8" xfId="65" applyFont="1" applyFill="1" applyBorder="1" applyAlignment="1" applyProtection="1">
      <alignment horizontal="center" vertical="center"/>
      <protection locked="0"/>
    </xf>
    <xf numFmtId="0" fontId="6" fillId="0" borderId="8" xfId="65" applyFont="1" applyFill="1" applyBorder="1" applyAlignment="1" applyProtection="1">
      <alignment horizontal="center" vertical="center"/>
    </xf>
    <xf numFmtId="0" fontId="8" fillId="0" borderId="8" xfId="65" applyFont="1" applyFill="1" applyBorder="1" applyAlignment="1" applyProtection="1">
      <alignment horizontal="center" vertical="center"/>
    </xf>
    <xf numFmtId="0" fontId="6" fillId="25" borderId="8" xfId="65" applyFont="1" applyFill="1" applyBorder="1" applyAlignment="1" applyProtection="1">
      <alignment horizontal="center" vertical="center"/>
    </xf>
    <xf numFmtId="49" fontId="4" fillId="0" borderId="8" xfId="65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5" applyFont="1" applyFill="1" applyBorder="1" applyAlignment="1" applyProtection="1">
      <alignment vertical="center" wrapText="1"/>
    </xf>
    <xf numFmtId="0" fontId="37" fillId="0" borderId="0" xfId="65" applyFont="1" applyFill="1" applyBorder="1" applyAlignment="1" applyProtection="1">
      <alignment horizontal="left" vertical="center" wrapText="1"/>
    </xf>
    <xf numFmtId="49" fontId="11" fillId="0" borderId="8" xfId="65" applyNumberFormat="1" applyFont="1" applyFill="1" applyBorder="1" applyAlignment="1" applyProtection="1">
      <alignment horizontal="center" vertical="top" wrapText="1"/>
    </xf>
    <xf numFmtId="4" fontId="29" fillId="0" borderId="0" xfId="65" applyNumberFormat="1" applyFont="1" applyFill="1" applyProtection="1"/>
    <xf numFmtId="0" fontId="29" fillId="0" borderId="0" xfId="65" applyFont="1" applyFill="1" applyProtection="1"/>
    <xf numFmtId="210" fontId="5" fillId="28" borderId="8" xfId="72" applyNumberFormat="1" applyFont="1" applyFill="1" applyBorder="1" applyAlignment="1" applyProtection="1">
      <alignment horizontal="center"/>
    </xf>
    <xf numFmtId="210" fontId="38" fillId="28" borderId="8" xfId="72" applyNumberFormat="1" applyFont="1" applyFill="1" applyBorder="1" applyAlignment="1" applyProtection="1">
      <alignment horizontal="center"/>
    </xf>
    <xf numFmtId="0" fontId="41" fillId="28" borderId="8" xfId="65" applyFont="1" applyFill="1" applyBorder="1" applyAlignment="1" applyProtection="1">
      <alignment vertical="center" wrapText="1"/>
    </xf>
    <xf numFmtId="210" fontId="43" fillId="28" borderId="8" xfId="72" applyNumberFormat="1" applyFont="1" applyFill="1" applyBorder="1" applyAlignment="1" applyProtection="1">
      <alignment horizontal="center"/>
    </xf>
    <xf numFmtId="210" fontId="43" fillId="28" borderId="8" xfId="72" applyNumberFormat="1" applyFont="1" applyFill="1" applyBorder="1" applyAlignment="1" applyProtection="1">
      <alignment horizontal="center" vertical="center" wrapText="1"/>
    </xf>
    <xf numFmtId="200" fontId="39" fillId="23" borderId="8" xfId="65" applyNumberFormat="1" applyFont="1" applyFill="1" applyBorder="1" applyAlignment="1" applyProtection="1">
      <alignment horizontal="center" wrapText="1"/>
    </xf>
    <xf numFmtId="210" fontId="43" fillId="28" borderId="8" xfId="72" applyNumberFormat="1" applyFont="1" applyFill="1" applyBorder="1" applyAlignment="1" applyProtection="1">
      <alignment horizontal="center" wrapText="1"/>
    </xf>
    <xf numFmtId="0" fontId="74" fillId="24" borderId="0" xfId="65" applyFont="1" applyFill="1" applyProtection="1"/>
    <xf numFmtId="210" fontId="37" fillId="0" borderId="8" xfId="72" applyNumberFormat="1" applyFont="1" applyFill="1" applyBorder="1" applyAlignment="1" applyProtection="1">
      <alignment horizontal="center"/>
    </xf>
    <xf numFmtId="0" fontId="59" fillId="0" borderId="8" xfId="0" applyNumberFormat="1" applyFont="1" applyFill="1" applyBorder="1" applyAlignment="1" applyProtection="1">
      <alignment horizontal="center" vertical="center"/>
      <protection hidden="1"/>
    </xf>
    <xf numFmtId="0" fontId="60" fillId="0" borderId="0" xfId="65" applyFont="1" applyFill="1" applyProtection="1"/>
    <xf numFmtId="0" fontId="61" fillId="0" borderId="0" xfId="65" applyFont="1" applyFill="1" applyProtection="1"/>
    <xf numFmtId="0" fontId="59" fillId="28" borderId="8" xfId="0" applyNumberFormat="1" applyFont="1" applyFill="1" applyBorder="1" applyAlignment="1" applyProtection="1">
      <alignment horizontal="center" vertical="center"/>
      <protection hidden="1"/>
    </xf>
    <xf numFmtId="49" fontId="62" fillId="0" borderId="8" xfId="65" applyNumberFormat="1" applyFont="1" applyFill="1" applyBorder="1" applyAlignment="1" applyProtection="1">
      <alignment horizontal="center" vertical="center" wrapText="1"/>
    </xf>
    <xf numFmtId="0" fontId="7" fillId="0" borderId="8" xfId="65" applyFont="1" applyFill="1" applyBorder="1" applyAlignment="1" applyProtection="1">
      <alignment horizontal="center" vertical="center"/>
    </xf>
    <xf numFmtId="200" fontId="36" fillId="25" borderId="8" xfId="65" applyNumberFormat="1" applyFont="1" applyFill="1" applyBorder="1" applyAlignment="1" applyProtection="1">
      <alignment horizontal="center"/>
    </xf>
    <xf numFmtId="210" fontId="37" fillId="28" borderId="8" xfId="72" applyNumberFormat="1" applyFont="1" applyFill="1" applyBorder="1" applyAlignment="1" applyProtection="1">
      <alignment horizontal="center"/>
    </xf>
    <xf numFmtId="0" fontId="7" fillId="0" borderId="0" xfId="65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0" fontId="6" fillId="0" borderId="0" xfId="65" applyFont="1" applyFill="1" applyBorder="1" applyAlignment="1" applyProtection="1">
      <alignment horizontal="center" wrapText="1"/>
    </xf>
    <xf numFmtId="0" fontId="6" fillId="0" borderId="0" xfId="65" applyFont="1" applyFill="1" applyAlignment="1" applyProtection="1">
      <alignment horizontal="center" wrapText="1"/>
    </xf>
    <xf numFmtId="191" fontId="8" fillId="0" borderId="0" xfId="65" applyNumberFormat="1" applyFont="1" applyProtection="1"/>
    <xf numFmtId="2" fontId="8" fillId="28" borderId="0" xfId="65" applyNumberFormat="1" applyFont="1" applyFill="1" applyProtection="1"/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8" xfId="65" applyFont="1" applyFill="1" applyBorder="1" applyAlignment="1" applyProtection="1">
      <alignment horizontal="center" vertical="center" wrapText="1"/>
    </xf>
    <xf numFmtId="4" fontId="6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Border="1" applyAlignment="1" applyProtection="1">
      <alignment horizontal="centerContinuous" vertical="center"/>
    </xf>
    <xf numFmtId="191" fontId="8" fillId="0" borderId="0" xfId="65" applyNumberFormat="1" applyFont="1" applyBorder="1" applyProtection="1"/>
    <xf numFmtId="0" fontId="8" fillId="0" borderId="0" xfId="65" applyFont="1" applyBorder="1" applyProtection="1"/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1" xfId="65" applyFont="1" applyFill="1" applyBorder="1" applyAlignment="1" applyProtection="1">
      <alignment horizontal="center" vertical="center" wrapText="1"/>
    </xf>
    <xf numFmtId="200" fontId="65" fillId="0" borderId="8" xfId="0" applyNumberFormat="1" applyFont="1" applyFill="1" applyBorder="1" applyAlignment="1">
      <alignment vertical="center"/>
    </xf>
    <xf numFmtId="200" fontId="8" fillId="0" borderId="0" xfId="65" applyNumberFormat="1" applyFont="1" applyBorder="1" applyProtection="1"/>
    <xf numFmtId="200" fontId="6" fillId="0" borderId="0" xfId="0" applyNumberFormat="1" applyFont="1" applyFill="1" applyBorder="1" applyAlignment="1" applyProtection="1">
      <alignment vertical="center"/>
    </xf>
    <xf numFmtId="200" fontId="38" fillId="0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  <protection locked="0"/>
    </xf>
    <xf numFmtId="200" fontId="6" fillId="0" borderId="0" xfId="67" applyNumberFormat="1" applyFont="1" applyFill="1" applyAlignment="1" applyProtection="1">
      <alignment horizontal="center"/>
    </xf>
    <xf numFmtId="200" fontId="39" fillId="0" borderId="8" xfId="65" applyNumberFormat="1" applyFont="1" applyFill="1" applyBorder="1" applyAlignment="1" applyProtection="1">
      <alignment horizontal="center"/>
    </xf>
    <xf numFmtId="4" fontId="8" fillId="0" borderId="0" xfId="65" applyNumberFormat="1" applyFont="1" applyFill="1" applyProtection="1"/>
    <xf numFmtId="0" fontId="37" fillId="26" borderId="15" xfId="0" applyFont="1" applyFill="1" applyBorder="1" applyAlignment="1">
      <alignment horizontal="left" vertical="center" wrapText="1"/>
    </xf>
    <xf numFmtId="0" fontId="37" fillId="26" borderId="0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2" fontId="8" fillId="28" borderId="0" xfId="65" applyNumberFormat="1" applyFont="1" applyFill="1" applyBorder="1" applyProtection="1"/>
    <xf numFmtId="39" fontId="8" fillId="28" borderId="0" xfId="0" applyNumberFormat="1" applyFont="1" applyFill="1" applyBorder="1" applyAlignment="1">
      <alignment horizontal="right" vertical="center" wrapText="1"/>
    </xf>
    <xf numFmtId="39" fontId="8" fillId="25" borderId="0" xfId="65" applyNumberFormat="1" applyFont="1" applyFill="1" applyProtection="1"/>
    <xf numFmtId="200" fontId="37" fillId="0" borderId="10" xfId="65" applyNumberFormat="1" applyFont="1" applyFill="1" applyBorder="1" applyAlignment="1" applyProtection="1">
      <alignment horizontal="center"/>
    </xf>
    <xf numFmtId="4" fontId="75" fillId="25" borderId="0" xfId="65" applyNumberFormat="1" applyFont="1" applyFill="1" applyBorder="1" applyAlignment="1" applyProtection="1">
      <alignment horizontal="centerContinuous" vertical="center"/>
    </xf>
    <xf numFmtId="4" fontId="75" fillId="0" borderId="0" xfId="65" applyNumberFormat="1" applyFont="1" applyFill="1" applyBorder="1" applyAlignment="1" applyProtection="1">
      <alignment horizontal="centerContinuous" vertical="center"/>
    </xf>
    <xf numFmtId="4" fontId="76" fillId="25" borderId="0" xfId="65" applyNumberFormat="1" applyFont="1" applyFill="1" applyBorder="1" applyAlignment="1" applyProtection="1">
      <alignment horizontal="centerContinuous" vertical="center"/>
    </xf>
    <xf numFmtId="4" fontId="76" fillId="0" borderId="0" xfId="65" applyNumberFormat="1" applyFont="1" applyFill="1" applyBorder="1" applyAlignment="1" applyProtection="1">
      <alignment horizontal="centerContinuous" vertical="center"/>
    </xf>
    <xf numFmtId="191" fontId="76" fillId="25" borderId="0" xfId="65" applyNumberFormat="1" applyFont="1" applyFill="1" applyBorder="1" applyAlignment="1" applyProtection="1">
      <alignment horizontal="center" vertical="center" wrapText="1"/>
    </xf>
    <xf numFmtId="191" fontId="76" fillId="0" borderId="0" xfId="65" applyNumberFormat="1" applyFont="1" applyFill="1" applyBorder="1" applyAlignment="1" applyProtection="1">
      <alignment horizontal="center" vertical="center" wrapText="1"/>
    </xf>
    <xf numFmtId="2" fontId="77" fillId="25" borderId="0" xfId="0" applyNumberFormat="1" applyFont="1" applyFill="1" applyBorder="1" applyAlignment="1">
      <alignment horizontal="right"/>
    </xf>
    <xf numFmtId="191" fontId="76" fillId="25" borderId="0" xfId="65" applyNumberFormat="1" applyFont="1" applyFill="1" applyBorder="1" applyAlignment="1" applyProtection="1">
      <alignment horizontal="center"/>
    </xf>
    <xf numFmtId="191" fontId="76" fillId="0" borderId="0" xfId="65" applyNumberFormat="1" applyFont="1" applyFill="1" applyBorder="1" applyAlignment="1" applyProtection="1">
      <alignment horizontal="center"/>
    </xf>
    <xf numFmtId="191" fontId="76" fillId="25" borderId="0" xfId="65" applyNumberFormat="1" applyFont="1" applyFill="1" applyBorder="1" applyProtection="1"/>
    <xf numFmtId="191" fontId="76" fillId="25" borderId="0" xfId="65" applyNumberFormat="1" applyFont="1" applyFill="1" applyAlignment="1" applyProtection="1">
      <alignment horizontal="center"/>
    </xf>
    <xf numFmtId="191" fontId="76" fillId="0" borderId="0" xfId="65" applyNumberFormat="1" applyFont="1" applyFill="1" applyAlignment="1" applyProtection="1">
      <alignment horizontal="center"/>
    </xf>
    <xf numFmtId="191" fontId="76" fillId="25" borderId="0" xfId="65" applyNumberFormat="1" applyFont="1" applyFill="1" applyProtection="1"/>
    <xf numFmtId="0" fontId="76" fillId="25" borderId="0" xfId="65" applyFont="1" applyFill="1" applyAlignment="1" applyProtection="1">
      <alignment horizontal="center"/>
    </xf>
    <xf numFmtId="0" fontId="76" fillId="0" borderId="0" xfId="65" applyFont="1" applyFill="1" applyAlignment="1" applyProtection="1">
      <alignment horizontal="center"/>
    </xf>
    <xf numFmtId="0" fontId="76" fillId="25" borderId="0" xfId="65" applyFont="1" applyFill="1" applyProtection="1"/>
    <xf numFmtId="0" fontId="75" fillId="25" borderId="0" xfId="65" applyFont="1" applyFill="1" applyAlignment="1" applyProtection="1">
      <alignment horizontal="center" wrapText="1"/>
    </xf>
    <xf numFmtId="210" fontId="70" fillId="28" borderId="8" xfId="72" applyNumberFormat="1" applyFont="1" applyFill="1" applyBorder="1" applyAlignment="1" applyProtection="1">
      <alignment horizontal="center" wrapText="1"/>
    </xf>
    <xf numFmtId="200" fontId="5" fillId="0" borderId="0" xfId="65" applyNumberFormat="1" applyFont="1" applyFill="1" applyAlignment="1" applyProtection="1">
      <alignment horizontal="left" vertical="center"/>
    </xf>
    <xf numFmtId="200" fontId="5" fillId="0" borderId="0" xfId="65" applyNumberFormat="1" applyFont="1" applyFill="1" applyAlignment="1" applyProtection="1">
      <alignment horizontal="right" vertical="center"/>
    </xf>
    <xf numFmtId="0" fontId="11" fillId="0" borderId="14" xfId="65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212" fontId="78" fillId="29" borderId="0" xfId="63" applyNumberFormat="1" applyFont="1" applyFill="1"/>
    <xf numFmtId="212" fontId="8" fillId="0" borderId="0" xfId="65" applyNumberFormat="1" applyFont="1" applyBorder="1" applyProtection="1"/>
    <xf numFmtId="191" fontId="8" fillId="25" borderId="0" xfId="65" applyNumberFormat="1" applyFont="1" applyFill="1" applyProtection="1"/>
    <xf numFmtId="39" fontId="71" fillId="28" borderId="0" xfId="0" applyNumberFormat="1" applyFont="1" applyFill="1" applyBorder="1" applyAlignment="1">
      <alignment horizontal="right" vertical="center" wrapText="1"/>
    </xf>
    <xf numFmtId="0" fontId="11" fillId="25" borderId="14" xfId="65" applyFont="1" applyFill="1" applyBorder="1" applyAlignment="1" applyProtection="1">
      <alignment horizontal="center" vertical="center" wrapText="1"/>
    </xf>
    <xf numFmtId="49" fontId="11" fillId="25" borderId="17" xfId="65" applyNumberFormat="1" applyFont="1" applyFill="1" applyBorder="1" applyAlignment="1" applyProtection="1">
      <alignment horizontal="center" vertical="top" wrapText="1"/>
    </xf>
    <xf numFmtId="200" fontId="6" fillId="27" borderId="8" xfId="65" applyNumberFormat="1" applyFont="1" applyFill="1" applyBorder="1" applyProtection="1"/>
    <xf numFmtId="200" fontId="13" fillId="27" borderId="8" xfId="65" applyNumberFormat="1" applyFont="1" applyFill="1" applyBorder="1" applyProtection="1">
      <protection locked="0"/>
    </xf>
    <xf numFmtId="200" fontId="11" fillId="27" borderId="8" xfId="65" applyNumberFormat="1" applyFont="1" applyFill="1" applyBorder="1" applyProtection="1"/>
    <xf numFmtId="200" fontId="65" fillId="27" borderId="8" xfId="0" applyNumberFormat="1" applyFont="1" applyFill="1" applyBorder="1" applyAlignment="1"/>
    <xf numFmtId="200" fontId="8" fillId="25" borderId="0" xfId="65" applyNumberFormat="1" applyFont="1" applyFill="1" applyProtection="1"/>
    <xf numFmtId="200" fontId="8" fillId="25" borderId="0" xfId="65" applyNumberFormat="1" applyFont="1" applyFill="1" applyBorder="1" applyProtection="1"/>
    <xf numFmtId="191" fontId="8" fillId="27" borderId="0" xfId="65" applyNumberFormat="1" applyFont="1" applyFill="1" applyBorder="1" applyProtection="1"/>
    <xf numFmtId="191" fontId="8" fillId="27" borderId="0" xfId="65" applyNumberFormat="1" applyFont="1" applyFill="1" applyProtection="1"/>
    <xf numFmtId="0" fontId="8" fillId="27" borderId="0" xfId="65" applyFont="1" applyFill="1" applyProtection="1"/>
    <xf numFmtId="0" fontId="11" fillId="25" borderId="8" xfId="65" applyFont="1" applyFill="1" applyBorder="1" applyAlignment="1" applyProtection="1">
      <alignment horizontal="center" vertical="center" wrapText="1"/>
    </xf>
    <xf numFmtId="2" fontId="79" fillId="30" borderId="0" xfId="0" applyNumberFormat="1" applyFont="1" applyFill="1" applyBorder="1" applyAlignment="1">
      <alignment horizontal="right" vertical="center" wrapText="1"/>
    </xf>
    <xf numFmtId="191" fontId="8" fillId="0" borderId="0" xfId="65" applyNumberFormat="1" applyFont="1" applyFill="1" applyProtection="1"/>
    <xf numFmtId="200" fontId="5" fillId="0" borderId="8" xfId="0" applyNumberFormat="1" applyFont="1" applyFill="1" applyBorder="1" applyAlignment="1" applyProtection="1">
      <alignment horizontal="center"/>
    </xf>
    <xf numFmtId="4" fontId="8" fillId="0" borderId="0" xfId="65" applyNumberFormat="1" applyFont="1" applyFill="1" applyBorder="1" applyAlignment="1" applyProtection="1">
      <alignment horizontal="centerContinuous" vertical="center"/>
    </xf>
    <xf numFmtId="4" fontId="8" fillId="0" borderId="0" xfId="65" applyNumberFormat="1" applyFont="1" applyFill="1" applyBorder="1" applyProtection="1"/>
    <xf numFmtId="0" fontId="8" fillId="0" borderId="0" xfId="65" applyFont="1" applyFill="1" applyBorder="1" applyProtection="1"/>
    <xf numFmtId="200" fontId="8" fillId="0" borderId="0" xfId="65" applyNumberFormat="1" applyFont="1" applyFill="1" applyBorder="1" applyProtection="1"/>
    <xf numFmtId="200" fontId="39" fillId="25" borderId="8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  <protection locked="0"/>
    </xf>
    <xf numFmtId="0" fontId="5" fillId="0" borderId="12" xfId="65" applyFont="1" applyFill="1" applyBorder="1" applyAlignment="1" applyProtection="1">
      <alignment horizontal="center" vertical="center"/>
    </xf>
    <xf numFmtId="0" fontId="5" fillId="0" borderId="16" xfId="65" applyFont="1" applyFill="1" applyBorder="1" applyAlignment="1" applyProtection="1">
      <alignment horizontal="center" vertical="center"/>
    </xf>
    <xf numFmtId="0" fontId="5" fillId="0" borderId="10" xfId="65" applyFont="1" applyFill="1" applyBorder="1" applyAlignment="1" applyProtection="1">
      <alignment horizontal="center" vertical="center"/>
    </xf>
    <xf numFmtId="0" fontId="5" fillId="0" borderId="17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vertical="center" wrapText="1"/>
    </xf>
    <xf numFmtId="0" fontId="20" fillId="0" borderId="0" xfId="65" applyFont="1" applyAlignment="1" applyProtection="1">
      <alignment horizontal="center"/>
    </xf>
    <xf numFmtId="0" fontId="7" fillId="0" borderId="0" xfId="65" applyFont="1" applyFill="1" applyAlignment="1" applyProtection="1">
      <alignment horizontal="center" vertical="center" wrapText="1"/>
    </xf>
    <xf numFmtId="0" fontId="5" fillId="25" borderId="8" xfId="65" applyFont="1" applyFill="1" applyBorder="1" applyAlignment="1" applyProtection="1">
      <alignment horizontal="center" vertical="center"/>
    </xf>
    <xf numFmtId="0" fontId="9" fillId="0" borderId="8" xfId="65" applyFont="1" applyFill="1" applyBorder="1" applyAlignment="1" applyProtection="1">
      <alignment horizontal="center" vertical="center" wrapText="1"/>
    </xf>
    <xf numFmtId="0" fontId="4" fillId="0" borderId="8" xfId="65" applyFont="1" applyFill="1" applyBorder="1" applyAlignment="1" applyProtection="1">
      <alignment horizontal="center" vertical="center" wrapText="1"/>
    </xf>
    <xf numFmtId="0" fontId="8" fillId="0" borderId="9" xfId="65" applyFont="1" applyFill="1" applyBorder="1" applyAlignment="1" applyProtection="1">
      <alignment horizontal="center"/>
    </xf>
    <xf numFmtId="0" fontId="5" fillId="0" borderId="8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wrapText="1"/>
    </xf>
  </cellXfs>
  <cellStyles count="78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72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2" xfId="51"/>
    <cellStyle name="Звичайний 2 3" xfId="52"/>
    <cellStyle name="Звичайний 2 4" xfId="53"/>
    <cellStyle name="Звичайний 3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2 3" xfId="60"/>
    <cellStyle name="Обычный 2 4" xfId="61"/>
    <cellStyle name="Обычный 2 5" xfId="62"/>
    <cellStyle name="Обычный 3" xfId="63"/>
    <cellStyle name="Обычный 3 2" xfId="64"/>
    <cellStyle name="Обычный_ZV1PIV98" xfId="65"/>
    <cellStyle name="Обычный_Додаток 4" xfId="66"/>
    <cellStyle name="Обычный_Додаток 5" xfId="67"/>
    <cellStyle name="Примечание 2" xfId="68"/>
    <cellStyle name="Примітка 2" xfId="69"/>
    <cellStyle name="Примітка 3" xfId="70"/>
    <cellStyle name="Примітка 4" xfId="71"/>
    <cellStyle name="Середній" xfId="73"/>
    <cellStyle name="Стиль 1" xfId="74"/>
    <cellStyle name="Текст попередження" xfId="75"/>
    <cellStyle name="Тысячи [0]_Розподіл (2)" xfId="76"/>
    <cellStyle name="Тысячи_Розподіл (2)" xfId="77"/>
  </cellStyles>
  <dxfs count="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showGridLines="0" showZeros="0" view="pageBreakPreview" zoomScale="80" zoomScaleNormal="75" zoomScaleSheetLayoutView="80" workbookViewId="0">
      <pane xSplit="3" ySplit="9" topLeftCell="D76" activePane="bottomRight" state="frozen"/>
      <selection pane="topRight" activeCell="D1" sqref="D1"/>
      <selection pane="bottomLeft" activeCell="A10" sqref="A10"/>
      <selection pane="bottomRight" activeCell="G67" sqref="G67:J69"/>
    </sheetView>
  </sheetViews>
  <sheetFormatPr defaultColWidth="7.88671875" defaultRowHeight="15.6" x14ac:dyDescent="0.3"/>
  <cols>
    <col min="1" max="1" width="12.44140625" style="11" customWidth="1"/>
    <col min="2" max="2" width="72.109375" style="11" customWidth="1"/>
    <col min="3" max="3" width="0.109375" style="11" customWidth="1"/>
    <col min="4" max="4" width="21.33203125" style="11" customWidth="1"/>
    <col min="5" max="5" width="19.33203125" style="11" customWidth="1"/>
    <col min="6" max="6" width="20.5546875" style="11" customWidth="1"/>
    <col min="7" max="7" width="18.6640625" style="11" customWidth="1"/>
    <col min="8" max="8" width="15.5546875" style="11" customWidth="1"/>
    <col min="9" max="9" width="20.33203125" style="11" customWidth="1"/>
    <col min="10" max="10" width="16" style="11" customWidth="1"/>
    <col min="11" max="11" width="22" style="258" customWidth="1"/>
    <col min="12" max="12" width="27.6640625" style="258" customWidth="1"/>
    <col min="13" max="13" width="20.5546875" style="29" customWidth="1"/>
    <col min="14" max="14" width="12.33203125" style="29" customWidth="1"/>
    <col min="15" max="15" width="20.5546875" style="11" customWidth="1"/>
    <col min="16" max="16" width="22.44140625" style="11" customWidth="1"/>
    <col min="17" max="17" width="20.5546875" style="11" customWidth="1"/>
    <col min="18" max="18" width="13.33203125" style="11" customWidth="1"/>
    <col min="19" max="33" width="7.88671875" style="29" customWidth="1"/>
    <col min="34" max="16384" width="7.88671875" style="11"/>
  </cols>
  <sheetData>
    <row r="1" spans="1:33" s="24" customFormat="1" ht="18" x14ac:dyDescent="0.35">
      <c r="A1" s="5" t="s">
        <v>5</v>
      </c>
      <c r="B1" s="5"/>
      <c r="C1" s="5"/>
      <c r="D1" s="1"/>
      <c r="E1" s="1"/>
      <c r="F1" s="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3" s="25" customFormat="1" ht="20.25" customHeight="1" x14ac:dyDescent="0.35">
      <c r="A2" s="6" t="s">
        <v>70</v>
      </c>
      <c r="B2" s="6"/>
      <c r="C2" s="6"/>
      <c r="D2" s="4"/>
      <c r="E2" s="4"/>
      <c r="F2" s="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3" s="26" customFormat="1" ht="15.75" customHeight="1" x14ac:dyDescent="0.3">
      <c r="A3" s="3" t="s">
        <v>6</v>
      </c>
      <c r="B3" s="3"/>
      <c r="C3" s="3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3" s="27" customFormat="1" ht="26.25" customHeight="1" x14ac:dyDescent="0.3">
      <c r="A4" s="274" t="s">
        <v>265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</row>
    <row r="5" spans="1:33" s="27" customFormat="1" ht="23.25" customHeight="1" x14ac:dyDescent="0.3">
      <c r="A5" s="276" t="s">
        <v>232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</row>
    <row r="6" spans="1:33" s="7" customFormat="1" ht="20.399999999999999" x14ac:dyDescent="0.3">
      <c r="B6" s="8" t="s">
        <v>140</v>
      </c>
      <c r="C6" s="8"/>
      <c r="D6" s="240"/>
      <c r="E6" s="241"/>
      <c r="F6" s="240"/>
      <c r="G6" s="70"/>
      <c r="H6" s="70"/>
      <c r="K6" s="246"/>
      <c r="L6" s="247"/>
      <c r="M6" s="219"/>
      <c r="N6" s="220"/>
      <c r="O6" s="70"/>
      <c r="Q6" s="280" t="s">
        <v>220</v>
      </c>
      <c r="R6" s="280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28" customFormat="1" ht="18" customHeight="1" x14ac:dyDescent="0.3">
      <c r="A7" s="278" t="s">
        <v>7</v>
      </c>
      <c r="B7" s="279" t="s">
        <v>8</v>
      </c>
      <c r="C7" s="273" t="s">
        <v>78</v>
      </c>
      <c r="D7" s="271"/>
      <c r="E7" s="271"/>
      <c r="F7" s="271"/>
      <c r="G7" s="271"/>
      <c r="H7" s="271"/>
      <c r="I7" s="271"/>
      <c r="J7" s="272"/>
      <c r="K7" s="277" t="s">
        <v>79</v>
      </c>
      <c r="L7" s="277"/>
      <c r="M7" s="277"/>
      <c r="N7" s="277"/>
      <c r="O7" s="270" t="s">
        <v>80</v>
      </c>
      <c r="P7" s="270"/>
      <c r="Q7" s="271"/>
      <c r="R7" s="272"/>
    </row>
    <row r="8" spans="1:33" s="57" customFormat="1" ht="114" customHeight="1" x14ac:dyDescent="0.25">
      <c r="A8" s="278"/>
      <c r="B8" s="279"/>
      <c r="C8" s="52" t="s">
        <v>82</v>
      </c>
      <c r="D8" s="204" t="s">
        <v>237</v>
      </c>
      <c r="E8" s="242" t="s">
        <v>266</v>
      </c>
      <c r="F8" s="242" t="s">
        <v>9</v>
      </c>
      <c r="G8" s="203" t="s">
        <v>267</v>
      </c>
      <c r="H8" s="204" t="s">
        <v>268</v>
      </c>
      <c r="I8" s="204" t="s">
        <v>116</v>
      </c>
      <c r="J8" s="204" t="s">
        <v>238</v>
      </c>
      <c r="K8" s="248" t="s">
        <v>240</v>
      </c>
      <c r="L8" s="76" t="s">
        <v>9</v>
      </c>
      <c r="M8" s="76" t="s">
        <v>207</v>
      </c>
      <c r="N8" s="76" t="s">
        <v>10</v>
      </c>
      <c r="O8" s="54" t="s">
        <v>239</v>
      </c>
      <c r="P8" s="53" t="s">
        <v>9</v>
      </c>
      <c r="Q8" s="55" t="s">
        <v>189</v>
      </c>
      <c r="R8" s="56" t="s">
        <v>10</v>
      </c>
    </row>
    <row r="9" spans="1:33" s="9" customFormat="1" ht="13.8" x14ac:dyDescent="0.25">
      <c r="A9" s="22">
        <v>1</v>
      </c>
      <c r="B9" s="22">
        <v>2</v>
      </c>
      <c r="C9" s="21" t="s">
        <v>74</v>
      </c>
      <c r="D9" s="21" t="s">
        <v>74</v>
      </c>
      <c r="E9" s="21" t="s">
        <v>188</v>
      </c>
      <c r="F9" s="21" t="s">
        <v>11</v>
      </c>
      <c r="G9" s="21" t="s">
        <v>107</v>
      </c>
      <c r="H9" s="21" t="s">
        <v>108</v>
      </c>
      <c r="I9" s="21" t="s">
        <v>75</v>
      </c>
      <c r="J9" s="21" t="s">
        <v>12</v>
      </c>
      <c r="K9" s="249" t="s">
        <v>13</v>
      </c>
      <c r="L9" s="75" t="s">
        <v>14</v>
      </c>
      <c r="M9" s="75" t="s">
        <v>15</v>
      </c>
      <c r="N9" s="75" t="s">
        <v>76</v>
      </c>
      <c r="O9" s="21" t="s">
        <v>16</v>
      </c>
      <c r="P9" s="21" t="s">
        <v>73</v>
      </c>
      <c r="Q9" s="37" t="s">
        <v>103</v>
      </c>
      <c r="R9" s="21" t="s">
        <v>104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7" customFormat="1" ht="20.25" customHeight="1" x14ac:dyDescent="0.35">
      <c r="A10" s="164">
        <v>10000000</v>
      </c>
      <c r="B10" s="93" t="s">
        <v>17</v>
      </c>
      <c r="C10" s="94" t="e">
        <f>C11+#REF!+C15+C21+#REF!</f>
        <v>#REF!</v>
      </c>
      <c r="D10" s="134">
        <f>D11+D15+D21+D26+D31+D25</f>
        <v>6145388.2062299997</v>
      </c>
      <c r="E10" s="134">
        <f>E11+E15+E21+E26+E31+E25</f>
        <v>5607154.99823</v>
      </c>
      <c r="F10" s="134">
        <f>F11+F15+F21+F26+F31+F25</f>
        <v>5810064.8854</v>
      </c>
      <c r="G10" s="134">
        <f>F10-E10</f>
        <v>202909.88717</v>
      </c>
      <c r="H10" s="156">
        <f>IFERROR(F10/E10,"")</f>
        <v>1.036187672221305</v>
      </c>
      <c r="I10" s="134">
        <f t="shared" ref="I10:I19" si="0">F10-D10</f>
        <v>-335323.32082999963</v>
      </c>
      <c r="J10" s="156">
        <f>IFERROR(F10/D10,"")</f>
        <v>0.94543496528176052</v>
      </c>
      <c r="K10" s="133">
        <f>K11+K15+K21+K26+K31+K14</f>
        <v>5460.1559999999999</v>
      </c>
      <c r="L10" s="133">
        <f>L11+L15+L21+L26+L31+L14</f>
        <v>6609.0532800000001</v>
      </c>
      <c r="M10" s="133">
        <f t="shared" ref="M10:M16" si="1">L10-K10</f>
        <v>1148.8972800000001</v>
      </c>
      <c r="N10" s="159">
        <f>IFERROR(L10/K10,"")</f>
        <v>1.2104147354031642</v>
      </c>
      <c r="O10" s="134">
        <f>D10+K10</f>
        <v>6150848.3622300001</v>
      </c>
      <c r="P10" s="134">
        <f>L10+F10</f>
        <v>5816673.9386799997</v>
      </c>
      <c r="Q10" s="134">
        <f>P10-O10</f>
        <v>-334174.42355000041</v>
      </c>
      <c r="R10" s="156">
        <f>IFERROR(P10/O10,"")</f>
        <v>0.94567018988761986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7" customFormat="1" ht="40.5" customHeight="1" x14ac:dyDescent="0.35">
      <c r="A11" s="164">
        <v>11000000</v>
      </c>
      <c r="B11" s="93" t="s">
        <v>57</v>
      </c>
      <c r="C11" s="94">
        <f>C12+C13</f>
        <v>107497.5</v>
      </c>
      <c r="D11" s="134">
        <f>D12+D13</f>
        <v>3752880.6651600003</v>
      </c>
      <c r="E11" s="134">
        <f>E12+E13</f>
        <v>3368853.0561600002</v>
      </c>
      <c r="F11" s="134">
        <f>F12+F13</f>
        <v>3484050.0940100006</v>
      </c>
      <c r="G11" s="134">
        <f t="shared" ref="G11:G86" si="2">F11-E11</f>
        <v>115197.03785000043</v>
      </c>
      <c r="H11" s="156">
        <f t="shared" ref="H11:H51" si="3">IFERROR(F11/E11,"")</f>
        <v>1.0341947351011231</v>
      </c>
      <c r="I11" s="134">
        <f t="shared" si="0"/>
        <v>-268830.57114999974</v>
      </c>
      <c r="J11" s="156">
        <f t="shared" ref="J11:J51" si="4">IFERROR(F11/D11,"")</f>
        <v>0.92836687463960743</v>
      </c>
      <c r="K11" s="133">
        <f>K12+K13</f>
        <v>0</v>
      </c>
      <c r="L11" s="133">
        <f>L12+L13</f>
        <v>0</v>
      </c>
      <c r="M11" s="133">
        <f>L11-K11</f>
        <v>0</v>
      </c>
      <c r="N11" s="159" t="str">
        <f t="shared" ref="N11:N51" si="5">IFERROR(L11/K11,"")</f>
        <v/>
      </c>
      <c r="O11" s="134">
        <f t="shared" ref="O11:O78" si="6">D11+K11</f>
        <v>3752880.6651600003</v>
      </c>
      <c r="P11" s="134">
        <f t="shared" ref="P11:P78" si="7">L11+F11</f>
        <v>3484050.0940100006</v>
      </c>
      <c r="Q11" s="134">
        <f t="shared" ref="Q11:Q78" si="8">P11-O11</f>
        <v>-268830.57114999974</v>
      </c>
      <c r="R11" s="156">
        <f t="shared" ref="R11:R78" si="9">IFERROR(P11/O11,"")</f>
        <v>0.92836687463960743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191" customFormat="1" ht="21" customHeight="1" x14ac:dyDescent="0.4">
      <c r="A12" s="188">
        <v>11010000</v>
      </c>
      <c r="B12" s="95" t="s">
        <v>197</v>
      </c>
      <c r="C12" s="96">
        <v>106199</v>
      </c>
      <c r="D12" s="149">
        <v>3683952.9211600004</v>
      </c>
      <c r="E12" s="149">
        <v>3300464.6621600003</v>
      </c>
      <c r="F12" s="149">
        <v>3403323.1283900007</v>
      </c>
      <c r="G12" s="149">
        <f t="shared" si="2"/>
        <v>102858.46623000037</v>
      </c>
      <c r="H12" s="182">
        <f t="shared" si="3"/>
        <v>1.0311648439716012</v>
      </c>
      <c r="I12" s="149">
        <f t="shared" si="0"/>
        <v>-280629.79276999971</v>
      </c>
      <c r="J12" s="182">
        <f t="shared" si="4"/>
        <v>0.92382372989673411</v>
      </c>
      <c r="K12" s="189">
        <v>0</v>
      </c>
      <c r="L12" s="189">
        <v>0</v>
      </c>
      <c r="M12" s="189">
        <f>L12-K12</f>
        <v>0</v>
      </c>
      <c r="N12" s="190" t="str">
        <f t="shared" si="5"/>
        <v/>
      </c>
      <c r="O12" s="149">
        <f t="shared" si="6"/>
        <v>3683952.9211600004</v>
      </c>
      <c r="P12" s="149">
        <f t="shared" si="7"/>
        <v>3403323.1283900007</v>
      </c>
      <c r="Q12" s="149">
        <f t="shared" si="8"/>
        <v>-280629.79276999971</v>
      </c>
      <c r="R12" s="182">
        <f t="shared" si="9"/>
        <v>0.92382372989673411</v>
      </c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</row>
    <row r="13" spans="1:33" s="191" customFormat="1" ht="24" customHeight="1" x14ac:dyDescent="0.4">
      <c r="A13" s="188">
        <v>11020000</v>
      </c>
      <c r="B13" s="95" t="s">
        <v>71</v>
      </c>
      <c r="C13" s="96">
        <v>1298.5</v>
      </c>
      <c r="D13" s="149">
        <v>68927.744000000006</v>
      </c>
      <c r="E13" s="149">
        <v>68388.394</v>
      </c>
      <c r="F13" s="149">
        <v>80726.965620000017</v>
      </c>
      <c r="G13" s="149">
        <f t="shared" si="2"/>
        <v>12338.571620000017</v>
      </c>
      <c r="H13" s="182">
        <f t="shared" si="3"/>
        <v>1.1804190871919</v>
      </c>
      <c r="I13" s="149">
        <f t="shared" si="0"/>
        <v>11799.221620000011</v>
      </c>
      <c r="J13" s="182">
        <f t="shared" si="4"/>
        <v>1.171182472184205</v>
      </c>
      <c r="K13" s="189"/>
      <c r="L13" s="189">
        <v>0</v>
      </c>
      <c r="M13" s="189">
        <f>L13-K13</f>
        <v>0</v>
      </c>
      <c r="N13" s="190" t="str">
        <f t="shared" si="5"/>
        <v/>
      </c>
      <c r="O13" s="149">
        <f t="shared" si="6"/>
        <v>68927.744000000006</v>
      </c>
      <c r="P13" s="149">
        <f t="shared" si="7"/>
        <v>80726.965620000017</v>
      </c>
      <c r="Q13" s="149">
        <f t="shared" si="8"/>
        <v>11799.221620000011</v>
      </c>
      <c r="R13" s="182">
        <f t="shared" si="9"/>
        <v>1.171182472184205</v>
      </c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</row>
    <row r="14" spans="1:33" s="7" customFormat="1" ht="24" customHeight="1" x14ac:dyDescent="0.4">
      <c r="A14" s="164" t="s">
        <v>213</v>
      </c>
      <c r="B14" s="93" t="s">
        <v>212</v>
      </c>
      <c r="C14" s="96"/>
      <c r="D14" s="153">
        <v>0</v>
      </c>
      <c r="E14" s="153">
        <v>0</v>
      </c>
      <c r="F14" s="153">
        <v>0</v>
      </c>
      <c r="G14" s="153"/>
      <c r="H14" s="156" t="str">
        <f t="shared" si="3"/>
        <v/>
      </c>
      <c r="I14" s="153"/>
      <c r="J14" s="156" t="str">
        <f t="shared" si="4"/>
        <v/>
      </c>
      <c r="K14" s="133">
        <v>0</v>
      </c>
      <c r="L14" s="133">
        <v>4.2608999999999995</v>
      </c>
      <c r="M14" s="133">
        <f>L14-K14</f>
        <v>4.2608999999999995</v>
      </c>
      <c r="N14" s="159" t="str">
        <f t="shared" si="5"/>
        <v/>
      </c>
      <c r="O14" s="153">
        <f t="shared" si="6"/>
        <v>0</v>
      </c>
      <c r="P14" s="153">
        <f t="shared" si="7"/>
        <v>4.2608999999999995</v>
      </c>
      <c r="Q14" s="153">
        <f t="shared" si="8"/>
        <v>4.2608999999999995</v>
      </c>
      <c r="R14" s="156" t="str">
        <f t="shared" si="9"/>
        <v/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s="7" customFormat="1" ht="43.5" customHeight="1" x14ac:dyDescent="0.35">
      <c r="A15" s="164">
        <v>13000000</v>
      </c>
      <c r="B15" s="93" t="s">
        <v>172</v>
      </c>
      <c r="C15" s="97" t="e">
        <f>C16+#REF!+#REF!+C19</f>
        <v>#REF!</v>
      </c>
      <c r="D15" s="134">
        <f>SUM(D16:D20)</f>
        <v>36902.746010000003</v>
      </c>
      <c r="E15" s="134">
        <f>SUM(E16:E20)</f>
        <v>35550.858010000004</v>
      </c>
      <c r="F15" s="134">
        <f>SUM(F16:F20)</f>
        <v>37513.496050000002</v>
      </c>
      <c r="G15" s="134">
        <f t="shared" si="2"/>
        <v>1962.638039999998</v>
      </c>
      <c r="H15" s="156">
        <f t="shared" si="3"/>
        <v>1.0552064886717483</v>
      </c>
      <c r="I15" s="134">
        <f t="shared" si="0"/>
        <v>610.75003999999899</v>
      </c>
      <c r="J15" s="156">
        <f t="shared" si="4"/>
        <v>1.0165502599680385</v>
      </c>
      <c r="K15" s="133">
        <f>SUM(K16:K20)</f>
        <v>0</v>
      </c>
      <c r="L15" s="133">
        <f>SUM(L16:L20)</f>
        <v>0</v>
      </c>
      <c r="M15" s="133">
        <f t="shared" si="1"/>
        <v>0</v>
      </c>
      <c r="N15" s="159" t="str">
        <f t="shared" si="5"/>
        <v/>
      </c>
      <c r="O15" s="134">
        <f t="shared" si="6"/>
        <v>36902.746010000003</v>
      </c>
      <c r="P15" s="134">
        <f t="shared" si="7"/>
        <v>37513.496050000002</v>
      </c>
      <c r="Q15" s="134">
        <f t="shared" si="8"/>
        <v>610.75003999999899</v>
      </c>
      <c r="R15" s="156">
        <f t="shared" si="9"/>
        <v>1.0165502599680385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s="191" customFormat="1" ht="42.75" customHeight="1" x14ac:dyDescent="0.4">
      <c r="A16" s="188">
        <v>13010000</v>
      </c>
      <c r="B16" s="95" t="s">
        <v>173</v>
      </c>
      <c r="C16" s="96">
        <v>1</v>
      </c>
      <c r="D16" s="149">
        <v>22336.440999999999</v>
      </c>
      <c r="E16" s="149">
        <v>21468.773000000001</v>
      </c>
      <c r="F16" s="149">
        <v>23713.745719999999</v>
      </c>
      <c r="G16" s="149">
        <f t="shared" si="2"/>
        <v>2244.9727199999979</v>
      </c>
      <c r="H16" s="182">
        <f t="shared" si="3"/>
        <v>1.1045692140859655</v>
      </c>
      <c r="I16" s="149">
        <f t="shared" si="0"/>
        <v>1377.3047200000001</v>
      </c>
      <c r="J16" s="182">
        <f t="shared" si="4"/>
        <v>1.0616617804062876</v>
      </c>
      <c r="K16" s="135">
        <v>0</v>
      </c>
      <c r="L16" s="135">
        <v>0</v>
      </c>
      <c r="M16" s="135">
        <f t="shared" si="1"/>
        <v>0</v>
      </c>
      <c r="N16" s="190" t="str">
        <f t="shared" si="5"/>
        <v/>
      </c>
      <c r="O16" s="149">
        <f t="shared" si="6"/>
        <v>22336.440999999999</v>
      </c>
      <c r="P16" s="149">
        <f t="shared" si="7"/>
        <v>23713.745719999999</v>
      </c>
      <c r="Q16" s="149">
        <f t="shared" si="8"/>
        <v>1377.3047200000001</v>
      </c>
      <c r="R16" s="182">
        <f t="shared" si="9"/>
        <v>1.0616617804062876</v>
      </c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</row>
    <row r="17" spans="1:33" s="191" customFormat="1" ht="32.25" customHeight="1" x14ac:dyDescent="0.4">
      <c r="A17" s="188">
        <v>13020000</v>
      </c>
      <c r="B17" s="95" t="s">
        <v>174</v>
      </c>
      <c r="C17" s="96"/>
      <c r="D17" s="149">
        <v>8600</v>
      </c>
      <c r="E17" s="149">
        <v>8600</v>
      </c>
      <c r="F17" s="149">
        <v>7698.9640200000003</v>
      </c>
      <c r="G17" s="149">
        <f t="shared" si="2"/>
        <v>-901.03597999999965</v>
      </c>
      <c r="H17" s="182">
        <f t="shared" si="3"/>
        <v>0.8952283744186047</v>
      </c>
      <c r="I17" s="149">
        <f t="shared" si="0"/>
        <v>-901.03597999999965</v>
      </c>
      <c r="J17" s="182">
        <f t="shared" si="4"/>
        <v>0.8952283744186047</v>
      </c>
      <c r="K17" s="135">
        <v>0</v>
      </c>
      <c r="L17" s="135">
        <v>0</v>
      </c>
      <c r="M17" s="135"/>
      <c r="N17" s="190" t="str">
        <f t="shared" si="5"/>
        <v/>
      </c>
      <c r="O17" s="149">
        <f t="shared" si="6"/>
        <v>8600</v>
      </c>
      <c r="P17" s="149">
        <f t="shared" si="7"/>
        <v>7698.9640200000003</v>
      </c>
      <c r="Q17" s="149">
        <f t="shared" si="8"/>
        <v>-901.03597999999965</v>
      </c>
      <c r="R17" s="182">
        <f t="shared" si="9"/>
        <v>0.8952283744186047</v>
      </c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</row>
    <row r="18" spans="1:33" s="191" customFormat="1" ht="35.25" customHeight="1" x14ac:dyDescent="0.4">
      <c r="A18" s="188">
        <v>13030000</v>
      </c>
      <c r="B18" s="95" t="s">
        <v>175</v>
      </c>
      <c r="C18" s="96"/>
      <c r="D18" s="149">
        <v>2686.3540099999996</v>
      </c>
      <c r="E18" s="149">
        <v>2549.6340099999998</v>
      </c>
      <c r="F18" s="149">
        <v>3117.2854699999998</v>
      </c>
      <c r="G18" s="149">
        <f t="shared" si="2"/>
        <v>567.65146000000004</v>
      </c>
      <c r="H18" s="182">
        <f t="shared" si="3"/>
        <v>1.2226403702545527</v>
      </c>
      <c r="I18" s="149">
        <f t="shared" si="0"/>
        <v>430.93146000000024</v>
      </c>
      <c r="J18" s="182">
        <f t="shared" si="4"/>
        <v>1.1604149931080752</v>
      </c>
      <c r="K18" s="135">
        <v>0</v>
      </c>
      <c r="L18" s="135">
        <v>0</v>
      </c>
      <c r="M18" s="135"/>
      <c r="N18" s="190" t="str">
        <f t="shared" si="5"/>
        <v/>
      </c>
      <c r="O18" s="149">
        <f t="shared" si="6"/>
        <v>2686.3540099999996</v>
      </c>
      <c r="P18" s="149">
        <f t="shared" si="7"/>
        <v>3117.2854699999998</v>
      </c>
      <c r="Q18" s="149">
        <f t="shared" si="8"/>
        <v>430.93146000000024</v>
      </c>
      <c r="R18" s="182">
        <f t="shared" si="9"/>
        <v>1.1604149931080752</v>
      </c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</row>
    <row r="19" spans="1:33" s="191" customFormat="1" ht="42" customHeight="1" x14ac:dyDescent="0.4">
      <c r="A19" s="188">
        <v>13040000</v>
      </c>
      <c r="B19" s="95" t="s">
        <v>218</v>
      </c>
      <c r="C19" s="96"/>
      <c r="D19" s="148">
        <v>3279.951</v>
      </c>
      <c r="E19" s="148">
        <v>2932.451</v>
      </c>
      <c r="F19" s="148">
        <v>2983.5008399999997</v>
      </c>
      <c r="G19" s="148">
        <f t="shared" si="2"/>
        <v>51.049839999999676</v>
      </c>
      <c r="H19" s="182">
        <f t="shared" si="3"/>
        <v>1.0174085909704884</v>
      </c>
      <c r="I19" s="149">
        <f t="shared" si="0"/>
        <v>-296.45016000000032</v>
      </c>
      <c r="J19" s="182">
        <f t="shared" si="4"/>
        <v>0.90961750343221581</v>
      </c>
      <c r="K19" s="135">
        <v>0</v>
      </c>
      <c r="L19" s="135">
        <v>0</v>
      </c>
      <c r="M19" s="135">
        <f>L19-K19</f>
        <v>0</v>
      </c>
      <c r="N19" s="190" t="str">
        <f t="shared" si="5"/>
        <v/>
      </c>
      <c r="O19" s="149">
        <f t="shared" si="6"/>
        <v>3279.951</v>
      </c>
      <c r="P19" s="149">
        <f t="shared" si="7"/>
        <v>2983.5008399999997</v>
      </c>
      <c r="Q19" s="136">
        <f t="shared" si="8"/>
        <v>-296.45016000000032</v>
      </c>
      <c r="R19" s="182">
        <f t="shared" si="9"/>
        <v>0.90961750343221581</v>
      </c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</row>
    <row r="20" spans="1:33" s="7" customFormat="1" ht="26.25" hidden="1" customHeight="1" x14ac:dyDescent="0.4">
      <c r="A20" s="165">
        <v>13070000</v>
      </c>
      <c r="B20" s="95" t="s">
        <v>93</v>
      </c>
      <c r="C20" s="96"/>
      <c r="D20" s="134">
        <v>0</v>
      </c>
      <c r="E20" s="134">
        <v>0</v>
      </c>
      <c r="F20" s="134">
        <v>0</v>
      </c>
      <c r="G20" s="134">
        <f t="shared" si="2"/>
        <v>0</v>
      </c>
      <c r="H20" s="157" t="str">
        <f t="shared" si="3"/>
        <v/>
      </c>
      <c r="I20" s="149"/>
      <c r="J20" s="157" t="str">
        <f t="shared" si="4"/>
        <v/>
      </c>
      <c r="K20" s="135">
        <v>0</v>
      </c>
      <c r="L20" s="135">
        <v>0</v>
      </c>
      <c r="M20" s="135"/>
      <c r="N20" s="175" t="str">
        <f t="shared" si="5"/>
        <v/>
      </c>
      <c r="O20" s="149">
        <f t="shared" si="6"/>
        <v>0</v>
      </c>
      <c r="P20" s="149">
        <f t="shared" si="7"/>
        <v>0</v>
      </c>
      <c r="Q20" s="134">
        <f t="shared" si="8"/>
        <v>0</v>
      </c>
      <c r="R20" s="156" t="str">
        <f t="shared" si="9"/>
        <v/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s="7" customFormat="1" ht="27.75" customHeight="1" x14ac:dyDescent="0.35">
      <c r="A21" s="164">
        <v>14000000</v>
      </c>
      <c r="B21" s="93" t="s">
        <v>58</v>
      </c>
      <c r="C21" s="97" t="e">
        <f>C24+#REF!</f>
        <v>#REF!</v>
      </c>
      <c r="D21" s="134">
        <f>D24+D23+D22</f>
        <v>600067.28189999994</v>
      </c>
      <c r="E21" s="134">
        <f>E24+E23+E22</f>
        <v>550880.06389999995</v>
      </c>
      <c r="F21" s="134">
        <f>F22+F23+F24</f>
        <v>525941.61814000004</v>
      </c>
      <c r="G21" s="134">
        <f t="shared" si="2"/>
        <v>-24938.445759999915</v>
      </c>
      <c r="H21" s="156">
        <f t="shared" si="3"/>
        <v>0.95472980891077053</v>
      </c>
      <c r="I21" s="134">
        <f t="shared" ref="I21:I34" si="10">F21-D21</f>
        <v>-74125.663759999909</v>
      </c>
      <c r="J21" s="156">
        <f t="shared" si="4"/>
        <v>0.87647107916749778</v>
      </c>
      <c r="K21" s="133">
        <f>((K24+K23+K22)/1000)/1000</f>
        <v>0</v>
      </c>
      <c r="L21" s="133">
        <f>((L24+L23+L22)/1000)/1000</f>
        <v>0</v>
      </c>
      <c r="M21" s="133">
        <f>M24+M23+M22</f>
        <v>0</v>
      </c>
      <c r="N21" s="159" t="str">
        <f t="shared" si="5"/>
        <v/>
      </c>
      <c r="O21" s="134">
        <f t="shared" si="6"/>
        <v>600067.28189999994</v>
      </c>
      <c r="P21" s="134">
        <f t="shared" si="7"/>
        <v>525941.61814000004</v>
      </c>
      <c r="Q21" s="134">
        <f t="shared" si="8"/>
        <v>-74125.663759999909</v>
      </c>
      <c r="R21" s="156">
        <f t="shared" si="9"/>
        <v>0.87647107916749778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s="191" customFormat="1" ht="49.5" customHeight="1" x14ac:dyDescent="0.4">
      <c r="A22" s="192">
        <v>14020000</v>
      </c>
      <c r="B22" s="95" t="s">
        <v>139</v>
      </c>
      <c r="C22" s="96"/>
      <c r="D22" s="149">
        <v>55048.218000000001</v>
      </c>
      <c r="E22" s="149">
        <v>50461.561000000002</v>
      </c>
      <c r="F22" s="149">
        <v>35350.639069999997</v>
      </c>
      <c r="G22" s="149">
        <f t="shared" si="2"/>
        <v>-15110.921930000004</v>
      </c>
      <c r="H22" s="182">
        <f t="shared" si="3"/>
        <v>0.70054588818605901</v>
      </c>
      <c r="I22" s="149">
        <f t="shared" si="10"/>
        <v>-19697.578930000003</v>
      </c>
      <c r="J22" s="182">
        <f t="shared" si="4"/>
        <v>0.64217590240614142</v>
      </c>
      <c r="K22" s="150">
        <v>0</v>
      </c>
      <c r="L22" s="150">
        <v>0</v>
      </c>
      <c r="M22" s="150"/>
      <c r="N22" s="190" t="str">
        <f t="shared" si="5"/>
        <v/>
      </c>
      <c r="O22" s="149">
        <f t="shared" si="6"/>
        <v>55048.218000000001</v>
      </c>
      <c r="P22" s="149">
        <f t="shared" si="7"/>
        <v>35350.639069999997</v>
      </c>
      <c r="Q22" s="149">
        <f t="shared" si="8"/>
        <v>-19697.578930000003</v>
      </c>
      <c r="R22" s="182">
        <f t="shared" si="9"/>
        <v>0.64217590240614142</v>
      </c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</row>
    <row r="23" spans="1:33" s="191" customFormat="1" ht="48" customHeight="1" x14ac:dyDescent="0.4">
      <c r="A23" s="192">
        <v>14030000</v>
      </c>
      <c r="B23" s="95" t="s">
        <v>176</v>
      </c>
      <c r="C23" s="96"/>
      <c r="D23" s="149">
        <v>202313.85731999998</v>
      </c>
      <c r="E23" s="149">
        <v>185594.50631999999</v>
      </c>
      <c r="F23" s="149">
        <v>221963.47600999998</v>
      </c>
      <c r="G23" s="149">
        <f t="shared" si="2"/>
        <v>36368.969689999998</v>
      </c>
      <c r="H23" s="182">
        <f t="shared" si="3"/>
        <v>1.1959593007957521</v>
      </c>
      <c r="I23" s="149">
        <f t="shared" si="10"/>
        <v>19649.618690000003</v>
      </c>
      <c r="J23" s="182">
        <f t="shared" si="4"/>
        <v>1.0971244330482028</v>
      </c>
      <c r="K23" s="150">
        <v>0</v>
      </c>
      <c r="L23" s="150">
        <v>0</v>
      </c>
      <c r="M23" s="150"/>
      <c r="N23" s="190" t="str">
        <f t="shared" si="5"/>
        <v/>
      </c>
      <c r="O23" s="149">
        <f t="shared" si="6"/>
        <v>202313.85731999998</v>
      </c>
      <c r="P23" s="149">
        <f t="shared" si="7"/>
        <v>221963.47600999998</v>
      </c>
      <c r="Q23" s="149">
        <f t="shared" si="8"/>
        <v>19649.618690000003</v>
      </c>
      <c r="R23" s="182">
        <f t="shared" si="9"/>
        <v>1.0971244330482028</v>
      </c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</row>
    <row r="24" spans="1:33" s="191" customFormat="1" ht="64.5" customHeight="1" x14ac:dyDescent="0.4">
      <c r="A24" s="192">
        <v>14040000</v>
      </c>
      <c r="B24" s="95" t="s">
        <v>177</v>
      </c>
      <c r="C24" s="96" t="e">
        <f>#REF!+#REF!+#REF!+#REF!+#REF!</f>
        <v>#REF!</v>
      </c>
      <c r="D24" s="149">
        <v>342705.20658</v>
      </c>
      <c r="E24" s="149">
        <v>314823.99657999998</v>
      </c>
      <c r="F24" s="149">
        <v>268627.50306000002</v>
      </c>
      <c r="G24" s="149">
        <f t="shared" si="2"/>
        <v>-46196.49351999996</v>
      </c>
      <c r="H24" s="182">
        <f t="shared" si="3"/>
        <v>0.85326247674306188</v>
      </c>
      <c r="I24" s="149">
        <f t="shared" si="10"/>
        <v>-74077.703519999981</v>
      </c>
      <c r="J24" s="182">
        <f t="shared" si="4"/>
        <v>0.78384424252186691</v>
      </c>
      <c r="K24" s="150">
        <v>0</v>
      </c>
      <c r="L24" s="150">
        <v>0</v>
      </c>
      <c r="M24" s="150">
        <f>L24-K24</f>
        <v>0</v>
      </c>
      <c r="N24" s="190" t="str">
        <f t="shared" si="5"/>
        <v/>
      </c>
      <c r="O24" s="149">
        <f t="shared" si="6"/>
        <v>342705.20658</v>
      </c>
      <c r="P24" s="149">
        <f t="shared" si="7"/>
        <v>268627.50306000002</v>
      </c>
      <c r="Q24" s="149">
        <f t="shared" si="8"/>
        <v>-74077.703519999981</v>
      </c>
      <c r="R24" s="182">
        <f t="shared" si="9"/>
        <v>0.78384424252186691</v>
      </c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</row>
    <row r="25" spans="1:33" s="7" customFormat="1" ht="42.75" hidden="1" customHeight="1" x14ac:dyDescent="0.4">
      <c r="A25" s="168">
        <v>16000000</v>
      </c>
      <c r="B25" s="169" t="s">
        <v>215</v>
      </c>
      <c r="C25" s="98"/>
      <c r="D25" s="153">
        <v>0</v>
      </c>
      <c r="E25" s="153">
        <v>0</v>
      </c>
      <c r="F25" s="153">
        <v>0</v>
      </c>
      <c r="G25" s="153">
        <f t="shared" si="2"/>
        <v>0</v>
      </c>
      <c r="H25" s="157" t="str">
        <f t="shared" si="3"/>
        <v/>
      </c>
      <c r="I25" s="153">
        <f t="shared" si="10"/>
        <v>0</v>
      </c>
      <c r="J25" s="156" t="str">
        <f t="shared" si="4"/>
        <v/>
      </c>
      <c r="K25" s="150"/>
      <c r="L25" s="150"/>
      <c r="M25" s="150"/>
      <c r="N25" s="159" t="str">
        <f t="shared" si="5"/>
        <v/>
      </c>
      <c r="O25" s="153">
        <f t="shared" si="6"/>
        <v>0</v>
      </c>
      <c r="P25" s="153">
        <f t="shared" si="7"/>
        <v>0</v>
      </c>
      <c r="Q25" s="153">
        <f t="shared" si="8"/>
        <v>0</v>
      </c>
      <c r="R25" s="156" t="str">
        <f t="shared" si="9"/>
        <v/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s="7" customFormat="1" ht="20.25" customHeight="1" x14ac:dyDescent="0.35">
      <c r="A26" s="164">
        <v>18000000</v>
      </c>
      <c r="B26" s="93" t="s">
        <v>18</v>
      </c>
      <c r="C26" s="93"/>
      <c r="D26" s="134">
        <f>SUM(D27:D30)</f>
        <v>1755537.5131600001</v>
      </c>
      <c r="E26" s="134">
        <f>SUM(E27:E30)</f>
        <v>1651871.0201600001</v>
      </c>
      <c r="F26" s="134">
        <f>SUM(F27:F30)</f>
        <v>1762554.4072</v>
      </c>
      <c r="G26" s="134">
        <f t="shared" si="2"/>
        <v>110683.38703999994</v>
      </c>
      <c r="H26" s="156">
        <f t="shared" si="3"/>
        <v>1.0670048603608768</v>
      </c>
      <c r="I26" s="134">
        <f t="shared" si="10"/>
        <v>7016.8940399999265</v>
      </c>
      <c r="J26" s="156">
        <f t="shared" si="4"/>
        <v>1.0039970060379795</v>
      </c>
      <c r="K26" s="133">
        <f>(K27+K28+K29+K30)/1000</f>
        <v>0</v>
      </c>
      <c r="L26" s="133">
        <f>(L27+L28+L29+L30)/1000</f>
        <v>0</v>
      </c>
      <c r="M26" s="133">
        <f t="shared" ref="M26:M34" si="11">L26-K26</f>
        <v>0</v>
      </c>
      <c r="N26" s="159" t="str">
        <f t="shared" si="5"/>
        <v/>
      </c>
      <c r="O26" s="134">
        <f t="shared" si="6"/>
        <v>1755537.5131600001</v>
      </c>
      <c r="P26" s="134">
        <f t="shared" si="7"/>
        <v>1762554.4072</v>
      </c>
      <c r="Q26" s="134">
        <f t="shared" si="8"/>
        <v>7016.8940399999265</v>
      </c>
      <c r="R26" s="156">
        <f t="shared" si="9"/>
        <v>1.0039970060379795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s="191" customFormat="1" ht="29.25" customHeight="1" x14ac:dyDescent="0.4">
      <c r="A27" s="188">
        <v>18010000</v>
      </c>
      <c r="B27" s="95" t="s">
        <v>178</v>
      </c>
      <c r="C27" s="108"/>
      <c r="D27" s="149">
        <v>793953.37529000011</v>
      </c>
      <c r="E27" s="149">
        <v>740807.04729000013</v>
      </c>
      <c r="F27" s="149">
        <v>795072.77752</v>
      </c>
      <c r="G27" s="149">
        <f t="shared" si="2"/>
        <v>54265.73022999987</v>
      </c>
      <c r="H27" s="182">
        <f t="shared" si="3"/>
        <v>1.0732521787265838</v>
      </c>
      <c r="I27" s="149">
        <f t="shared" si="10"/>
        <v>1119.4022299998906</v>
      </c>
      <c r="J27" s="182">
        <f t="shared" si="4"/>
        <v>1.0014099092778477</v>
      </c>
      <c r="K27" s="151">
        <v>0</v>
      </c>
      <c r="L27" s="151">
        <v>0</v>
      </c>
      <c r="M27" s="151">
        <f>L27-K27</f>
        <v>0</v>
      </c>
      <c r="N27" s="190" t="str">
        <f t="shared" si="5"/>
        <v/>
      </c>
      <c r="O27" s="149">
        <f t="shared" si="6"/>
        <v>793953.37529000011</v>
      </c>
      <c r="P27" s="149">
        <f t="shared" si="7"/>
        <v>795072.77752</v>
      </c>
      <c r="Q27" s="149">
        <f t="shared" si="8"/>
        <v>1119.4022299998906</v>
      </c>
      <c r="R27" s="182">
        <f t="shared" si="9"/>
        <v>1.0014099092778477</v>
      </c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</row>
    <row r="28" spans="1:33" s="191" customFormat="1" ht="36" customHeight="1" x14ac:dyDescent="0.4">
      <c r="A28" s="188">
        <v>18020000</v>
      </c>
      <c r="B28" s="95" t="s">
        <v>86</v>
      </c>
      <c r="C28" s="96"/>
      <c r="D28" s="149">
        <v>3719.3</v>
      </c>
      <c r="E28" s="149">
        <v>3695.2</v>
      </c>
      <c r="F28" s="149">
        <v>3611.5588499999999</v>
      </c>
      <c r="G28" s="149">
        <f t="shared" si="2"/>
        <v>-83.641149999999925</v>
      </c>
      <c r="H28" s="182">
        <f t="shared" si="3"/>
        <v>0.97736491935483871</v>
      </c>
      <c r="I28" s="149">
        <f t="shared" si="10"/>
        <v>-107.74115000000029</v>
      </c>
      <c r="J28" s="182">
        <f t="shared" si="4"/>
        <v>0.97103187427741777</v>
      </c>
      <c r="K28" s="135">
        <v>0</v>
      </c>
      <c r="L28" s="135">
        <v>0</v>
      </c>
      <c r="M28" s="135">
        <f t="shared" si="11"/>
        <v>0</v>
      </c>
      <c r="N28" s="190" t="str">
        <f t="shared" si="5"/>
        <v/>
      </c>
      <c r="O28" s="149">
        <f t="shared" si="6"/>
        <v>3719.3</v>
      </c>
      <c r="P28" s="149">
        <f t="shared" si="7"/>
        <v>3611.5588499999999</v>
      </c>
      <c r="Q28" s="149">
        <f t="shared" si="8"/>
        <v>-107.74115000000029</v>
      </c>
      <c r="R28" s="182">
        <f t="shared" si="9"/>
        <v>0.97103187427741777</v>
      </c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</row>
    <row r="29" spans="1:33" s="191" customFormat="1" ht="27" customHeight="1" x14ac:dyDescent="0.4">
      <c r="A29" s="188">
        <v>18030000</v>
      </c>
      <c r="B29" s="95" t="s">
        <v>87</v>
      </c>
      <c r="C29" s="96"/>
      <c r="D29" s="149">
        <v>4583.09</v>
      </c>
      <c r="E29" s="149">
        <v>4496.3450000000003</v>
      </c>
      <c r="F29" s="149">
        <v>3883.5376200000001</v>
      </c>
      <c r="G29" s="149">
        <f t="shared" si="2"/>
        <v>-612.80738000000019</v>
      </c>
      <c r="H29" s="182">
        <f t="shared" si="3"/>
        <v>0.86370988436163143</v>
      </c>
      <c r="I29" s="149">
        <f t="shared" si="10"/>
        <v>-699.55238000000008</v>
      </c>
      <c r="J29" s="182">
        <f t="shared" si="4"/>
        <v>0.84736228614319153</v>
      </c>
      <c r="K29" s="135">
        <v>0</v>
      </c>
      <c r="L29" s="135">
        <v>0</v>
      </c>
      <c r="M29" s="135">
        <f t="shared" si="11"/>
        <v>0</v>
      </c>
      <c r="N29" s="190" t="str">
        <f t="shared" si="5"/>
        <v/>
      </c>
      <c r="O29" s="149">
        <f t="shared" si="6"/>
        <v>4583.09</v>
      </c>
      <c r="P29" s="149">
        <f t="shared" si="7"/>
        <v>3883.5376200000001</v>
      </c>
      <c r="Q29" s="149">
        <f t="shared" si="8"/>
        <v>-699.55238000000008</v>
      </c>
      <c r="R29" s="182">
        <f t="shared" si="9"/>
        <v>0.84736228614319153</v>
      </c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</row>
    <row r="30" spans="1:33" s="191" customFormat="1" ht="22.5" customHeight="1" x14ac:dyDescent="0.4">
      <c r="A30" s="188">
        <v>18050000</v>
      </c>
      <c r="B30" s="95" t="s">
        <v>88</v>
      </c>
      <c r="C30" s="96"/>
      <c r="D30" s="149">
        <v>953281.74786999996</v>
      </c>
      <c r="E30" s="149">
        <v>902872.42787000001</v>
      </c>
      <c r="F30" s="149">
        <v>959986.53321000002</v>
      </c>
      <c r="G30" s="149">
        <f>F30-E30</f>
        <v>57114.105340000009</v>
      </c>
      <c r="H30" s="182">
        <f t="shared" si="3"/>
        <v>1.063258222952649</v>
      </c>
      <c r="I30" s="149">
        <f>F30-D30</f>
        <v>6704.7853400000604</v>
      </c>
      <c r="J30" s="182">
        <f t="shared" si="4"/>
        <v>1.0070333721955562</v>
      </c>
      <c r="K30" s="135">
        <v>0</v>
      </c>
      <c r="L30" s="135">
        <v>0</v>
      </c>
      <c r="M30" s="135">
        <f t="shared" si="11"/>
        <v>0</v>
      </c>
      <c r="N30" s="190" t="str">
        <f t="shared" si="5"/>
        <v/>
      </c>
      <c r="O30" s="149">
        <f t="shared" si="6"/>
        <v>953281.74786999996</v>
      </c>
      <c r="P30" s="149">
        <f t="shared" si="7"/>
        <v>959986.53321000002</v>
      </c>
      <c r="Q30" s="149">
        <f t="shared" si="8"/>
        <v>6704.7853400000604</v>
      </c>
      <c r="R30" s="182">
        <f t="shared" si="9"/>
        <v>1.0070333721955562</v>
      </c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</row>
    <row r="31" spans="1:33" s="7" customFormat="1" ht="21.75" customHeight="1" x14ac:dyDescent="0.4">
      <c r="A31" s="164">
        <v>19000000</v>
      </c>
      <c r="B31" s="93" t="s">
        <v>89</v>
      </c>
      <c r="C31" s="96"/>
      <c r="D31" s="155">
        <f>D32+D33+D34</f>
        <v>0</v>
      </c>
      <c r="E31" s="155">
        <f>E32+E33+E34</f>
        <v>0</v>
      </c>
      <c r="F31" s="155">
        <f>F32+F33+F34</f>
        <v>5.27</v>
      </c>
      <c r="G31" s="155">
        <f t="shared" si="2"/>
        <v>5.27</v>
      </c>
      <c r="H31" s="156" t="str">
        <f t="shared" si="3"/>
        <v/>
      </c>
      <c r="I31" s="155">
        <f t="shared" si="10"/>
        <v>5.27</v>
      </c>
      <c r="J31" s="156" t="str">
        <f t="shared" si="4"/>
        <v/>
      </c>
      <c r="K31" s="133">
        <f>K32+K34+K33</f>
        <v>5460.1559999999999</v>
      </c>
      <c r="L31" s="133">
        <f>L32+L34+L33</f>
        <v>6604.7923799999999</v>
      </c>
      <c r="M31" s="133">
        <f t="shared" si="11"/>
        <v>1144.6363799999999</v>
      </c>
      <c r="N31" s="159">
        <f t="shared" si="5"/>
        <v>1.2096343730838459</v>
      </c>
      <c r="O31" s="134">
        <f t="shared" si="6"/>
        <v>5460.1559999999999</v>
      </c>
      <c r="P31" s="134">
        <f t="shared" si="7"/>
        <v>6610.0623800000003</v>
      </c>
      <c r="Q31" s="155">
        <f t="shared" si="8"/>
        <v>1149.9063800000004</v>
      </c>
      <c r="R31" s="156">
        <f t="shared" si="9"/>
        <v>1.2105995469726507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191" customFormat="1" ht="23.25" customHeight="1" x14ac:dyDescent="0.4">
      <c r="A32" s="188">
        <v>19010000</v>
      </c>
      <c r="B32" s="95" t="s">
        <v>90</v>
      </c>
      <c r="C32" s="96"/>
      <c r="D32" s="149">
        <v>0</v>
      </c>
      <c r="E32" s="149">
        <v>0</v>
      </c>
      <c r="F32" s="149">
        <v>0</v>
      </c>
      <c r="G32" s="149">
        <f t="shared" si="2"/>
        <v>0</v>
      </c>
      <c r="H32" s="182" t="str">
        <f t="shared" si="3"/>
        <v/>
      </c>
      <c r="I32" s="149">
        <f t="shared" si="10"/>
        <v>0</v>
      </c>
      <c r="J32" s="182" t="str">
        <f t="shared" si="4"/>
        <v/>
      </c>
      <c r="K32" s="135">
        <v>5460.1559999999999</v>
      </c>
      <c r="L32" s="135">
        <v>6604.7923799999999</v>
      </c>
      <c r="M32" s="135">
        <f t="shared" si="11"/>
        <v>1144.6363799999999</v>
      </c>
      <c r="N32" s="190">
        <f t="shared" si="5"/>
        <v>1.2096343730838459</v>
      </c>
      <c r="O32" s="149">
        <f t="shared" si="6"/>
        <v>5460.1559999999999</v>
      </c>
      <c r="P32" s="149">
        <f t="shared" si="7"/>
        <v>6604.7923799999999</v>
      </c>
      <c r="Q32" s="149">
        <f t="shared" si="8"/>
        <v>1144.6363799999999</v>
      </c>
      <c r="R32" s="182">
        <f t="shared" si="9"/>
        <v>1.2096343730838459</v>
      </c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</row>
    <row r="33" spans="1:33" s="191" customFormat="1" ht="42" hidden="1" customHeight="1" x14ac:dyDescent="0.4">
      <c r="A33" s="188">
        <v>19050000</v>
      </c>
      <c r="B33" s="95" t="s">
        <v>235</v>
      </c>
      <c r="C33" s="95"/>
      <c r="D33" s="149"/>
      <c r="E33" s="149"/>
      <c r="F33" s="149"/>
      <c r="G33" s="149"/>
      <c r="H33" s="182"/>
      <c r="I33" s="149"/>
      <c r="J33" s="182"/>
      <c r="K33" s="135">
        <v>0</v>
      </c>
      <c r="L33" s="135"/>
      <c r="M33" s="135">
        <f t="shared" si="11"/>
        <v>0</v>
      </c>
      <c r="N33" s="190" t="str">
        <f t="shared" si="5"/>
        <v/>
      </c>
      <c r="O33" s="149">
        <f t="shared" si="6"/>
        <v>0</v>
      </c>
      <c r="P33" s="149">
        <f t="shared" si="7"/>
        <v>0</v>
      </c>
      <c r="Q33" s="149">
        <f t="shared" si="8"/>
        <v>0</v>
      </c>
      <c r="R33" s="182" t="str">
        <f t="shared" si="9"/>
        <v/>
      </c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</row>
    <row r="34" spans="1:33" s="191" customFormat="1" ht="63" x14ac:dyDescent="0.4">
      <c r="A34" s="188">
        <v>19090000</v>
      </c>
      <c r="B34" s="95" t="s">
        <v>219</v>
      </c>
      <c r="C34" s="96"/>
      <c r="D34" s="149">
        <v>0</v>
      </c>
      <c r="E34" s="149">
        <v>0</v>
      </c>
      <c r="F34" s="149">
        <v>5.27</v>
      </c>
      <c r="G34" s="149">
        <f t="shared" si="2"/>
        <v>5.27</v>
      </c>
      <c r="H34" s="182" t="str">
        <f t="shared" si="3"/>
        <v/>
      </c>
      <c r="I34" s="149">
        <f t="shared" si="10"/>
        <v>5.27</v>
      </c>
      <c r="J34" s="182" t="str">
        <f t="shared" si="4"/>
        <v/>
      </c>
      <c r="K34" s="135">
        <v>0</v>
      </c>
      <c r="L34" s="135">
        <v>0</v>
      </c>
      <c r="M34" s="135">
        <f t="shared" si="11"/>
        <v>0</v>
      </c>
      <c r="N34" s="190" t="str">
        <f t="shared" si="5"/>
        <v/>
      </c>
      <c r="O34" s="149">
        <f t="shared" si="6"/>
        <v>0</v>
      </c>
      <c r="P34" s="149">
        <f t="shared" si="7"/>
        <v>5.27</v>
      </c>
      <c r="Q34" s="149">
        <f t="shared" si="8"/>
        <v>5.27</v>
      </c>
      <c r="R34" s="182" t="str">
        <f t="shared" si="9"/>
        <v/>
      </c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</row>
    <row r="35" spans="1:33" s="79" customFormat="1" ht="23.25" customHeight="1" x14ac:dyDescent="0.35">
      <c r="A35" s="166">
        <v>20000000</v>
      </c>
      <c r="B35" s="99" t="s">
        <v>19</v>
      </c>
      <c r="C35" s="100">
        <v>5750.4</v>
      </c>
      <c r="D35" s="133">
        <f>(D36+D37+D43+D47)</f>
        <v>244763.49901000003</v>
      </c>
      <c r="E35" s="133">
        <f>(E36+E37+E43+E47)</f>
        <v>229140.40300999998</v>
      </c>
      <c r="F35" s="133">
        <f>(F36+F37+F43+F47)</f>
        <v>276289.09009999997</v>
      </c>
      <c r="G35" s="133">
        <f t="shared" si="2"/>
        <v>47148.687089999992</v>
      </c>
      <c r="H35" s="156">
        <f t="shared" si="3"/>
        <v>1.2057633069971618</v>
      </c>
      <c r="I35" s="133">
        <f t="shared" ref="I35:I44" si="12">F35-D35</f>
        <v>31525.591089999944</v>
      </c>
      <c r="J35" s="156">
        <f t="shared" si="4"/>
        <v>1.1288002141557552</v>
      </c>
      <c r="K35" s="133">
        <f>K36+K37+K43+K47</f>
        <v>707753.70112999994</v>
      </c>
      <c r="L35" s="133">
        <f>L36+L37+L43+L47</f>
        <v>670135.71449000004</v>
      </c>
      <c r="M35" s="133">
        <f t="shared" ref="M35:M48" si="13">L35-K35</f>
        <v>-37617.986639999901</v>
      </c>
      <c r="N35" s="159">
        <f t="shared" si="5"/>
        <v>0.94684876026795906</v>
      </c>
      <c r="O35" s="133">
        <f t="shared" si="6"/>
        <v>952517.20013999997</v>
      </c>
      <c r="P35" s="133">
        <f t="shared" si="7"/>
        <v>946424.80459000007</v>
      </c>
      <c r="Q35" s="133">
        <f t="shared" si="8"/>
        <v>-6092.3955499998992</v>
      </c>
      <c r="R35" s="156">
        <f t="shared" si="9"/>
        <v>0.99360389969954932</v>
      </c>
      <c r="S35" s="78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s="7" customFormat="1" ht="45.75" customHeight="1" x14ac:dyDescent="0.35">
      <c r="A36" s="164">
        <v>21000000</v>
      </c>
      <c r="B36" s="93" t="s">
        <v>72</v>
      </c>
      <c r="C36" s="97">
        <v>1</v>
      </c>
      <c r="D36" s="134">
        <v>40967.232799999998</v>
      </c>
      <c r="E36" s="134">
        <v>39192.205799999996</v>
      </c>
      <c r="F36" s="134">
        <v>58996.681799999998</v>
      </c>
      <c r="G36" s="134">
        <f t="shared" si="2"/>
        <v>19804.476000000002</v>
      </c>
      <c r="H36" s="156">
        <f t="shared" si="3"/>
        <v>1.5053166974337537</v>
      </c>
      <c r="I36" s="134">
        <f t="shared" si="12"/>
        <v>18029.449000000001</v>
      </c>
      <c r="J36" s="156">
        <f t="shared" si="4"/>
        <v>1.4400943819666532</v>
      </c>
      <c r="K36" s="133">
        <v>399.7</v>
      </c>
      <c r="L36" s="133">
        <v>590</v>
      </c>
      <c r="M36" s="133">
        <f t="shared" si="13"/>
        <v>190.3</v>
      </c>
      <c r="N36" s="159">
        <f t="shared" si="5"/>
        <v>1.4761070803102327</v>
      </c>
      <c r="O36" s="155">
        <f t="shared" si="6"/>
        <v>41366.932799999995</v>
      </c>
      <c r="P36" s="155">
        <f t="shared" si="7"/>
        <v>59586.681799999998</v>
      </c>
      <c r="Q36" s="134">
        <f t="shared" si="8"/>
        <v>18219.749000000003</v>
      </c>
      <c r="R36" s="156">
        <f t="shared" si="9"/>
        <v>1.44044234771015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s="7" customFormat="1" ht="44.25" customHeight="1" x14ac:dyDescent="0.35">
      <c r="A37" s="164">
        <v>22000000</v>
      </c>
      <c r="B37" s="93" t="s">
        <v>179</v>
      </c>
      <c r="C37" s="97">
        <v>4948.8</v>
      </c>
      <c r="D37" s="134">
        <f>SUM(D38:D42)</f>
        <v>175999.04439000002</v>
      </c>
      <c r="E37" s="134">
        <f>SUM(E38:E42)</f>
        <v>162825.68638999999</v>
      </c>
      <c r="F37" s="134">
        <f>SUM(F38:F42)</f>
        <v>177251.65997999997</v>
      </c>
      <c r="G37" s="134">
        <f t="shared" si="2"/>
        <v>14425.97358999998</v>
      </c>
      <c r="H37" s="156">
        <f t="shared" si="3"/>
        <v>1.0885976525561629</v>
      </c>
      <c r="I37" s="134">
        <f t="shared" si="12"/>
        <v>1252.615589999943</v>
      </c>
      <c r="J37" s="156">
        <f t="shared" si="4"/>
        <v>1.0071171726775074</v>
      </c>
      <c r="K37" s="133">
        <f>SUM(K38:K42)</f>
        <v>0</v>
      </c>
      <c r="L37" s="133">
        <f>SUM(L38:L42)</f>
        <v>0</v>
      </c>
      <c r="M37" s="133">
        <f t="shared" si="13"/>
        <v>0</v>
      </c>
      <c r="N37" s="159" t="str">
        <f t="shared" si="5"/>
        <v/>
      </c>
      <c r="O37" s="134">
        <f t="shared" si="6"/>
        <v>175999.04439000002</v>
      </c>
      <c r="P37" s="134">
        <f t="shared" si="7"/>
        <v>177251.65997999997</v>
      </c>
      <c r="Q37" s="134">
        <f t="shared" si="8"/>
        <v>1252.615589999943</v>
      </c>
      <c r="R37" s="156">
        <f t="shared" si="9"/>
        <v>1.0071171726775074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s="191" customFormat="1" ht="22.5" customHeight="1" x14ac:dyDescent="0.4">
      <c r="A38" s="188">
        <v>22010000</v>
      </c>
      <c r="B38" s="95" t="s">
        <v>117</v>
      </c>
      <c r="C38" s="101"/>
      <c r="D38" s="149">
        <v>94796.685500000007</v>
      </c>
      <c r="E38" s="149">
        <v>88218.879499999995</v>
      </c>
      <c r="F38" s="149">
        <v>96073.585859999963</v>
      </c>
      <c r="G38" s="149">
        <f t="shared" si="2"/>
        <v>7854.7063599999674</v>
      </c>
      <c r="H38" s="182">
        <f t="shared" si="3"/>
        <v>1.0890365690940336</v>
      </c>
      <c r="I38" s="149">
        <f t="shared" si="12"/>
        <v>1276.900359999956</v>
      </c>
      <c r="J38" s="182">
        <f t="shared" si="4"/>
        <v>1.0134698840288034</v>
      </c>
      <c r="K38" s="135"/>
      <c r="L38" s="135">
        <v>0</v>
      </c>
      <c r="M38" s="135">
        <f t="shared" si="13"/>
        <v>0</v>
      </c>
      <c r="N38" s="190" t="str">
        <f t="shared" si="5"/>
        <v/>
      </c>
      <c r="O38" s="149">
        <f t="shared" si="6"/>
        <v>94796.685500000007</v>
      </c>
      <c r="P38" s="149">
        <f t="shared" si="7"/>
        <v>96073.585859999963</v>
      </c>
      <c r="Q38" s="149">
        <f t="shared" si="8"/>
        <v>1276.900359999956</v>
      </c>
      <c r="R38" s="182">
        <f t="shared" si="9"/>
        <v>1.0134698840288034</v>
      </c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</row>
    <row r="39" spans="1:33" s="191" customFormat="1" ht="69.75" customHeight="1" x14ac:dyDescent="0.4">
      <c r="A39" s="188" t="s">
        <v>253</v>
      </c>
      <c r="B39" s="95" t="s">
        <v>254</v>
      </c>
      <c r="C39" s="101"/>
      <c r="D39" s="149">
        <v>6000</v>
      </c>
      <c r="E39" s="149">
        <v>6000</v>
      </c>
      <c r="F39" s="149">
        <v>10505</v>
      </c>
      <c r="G39" s="149">
        <f>F39-E39</f>
        <v>4505</v>
      </c>
      <c r="H39" s="182">
        <f>IFERROR(F39/E39,"")</f>
        <v>1.7508333333333332</v>
      </c>
      <c r="I39" s="149">
        <f>F39-D39</f>
        <v>4505</v>
      </c>
      <c r="J39" s="182">
        <f>IFERROR(F39/D39,"")</f>
        <v>1.7508333333333332</v>
      </c>
      <c r="K39" s="135"/>
      <c r="L39" s="135"/>
      <c r="M39" s="135"/>
      <c r="N39" s="190"/>
      <c r="O39" s="149">
        <f>D39+K39</f>
        <v>6000</v>
      </c>
      <c r="P39" s="149">
        <f>L39+F39</f>
        <v>10505</v>
      </c>
      <c r="Q39" s="149">
        <f>P39-O39</f>
        <v>4505</v>
      </c>
      <c r="R39" s="182">
        <f>IFERROR(P39/O39,"")</f>
        <v>1.7508333333333332</v>
      </c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</row>
    <row r="40" spans="1:33" s="191" customFormat="1" ht="61.5" customHeight="1" x14ac:dyDescent="0.4">
      <c r="A40" s="188">
        <v>22080000</v>
      </c>
      <c r="B40" s="95" t="s">
        <v>180</v>
      </c>
      <c r="C40" s="96">
        <v>259.60000000000002</v>
      </c>
      <c r="D40" s="149">
        <v>73711.06</v>
      </c>
      <c r="E40" s="149">
        <v>67261.06</v>
      </c>
      <c r="F40" s="149">
        <v>69018.978260000004</v>
      </c>
      <c r="G40" s="149">
        <f t="shared" si="2"/>
        <v>1757.9182600000058</v>
      </c>
      <c r="H40" s="182">
        <f t="shared" si="3"/>
        <v>1.0261357501651029</v>
      </c>
      <c r="I40" s="149">
        <f t="shared" si="12"/>
        <v>-4692.0817399999942</v>
      </c>
      <c r="J40" s="182">
        <f t="shared" si="4"/>
        <v>0.9363449428077687</v>
      </c>
      <c r="K40" s="135"/>
      <c r="L40" s="135">
        <v>0</v>
      </c>
      <c r="M40" s="135">
        <f t="shared" si="13"/>
        <v>0</v>
      </c>
      <c r="N40" s="190" t="str">
        <f t="shared" si="5"/>
        <v/>
      </c>
      <c r="O40" s="149">
        <f t="shared" si="6"/>
        <v>73711.06</v>
      </c>
      <c r="P40" s="149">
        <f t="shared" si="7"/>
        <v>69018.978260000004</v>
      </c>
      <c r="Q40" s="149">
        <f t="shared" si="8"/>
        <v>-4692.0817399999942</v>
      </c>
      <c r="R40" s="182">
        <f t="shared" si="9"/>
        <v>0.9363449428077687</v>
      </c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</row>
    <row r="41" spans="1:33" s="191" customFormat="1" ht="23.25" customHeight="1" x14ac:dyDescent="0.4">
      <c r="A41" s="188">
        <v>22090000</v>
      </c>
      <c r="B41" s="95" t="s">
        <v>52</v>
      </c>
      <c r="C41" s="96">
        <v>4672.3</v>
      </c>
      <c r="D41" s="149">
        <v>1110.4663500000001</v>
      </c>
      <c r="E41" s="149">
        <v>984.66435000000001</v>
      </c>
      <c r="F41" s="149">
        <v>1277.8064600000002</v>
      </c>
      <c r="G41" s="149">
        <f t="shared" si="2"/>
        <v>293.14211000000023</v>
      </c>
      <c r="H41" s="182">
        <f t="shared" si="3"/>
        <v>1.2977076503277489</v>
      </c>
      <c r="I41" s="149">
        <f t="shared" si="12"/>
        <v>167.3401100000001</v>
      </c>
      <c r="J41" s="182">
        <f t="shared" si="4"/>
        <v>1.1506935442032982</v>
      </c>
      <c r="K41" s="135"/>
      <c r="L41" s="135">
        <v>0</v>
      </c>
      <c r="M41" s="135">
        <f t="shared" si="13"/>
        <v>0</v>
      </c>
      <c r="N41" s="190" t="str">
        <f t="shared" si="5"/>
        <v/>
      </c>
      <c r="O41" s="149">
        <f t="shared" si="6"/>
        <v>1110.4663500000001</v>
      </c>
      <c r="P41" s="149">
        <f t="shared" si="7"/>
        <v>1277.8064600000002</v>
      </c>
      <c r="Q41" s="149">
        <f t="shared" si="8"/>
        <v>167.3401100000001</v>
      </c>
      <c r="R41" s="182">
        <f t="shared" si="9"/>
        <v>1.1506935442032982</v>
      </c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</row>
    <row r="42" spans="1:33" s="191" customFormat="1" ht="120" customHeight="1" x14ac:dyDescent="0.4">
      <c r="A42" s="188">
        <v>22130000</v>
      </c>
      <c r="B42" s="95" t="s">
        <v>198</v>
      </c>
      <c r="C42" s="96"/>
      <c r="D42" s="149">
        <v>380.83254000000005</v>
      </c>
      <c r="E42" s="149">
        <v>361.08254000000005</v>
      </c>
      <c r="F42" s="149">
        <v>376.2894</v>
      </c>
      <c r="G42" s="149">
        <f t="shared" si="2"/>
        <v>15.206859999999949</v>
      </c>
      <c r="H42" s="182">
        <f t="shared" si="3"/>
        <v>1.0421146367254421</v>
      </c>
      <c r="I42" s="149">
        <f t="shared" si="12"/>
        <v>-4.5431400000000508</v>
      </c>
      <c r="J42" s="182">
        <f t="shared" si="4"/>
        <v>0.98807050468954138</v>
      </c>
      <c r="K42" s="135"/>
      <c r="L42" s="135">
        <v>0</v>
      </c>
      <c r="M42" s="135">
        <f t="shared" si="13"/>
        <v>0</v>
      </c>
      <c r="N42" s="190" t="str">
        <f t="shared" si="5"/>
        <v/>
      </c>
      <c r="O42" s="149">
        <f t="shared" si="6"/>
        <v>380.83254000000005</v>
      </c>
      <c r="P42" s="149">
        <f t="shared" si="7"/>
        <v>376.2894</v>
      </c>
      <c r="Q42" s="149">
        <f t="shared" si="8"/>
        <v>-4.5431400000000508</v>
      </c>
      <c r="R42" s="182">
        <f t="shared" si="9"/>
        <v>0.98807050468954138</v>
      </c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</row>
    <row r="43" spans="1:33" s="7" customFormat="1" ht="20.25" customHeight="1" x14ac:dyDescent="0.35">
      <c r="A43" s="164">
        <v>24000000</v>
      </c>
      <c r="B43" s="93" t="s">
        <v>59</v>
      </c>
      <c r="C43" s="97">
        <f>C44+C47</f>
        <v>300.2</v>
      </c>
      <c r="D43" s="134">
        <f>SUM(D44:D45)</f>
        <v>27797.221819999999</v>
      </c>
      <c r="E43" s="134">
        <f>SUM(E44:E45)</f>
        <v>27122.51082</v>
      </c>
      <c r="F43" s="134">
        <f>SUM(F44:F45)</f>
        <v>40040.748320000006</v>
      </c>
      <c r="G43" s="134">
        <f t="shared" si="2"/>
        <v>12918.237500000007</v>
      </c>
      <c r="H43" s="156">
        <f t="shared" si="3"/>
        <v>1.4762920949956508</v>
      </c>
      <c r="I43" s="134">
        <f t="shared" si="12"/>
        <v>12243.526500000007</v>
      </c>
      <c r="J43" s="156">
        <f t="shared" si="4"/>
        <v>1.4404586393303103</v>
      </c>
      <c r="K43" s="133">
        <f>K44+K45+K46</f>
        <v>27379.701000000001</v>
      </c>
      <c r="L43" s="133">
        <f>L44+L45+L46</f>
        <v>31028.048149999999</v>
      </c>
      <c r="M43" s="133">
        <f t="shared" si="13"/>
        <v>3648.3471499999978</v>
      </c>
      <c r="N43" s="159">
        <f t="shared" si="5"/>
        <v>1.1332500727454984</v>
      </c>
      <c r="O43" s="134">
        <f t="shared" si="6"/>
        <v>55176.92282</v>
      </c>
      <c r="P43" s="134">
        <f t="shared" si="7"/>
        <v>71068.796470000001</v>
      </c>
      <c r="Q43" s="134">
        <f t="shared" si="8"/>
        <v>15891.873650000001</v>
      </c>
      <c r="R43" s="156">
        <f t="shared" si="9"/>
        <v>1.2880166714233594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s="191" customFormat="1" ht="24" customHeight="1" x14ac:dyDescent="0.4">
      <c r="A44" s="188">
        <v>24060000</v>
      </c>
      <c r="B44" s="95" t="s">
        <v>20</v>
      </c>
      <c r="C44" s="96">
        <v>300.2</v>
      </c>
      <c r="D44" s="149">
        <v>27797.221819999999</v>
      </c>
      <c r="E44" s="149">
        <v>27122.51082</v>
      </c>
      <c r="F44" s="149">
        <v>40040.748320000006</v>
      </c>
      <c r="G44" s="149">
        <f t="shared" si="2"/>
        <v>12918.237500000007</v>
      </c>
      <c r="H44" s="182">
        <f t="shared" si="3"/>
        <v>1.4762920949956508</v>
      </c>
      <c r="I44" s="149">
        <f t="shared" si="12"/>
        <v>12243.526500000007</v>
      </c>
      <c r="J44" s="182">
        <f t="shared" si="4"/>
        <v>1.4404586393303103</v>
      </c>
      <c r="K44" s="135">
        <v>2662.3</v>
      </c>
      <c r="L44" s="135">
        <v>4447.2692000000006</v>
      </c>
      <c r="M44" s="135">
        <f t="shared" si="13"/>
        <v>1784.9692000000005</v>
      </c>
      <c r="N44" s="190">
        <f t="shared" si="5"/>
        <v>1.6704613304285769</v>
      </c>
      <c r="O44" s="149">
        <f t="shared" si="6"/>
        <v>30459.521819999998</v>
      </c>
      <c r="P44" s="149">
        <f t="shared" si="7"/>
        <v>44488.017520000009</v>
      </c>
      <c r="Q44" s="149">
        <f t="shared" si="8"/>
        <v>14028.49570000001</v>
      </c>
      <c r="R44" s="182">
        <f t="shared" si="9"/>
        <v>1.4605619150195843</v>
      </c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</row>
    <row r="45" spans="1:33" s="191" customFormat="1" ht="55.5" customHeight="1" x14ac:dyDescent="0.4">
      <c r="A45" s="188">
        <v>24110000</v>
      </c>
      <c r="B45" s="95" t="s">
        <v>83</v>
      </c>
      <c r="C45" s="96"/>
      <c r="D45" s="149">
        <v>0</v>
      </c>
      <c r="E45" s="149">
        <v>0</v>
      </c>
      <c r="F45" s="149">
        <v>0</v>
      </c>
      <c r="G45" s="149">
        <f t="shared" si="2"/>
        <v>0</v>
      </c>
      <c r="H45" s="182" t="str">
        <f t="shared" si="3"/>
        <v/>
      </c>
      <c r="I45" s="149"/>
      <c r="J45" s="182" t="str">
        <f t="shared" si="4"/>
        <v/>
      </c>
      <c r="K45" s="135">
        <v>52.100999999999999</v>
      </c>
      <c r="L45" s="135">
        <v>73.068660000000008</v>
      </c>
      <c r="M45" s="135">
        <f t="shared" si="13"/>
        <v>20.967660000000009</v>
      </c>
      <c r="N45" s="190">
        <f t="shared" si="5"/>
        <v>1.4024425634824669</v>
      </c>
      <c r="O45" s="149">
        <f t="shared" si="6"/>
        <v>52.100999999999999</v>
      </c>
      <c r="P45" s="149">
        <f t="shared" si="7"/>
        <v>73.068660000000008</v>
      </c>
      <c r="Q45" s="149">
        <f t="shared" si="8"/>
        <v>20.967660000000009</v>
      </c>
      <c r="R45" s="182">
        <f t="shared" si="9"/>
        <v>1.4024425634824669</v>
      </c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</row>
    <row r="46" spans="1:33" s="191" customFormat="1" ht="53.25" customHeight="1" x14ac:dyDescent="0.4">
      <c r="A46" s="188" t="s">
        <v>91</v>
      </c>
      <c r="B46" s="95" t="s">
        <v>92</v>
      </c>
      <c r="C46" s="96"/>
      <c r="D46" s="149">
        <v>0</v>
      </c>
      <c r="E46" s="149">
        <v>0</v>
      </c>
      <c r="F46" s="149">
        <v>0</v>
      </c>
      <c r="G46" s="149">
        <f t="shared" si="2"/>
        <v>0</v>
      </c>
      <c r="H46" s="182" t="str">
        <f t="shared" si="3"/>
        <v/>
      </c>
      <c r="I46" s="149"/>
      <c r="J46" s="182" t="str">
        <f t="shared" si="4"/>
        <v/>
      </c>
      <c r="K46" s="135">
        <v>24665.3</v>
      </c>
      <c r="L46" s="135">
        <v>26507.710289999999</v>
      </c>
      <c r="M46" s="135">
        <f t="shared" si="13"/>
        <v>1842.4102899999998</v>
      </c>
      <c r="N46" s="190">
        <f t="shared" si="5"/>
        <v>1.0746964476410179</v>
      </c>
      <c r="O46" s="149">
        <f t="shared" si="6"/>
        <v>24665.3</v>
      </c>
      <c r="P46" s="149">
        <f t="shared" si="7"/>
        <v>26507.710289999999</v>
      </c>
      <c r="Q46" s="149">
        <f t="shared" si="8"/>
        <v>1842.4102899999998</v>
      </c>
      <c r="R46" s="182">
        <f t="shared" si="9"/>
        <v>1.0746964476410179</v>
      </c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</row>
    <row r="47" spans="1:33" s="7" customFormat="1" ht="22.5" customHeight="1" x14ac:dyDescent="0.4">
      <c r="A47" s="164">
        <v>25000000</v>
      </c>
      <c r="B47" s="93" t="s">
        <v>53</v>
      </c>
      <c r="C47" s="97"/>
      <c r="D47" s="149">
        <v>0</v>
      </c>
      <c r="E47" s="149">
        <v>0</v>
      </c>
      <c r="F47" s="149">
        <v>0</v>
      </c>
      <c r="G47" s="149">
        <f t="shared" si="2"/>
        <v>0</v>
      </c>
      <c r="H47" s="156" t="str">
        <f t="shared" si="3"/>
        <v/>
      </c>
      <c r="I47" s="134">
        <f>F47-D47</f>
        <v>0</v>
      </c>
      <c r="J47" s="156" t="str">
        <f t="shared" si="4"/>
        <v/>
      </c>
      <c r="K47" s="133">
        <v>679974.30012999999</v>
      </c>
      <c r="L47" s="133">
        <v>638517.66634</v>
      </c>
      <c r="M47" s="133">
        <f t="shared" si="13"/>
        <v>-41456.633789999993</v>
      </c>
      <c r="N47" s="159">
        <f t="shared" si="5"/>
        <v>0.93903205785560695</v>
      </c>
      <c r="O47" s="134">
        <f t="shared" si="6"/>
        <v>679974.30012999999</v>
      </c>
      <c r="P47" s="134">
        <f t="shared" si="7"/>
        <v>638517.66634</v>
      </c>
      <c r="Q47" s="155">
        <f t="shared" si="8"/>
        <v>-41456.633789999993</v>
      </c>
      <c r="R47" s="156">
        <f t="shared" si="9"/>
        <v>0.93903205785560695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s="7" customFormat="1" ht="20.399999999999999" x14ac:dyDescent="0.35">
      <c r="A48" s="164">
        <v>30000000</v>
      </c>
      <c r="B48" s="93" t="s">
        <v>69</v>
      </c>
      <c r="C48" s="101"/>
      <c r="D48" s="155">
        <v>35</v>
      </c>
      <c r="E48" s="155">
        <v>30</v>
      </c>
      <c r="F48" s="155">
        <v>86.655459999999991</v>
      </c>
      <c r="G48" s="155">
        <f t="shared" si="2"/>
        <v>56.655459999999991</v>
      </c>
      <c r="H48" s="156">
        <f t="shared" si="3"/>
        <v>2.8885153333333329</v>
      </c>
      <c r="I48" s="134">
        <f>F48-D48</f>
        <v>51.655459999999991</v>
      </c>
      <c r="J48" s="156">
        <f t="shared" si="4"/>
        <v>2.4758702857142856</v>
      </c>
      <c r="K48" s="133">
        <v>484822.82601999998</v>
      </c>
      <c r="L48" s="133">
        <v>317372.38289999997</v>
      </c>
      <c r="M48" s="133">
        <f t="shared" si="13"/>
        <v>-167450.44312000001</v>
      </c>
      <c r="N48" s="159">
        <f t="shared" si="5"/>
        <v>0.6546151828398189</v>
      </c>
      <c r="O48" s="155">
        <f t="shared" si="6"/>
        <v>484857.82601999998</v>
      </c>
      <c r="P48" s="155">
        <f t="shared" si="7"/>
        <v>317459.03835999995</v>
      </c>
      <c r="Q48" s="155">
        <f t="shared" si="8"/>
        <v>-167398.78766000003</v>
      </c>
      <c r="R48" s="156">
        <f t="shared" si="9"/>
        <v>0.65474665215964778</v>
      </c>
      <c r="S48" s="46"/>
      <c r="T48" s="46"/>
      <c r="U48" s="46"/>
      <c r="V48" s="46"/>
      <c r="W48" s="47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s="79" customFormat="1" ht="61.2" x14ac:dyDescent="0.35">
      <c r="A49" s="166" t="s">
        <v>186</v>
      </c>
      <c r="B49" s="99" t="s">
        <v>187</v>
      </c>
      <c r="C49" s="102"/>
      <c r="D49" s="134">
        <v>0</v>
      </c>
      <c r="E49" s="134">
        <v>0</v>
      </c>
      <c r="F49" s="134">
        <v>0</v>
      </c>
      <c r="G49" s="134">
        <f>F49-E49</f>
        <v>0</v>
      </c>
      <c r="H49" s="156" t="str">
        <f t="shared" si="3"/>
        <v/>
      </c>
      <c r="I49" s="134">
        <f>F49-D49</f>
        <v>0</v>
      </c>
      <c r="J49" s="156" t="str">
        <f t="shared" si="4"/>
        <v/>
      </c>
      <c r="K49" s="133">
        <v>453606.04399999999</v>
      </c>
      <c r="L49" s="133">
        <v>294622.01111999998</v>
      </c>
      <c r="M49" s="133">
        <f t="shared" ref="M49:M57" si="14">L49-K49</f>
        <v>-158984.03288000001</v>
      </c>
      <c r="N49" s="159">
        <f t="shared" si="5"/>
        <v>0.649510770451727</v>
      </c>
      <c r="O49" s="133">
        <f t="shared" si="6"/>
        <v>453606.04399999999</v>
      </c>
      <c r="P49" s="133">
        <f t="shared" si="7"/>
        <v>294622.01111999998</v>
      </c>
      <c r="Q49" s="134">
        <f t="shared" si="8"/>
        <v>-158984.03288000001</v>
      </c>
      <c r="R49" s="156">
        <f t="shared" si="9"/>
        <v>0.649510770451727</v>
      </c>
      <c r="S49" s="78"/>
      <c r="T49" s="78"/>
      <c r="U49" s="78"/>
      <c r="V49" s="78"/>
      <c r="W49" s="81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s="7" customFormat="1" ht="30" customHeight="1" x14ac:dyDescent="0.35">
      <c r="A50" s="164">
        <v>50000000</v>
      </c>
      <c r="B50" s="93" t="s">
        <v>21</v>
      </c>
      <c r="C50" s="97" t="e">
        <f>#REF!+C51</f>
        <v>#REF!</v>
      </c>
      <c r="D50" s="134">
        <f>D51</f>
        <v>0</v>
      </c>
      <c r="E50" s="134">
        <f>E51</f>
        <v>0</v>
      </c>
      <c r="F50" s="134">
        <f>F51</f>
        <v>0</v>
      </c>
      <c r="G50" s="134">
        <f>F50-E50</f>
        <v>0</v>
      </c>
      <c r="H50" s="156" t="str">
        <f t="shared" si="3"/>
        <v/>
      </c>
      <c r="I50" s="134">
        <f>F50-D50</f>
        <v>0</v>
      </c>
      <c r="J50" s="156" t="str">
        <f t="shared" si="4"/>
        <v/>
      </c>
      <c r="K50" s="133">
        <f>K51</f>
        <v>26860.092000000001</v>
      </c>
      <c r="L50" s="133">
        <f>L51</f>
        <v>28024.824190000003</v>
      </c>
      <c r="M50" s="133">
        <f t="shared" si="14"/>
        <v>1164.7321900000024</v>
      </c>
      <c r="N50" s="159">
        <f t="shared" si="5"/>
        <v>1.0433629263071773</v>
      </c>
      <c r="O50" s="134">
        <f t="shared" si="6"/>
        <v>26860.092000000001</v>
      </c>
      <c r="P50" s="134">
        <f t="shared" si="7"/>
        <v>28024.824190000003</v>
      </c>
      <c r="Q50" s="134">
        <f t="shared" si="8"/>
        <v>1164.7321900000024</v>
      </c>
      <c r="R50" s="156">
        <f t="shared" si="9"/>
        <v>1.0433629263071773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s="191" customFormat="1" ht="81" customHeight="1" x14ac:dyDescent="0.4">
      <c r="A51" s="188">
        <v>50110000</v>
      </c>
      <c r="B51" s="95" t="s">
        <v>181</v>
      </c>
      <c r="C51" s="96"/>
      <c r="D51" s="149">
        <v>0</v>
      </c>
      <c r="E51" s="149">
        <v>0</v>
      </c>
      <c r="F51" s="149">
        <v>0</v>
      </c>
      <c r="G51" s="149">
        <f t="shared" si="2"/>
        <v>0</v>
      </c>
      <c r="H51" s="182" t="str">
        <f t="shared" si="3"/>
        <v/>
      </c>
      <c r="I51" s="134">
        <f>F51-D51</f>
        <v>0</v>
      </c>
      <c r="J51" s="182" t="str">
        <f t="shared" si="4"/>
        <v/>
      </c>
      <c r="K51" s="135">
        <v>26860.092000000001</v>
      </c>
      <c r="L51" s="135">
        <v>28024.824190000003</v>
      </c>
      <c r="M51" s="135">
        <f t="shared" si="14"/>
        <v>1164.7321900000024</v>
      </c>
      <c r="N51" s="190">
        <f t="shared" si="5"/>
        <v>1.0433629263071773</v>
      </c>
      <c r="O51" s="149">
        <f t="shared" si="6"/>
        <v>26860.092000000001</v>
      </c>
      <c r="P51" s="149">
        <f t="shared" si="7"/>
        <v>28024.824190000003</v>
      </c>
      <c r="Q51" s="149">
        <f t="shared" si="8"/>
        <v>1164.7321900000024</v>
      </c>
      <c r="R51" s="182">
        <f t="shared" si="9"/>
        <v>1.0433629263071773</v>
      </c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</row>
    <row r="52" spans="1:33" ht="20.25" customHeight="1" x14ac:dyDescent="0.35">
      <c r="A52" s="14">
        <v>900101</v>
      </c>
      <c r="B52" s="103" t="s">
        <v>22</v>
      </c>
      <c r="C52" s="104" t="e">
        <f>C10+C35+C50+#REF!</f>
        <v>#REF!</v>
      </c>
      <c r="D52" s="152">
        <f>D10+D35+D50+D48</f>
        <v>6390186.70524</v>
      </c>
      <c r="E52" s="152">
        <f>E10+E35+E50+E48</f>
        <v>5836325.4012399996</v>
      </c>
      <c r="F52" s="152">
        <f>F10+F35+F50+F48</f>
        <v>6086440.6309599997</v>
      </c>
      <c r="G52" s="152">
        <f t="shared" si="2"/>
        <v>250115.22972000018</v>
      </c>
      <c r="H52" s="158">
        <f t="shared" ref="H52:H60" si="15">IFERROR(F52/E52,"")</f>
        <v>1.0428549151263671</v>
      </c>
      <c r="I52" s="152">
        <f t="shared" ref="I52:I60" si="16">F52-D52</f>
        <v>-303746.07428000029</v>
      </c>
      <c r="J52" s="158">
        <f t="shared" ref="J52:J60" si="17">IFERROR(F52/D52,"")</f>
        <v>0.95246679192785932</v>
      </c>
      <c r="K52" s="152">
        <f>K10+K35+K48+K50+K49</f>
        <v>1678502.8191499999</v>
      </c>
      <c r="L52" s="152">
        <f>L10+L35+L48+L50+L49</f>
        <v>1316763.9859799999</v>
      </c>
      <c r="M52" s="152">
        <f t="shared" si="14"/>
        <v>-361738.83317</v>
      </c>
      <c r="N52" s="158">
        <f t="shared" ref="N52:N62" si="18">IFERROR(L52/K52,"")</f>
        <v>0.78448720547685113</v>
      </c>
      <c r="O52" s="152">
        <f t="shared" si="6"/>
        <v>8068689.5243899999</v>
      </c>
      <c r="P52" s="152">
        <f t="shared" si="7"/>
        <v>7403204.6169399992</v>
      </c>
      <c r="Q52" s="152">
        <f t="shared" si="8"/>
        <v>-665484.90745000076</v>
      </c>
      <c r="R52" s="158">
        <f t="shared" si="9"/>
        <v>0.91752255363917823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s="7" customFormat="1" ht="22.5" customHeight="1" x14ac:dyDescent="0.35">
      <c r="A53" s="164">
        <v>40000000</v>
      </c>
      <c r="B53" s="93" t="s">
        <v>54</v>
      </c>
      <c r="C53" s="105">
        <f>C54+C91</f>
        <v>226954.7</v>
      </c>
      <c r="D53" s="134">
        <f>D54</f>
        <v>4765819.3710000003</v>
      </c>
      <c r="E53" s="134">
        <f>E54</f>
        <v>4351569.9450000003</v>
      </c>
      <c r="F53" s="134">
        <f>F54</f>
        <v>4353247.1450000005</v>
      </c>
      <c r="G53" s="134">
        <f t="shared" si="2"/>
        <v>1677.2000000001863</v>
      </c>
      <c r="H53" s="174">
        <f t="shared" si="15"/>
        <v>1.0003854241161692</v>
      </c>
      <c r="I53" s="134">
        <f t="shared" si="16"/>
        <v>-412572.22599999979</v>
      </c>
      <c r="J53" s="174">
        <f t="shared" si="17"/>
        <v>0.9134309981384312</v>
      </c>
      <c r="K53" s="134">
        <f>K54</f>
        <v>58105.752999999997</v>
      </c>
      <c r="L53" s="134">
        <f>L54</f>
        <v>13329.151039999999</v>
      </c>
      <c r="M53" s="134">
        <f t="shared" si="14"/>
        <v>-44776.60196</v>
      </c>
      <c r="N53" s="174">
        <f t="shared" si="18"/>
        <v>0.22939468730402648</v>
      </c>
      <c r="O53" s="133">
        <f t="shared" si="6"/>
        <v>4823925.1239999998</v>
      </c>
      <c r="P53" s="134">
        <f t="shared" si="7"/>
        <v>4366576.2960400004</v>
      </c>
      <c r="Q53" s="134">
        <f t="shared" si="8"/>
        <v>-457348.82795999944</v>
      </c>
      <c r="R53" s="156">
        <f t="shared" si="9"/>
        <v>0.90519155745502833</v>
      </c>
    </row>
    <row r="54" spans="1:33" s="7" customFormat="1" ht="23.25" customHeight="1" x14ac:dyDescent="0.35">
      <c r="A54" s="164">
        <v>41000000</v>
      </c>
      <c r="B54" s="93" t="s">
        <v>55</v>
      </c>
      <c r="C54" s="105">
        <f>C55+C60</f>
        <v>226954.7</v>
      </c>
      <c r="D54" s="134">
        <f>D55+D60</f>
        <v>4765819.3710000003</v>
      </c>
      <c r="E54" s="134">
        <f>E55+E60</f>
        <v>4351569.9450000003</v>
      </c>
      <c r="F54" s="134">
        <f>F55+F60</f>
        <v>4353247.1450000005</v>
      </c>
      <c r="G54" s="134">
        <f t="shared" si="2"/>
        <v>1677.2000000001863</v>
      </c>
      <c r="H54" s="174">
        <f t="shared" si="15"/>
        <v>1.0003854241161692</v>
      </c>
      <c r="I54" s="134">
        <f t="shared" si="16"/>
        <v>-412572.22599999979</v>
      </c>
      <c r="J54" s="174">
        <f t="shared" si="17"/>
        <v>0.9134309981384312</v>
      </c>
      <c r="K54" s="134">
        <f>K55+K60</f>
        <v>58105.752999999997</v>
      </c>
      <c r="L54" s="134">
        <f>L55+L60</f>
        <v>13329.151039999999</v>
      </c>
      <c r="M54" s="134">
        <f t="shared" si="14"/>
        <v>-44776.60196</v>
      </c>
      <c r="N54" s="174">
        <f t="shared" si="18"/>
        <v>0.22939468730402648</v>
      </c>
      <c r="O54" s="134">
        <f t="shared" si="6"/>
        <v>4823925.1239999998</v>
      </c>
      <c r="P54" s="134">
        <f t="shared" si="7"/>
        <v>4366576.2960400004</v>
      </c>
      <c r="Q54" s="134">
        <f t="shared" si="8"/>
        <v>-457348.82795999944</v>
      </c>
      <c r="R54" s="156">
        <f t="shared" si="9"/>
        <v>0.90519155745502833</v>
      </c>
    </row>
    <row r="55" spans="1:33" s="82" customFormat="1" ht="23.25" customHeight="1" x14ac:dyDescent="0.35">
      <c r="A55" s="164">
        <v>41020000</v>
      </c>
      <c r="B55" s="169" t="s">
        <v>67</v>
      </c>
      <c r="C55" s="106">
        <f>SUM(C56:C56)</f>
        <v>226954.7</v>
      </c>
      <c r="D55" s="134">
        <f>D56+D57+D59+D58</f>
        <v>1370233.1800000002</v>
      </c>
      <c r="E55" s="134">
        <f>E56+E57+E59+E58</f>
        <v>1259695.3800000001</v>
      </c>
      <c r="F55" s="134">
        <f>F56+F57+F59+F58</f>
        <v>1262096.3800000001</v>
      </c>
      <c r="G55" s="134">
        <f t="shared" si="2"/>
        <v>2401</v>
      </c>
      <c r="H55" s="174">
        <f t="shared" si="15"/>
        <v>1.0019060163577007</v>
      </c>
      <c r="I55" s="155">
        <f t="shared" si="16"/>
        <v>-108136.80000000005</v>
      </c>
      <c r="J55" s="174">
        <f t="shared" si="17"/>
        <v>0.92108146147796532</v>
      </c>
      <c r="K55" s="134">
        <f>K56+K57</f>
        <v>0</v>
      </c>
      <c r="L55" s="134">
        <f>L56+L57</f>
        <v>0</v>
      </c>
      <c r="M55" s="134">
        <f t="shared" si="14"/>
        <v>0</v>
      </c>
      <c r="N55" s="174" t="str">
        <f t="shared" si="18"/>
        <v/>
      </c>
      <c r="O55" s="155">
        <f t="shared" si="6"/>
        <v>1370233.1800000002</v>
      </c>
      <c r="P55" s="155">
        <f t="shared" si="7"/>
        <v>1262096.3800000001</v>
      </c>
      <c r="Q55" s="134">
        <f t="shared" si="8"/>
        <v>-108136.80000000005</v>
      </c>
      <c r="R55" s="156">
        <f t="shared" si="9"/>
        <v>0.92108146147796532</v>
      </c>
    </row>
    <row r="56" spans="1:33" s="191" customFormat="1" ht="29.25" customHeight="1" x14ac:dyDescent="0.4">
      <c r="A56" s="188">
        <v>41020100</v>
      </c>
      <c r="B56" s="95" t="s">
        <v>105</v>
      </c>
      <c r="C56" s="107">
        <v>226954.7</v>
      </c>
      <c r="D56" s="136">
        <v>1212708.6000000001</v>
      </c>
      <c r="E56" s="136">
        <v>1111650.1000000001</v>
      </c>
      <c r="F56" s="136">
        <v>1111650.1000000001</v>
      </c>
      <c r="G56" s="136">
        <f t="shared" si="2"/>
        <v>0</v>
      </c>
      <c r="H56" s="190">
        <f t="shared" si="15"/>
        <v>1</v>
      </c>
      <c r="I56" s="149">
        <f t="shared" si="16"/>
        <v>-101058.5</v>
      </c>
      <c r="J56" s="190">
        <f t="shared" si="17"/>
        <v>0.91666712019688823</v>
      </c>
      <c r="K56" s="148">
        <v>0</v>
      </c>
      <c r="L56" s="148">
        <v>0</v>
      </c>
      <c r="M56" s="148">
        <f t="shared" si="14"/>
        <v>0</v>
      </c>
      <c r="N56" s="190" t="str">
        <f t="shared" si="18"/>
        <v/>
      </c>
      <c r="O56" s="149">
        <f t="shared" si="6"/>
        <v>1212708.6000000001</v>
      </c>
      <c r="P56" s="149">
        <f t="shared" si="7"/>
        <v>1111650.1000000001</v>
      </c>
      <c r="Q56" s="136">
        <f t="shared" si="8"/>
        <v>-101058.5</v>
      </c>
      <c r="R56" s="182">
        <f t="shared" si="9"/>
        <v>0.91666712019688823</v>
      </c>
    </row>
    <row r="57" spans="1:33" s="191" customFormat="1" ht="84" customHeight="1" x14ac:dyDescent="0.4">
      <c r="A57" s="188">
        <v>41020200</v>
      </c>
      <c r="B57" s="95" t="s">
        <v>158</v>
      </c>
      <c r="C57" s="107"/>
      <c r="D57" s="136">
        <v>113751.6</v>
      </c>
      <c r="E57" s="136">
        <v>104272.3</v>
      </c>
      <c r="F57" s="136">
        <v>104272.3</v>
      </c>
      <c r="G57" s="136">
        <f t="shared" si="2"/>
        <v>0</v>
      </c>
      <c r="H57" s="190">
        <f t="shared" si="15"/>
        <v>1</v>
      </c>
      <c r="I57" s="149">
        <f t="shared" si="16"/>
        <v>-9479.3000000000029</v>
      </c>
      <c r="J57" s="190">
        <f t="shared" si="17"/>
        <v>0.91666666666666663</v>
      </c>
      <c r="K57" s="148">
        <v>0</v>
      </c>
      <c r="L57" s="148">
        <v>0</v>
      </c>
      <c r="M57" s="148">
        <f t="shared" si="14"/>
        <v>0</v>
      </c>
      <c r="N57" s="190" t="str">
        <f t="shared" si="18"/>
        <v/>
      </c>
      <c r="O57" s="149">
        <f t="shared" si="6"/>
        <v>113751.6</v>
      </c>
      <c r="P57" s="149">
        <f t="shared" si="7"/>
        <v>104272.3</v>
      </c>
      <c r="Q57" s="149">
        <f t="shared" si="8"/>
        <v>-9479.3000000000029</v>
      </c>
      <c r="R57" s="182">
        <f t="shared" si="9"/>
        <v>0.91666666666666663</v>
      </c>
    </row>
    <row r="58" spans="1:33" s="191" customFormat="1" ht="130.5" customHeight="1" x14ac:dyDescent="0.4">
      <c r="A58" s="188" t="s">
        <v>245</v>
      </c>
      <c r="B58" s="95" t="s">
        <v>246</v>
      </c>
      <c r="C58" s="107"/>
      <c r="D58" s="136">
        <v>12156.88</v>
      </c>
      <c r="E58" s="136">
        <v>12156.88</v>
      </c>
      <c r="F58" s="136">
        <v>12156.88</v>
      </c>
      <c r="G58" s="136">
        <f>F58-E58</f>
        <v>0</v>
      </c>
      <c r="H58" s="190">
        <f>IFERROR(F58/E58,"")</f>
        <v>1</v>
      </c>
      <c r="I58" s="149">
        <f>F58-D58</f>
        <v>0</v>
      </c>
      <c r="J58" s="190">
        <f>IFERROR(F58/D58,"")</f>
        <v>1</v>
      </c>
      <c r="K58" s="148"/>
      <c r="L58" s="148"/>
      <c r="M58" s="148"/>
      <c r="N58" s="190"/>
      <c r="O58" s="149">
        <f t="shared" si="6"/>
        <v>12156.88</v>
      </c>
      <c r="P58" s="149">
        <f t="shared" si="7"/>
        <v>12156.88</v>
      </c>
      <c r="Q58" s="136">
        <f t="shared" si="8"/>
        <v>0</v>
      </c>
      <c r="R58" s="182">
        <f t="shared" si="9"/>
        <v>1</v>
      </c>
    </row>
    <row r="59" spans="1:33" s="191" customFormat="1" ht="126" x14ac:dyDescent="0.4">
      <c r="A59" s="188" t="s">
        <v>243</v>
      </c>
      <c r="B59" s="95" t="s">
        <v>244</v>
      </c>
      <c r="C59" s="107"/>
      <c r="D59" s="136">
        <v>31616.1</v>
      </c>
      <c r="E59" s="136">
        <v>31616.1</v>
      </c>
      <c r="F59" s="136">
        <v>34017.1</v>
      </c>
      <c r="G59" s="136">
        <f>F59-E59</f>
        <v>2401</v>
      </c>
      <c r="H59" s="190">
        <f>IFERROR(F59/E59,"")</f>
        <v>1.0759423205265672</v>
      </c>
      <c r="I59" s="149">
        <f>F59-D59</f>
        <v>2401</v>
      </c>
      <c r="J59" s="190">
        <f>IFERROR(F59/D59,"")</f>
        <v>1.0759423205265672</v>
      </c>
      <c r="K59" s="148">
        <v>0</v>
      </c>
      <c r="L59" s="148">
        <v>0</v>
      </c>
      <c r="M59" s="148">
        <f>L59-K59</f>
        <v>0</v>
      </c>
      <c r="N59" s="190" t="str">
        <f>IFERROR(L59/K59,"")</f>
        <v/>
      </c>
      <c r="O59" s="149">
        <f t="shared" si="6"/>
        <v>31616.1</v>
      </c>
      <c r="P59" s="149">
        <f t="shared" si="7"/>
        <v>34017.1</v>
      </c>
      <c r="Q59" s="136">
        <f t="shared" si="8"/>
        <v>2401</v>
      </c>
      <c r="R59" s="182">
        <f t="shared" si="9"/>
        <v>1.0759423205265672</v>
      </c>
    </row>
    <row r="60" spans="1:33" s="7" customFormat="1" ht="23.25" customHeight="1" x14ac:dyDescent="0.35">
      <c r="A60" s="164">
        <v>41030000</v>
      </c>
      <c r="B60" s="108" t="s">
        <v>68</v>
      </c>
      <c r="C60" s="97">
        <f>C84</f>
        <v>0</v>
      </c>
      <c r="D60" s="134">
        <f>SUM(D61:D85)</f>
        <v>3395586.1910000001</v>
      </c>
      <c r="E60" s="134">
        <f>SUM(E61:E85)</f>
        <v>3091874.5649999999</v>
      </c>
      <c r="F60" s="134">
        <f>SUM(F61:F85)</f>
        <v>3091150.7650000001</v>
      </c>
      <c r="G60" s="134">
        <f>F60-E60</f>
        <v>-723.79999999981374</v>
      </c>
      <c r="H60" s="174">
        <f t="shared" si="15"/>
        <v>0.999765902534277</v>
      </c>
      <c r="I60" s="134">
        <f t="shared" si="16"/>
        <v>-304435.42599999998</v>
      </c>
      <c r="J60" s="174">
        <f t="shared" si="17"/>
        <v>0.91034377898964658</v>
      </c>
      <c r="K60" s="133">
        <f>SUM(K61:K85)</f>
        <v>58105.752999999997</v>
      </c>
      <c r="L60" s="133">
        <f>SUM(L61:L85)</f>
        <v>13329.151039999999</v>
      </c>
      <c r="M60" s="133">
        <f>L60-K60</f>
        <v>-44776.60196</v>
      </c>
      <c r="N60" s="174">
        <f>IFERROR(L60/K60,"")</f>
        <v>0.22939468730402648</v>
      </c>
      <c r="O60" s="134">
        <f t="shared" si="6"/>
        <v>3453691.9440000001</v>
      </c>
      <c r="P60" s="134">
        <f t="shared" si="7"/>
        <v>3104479.91604</v>
      </c>
      <c r="Q60" s="134">
        <f t="shared" si="8"/>
        <v>-349212.02796000009</v>
      </c>
      <c r="R60" s="156">
        <f t="shared" si="9"/>
        <v>0.89888732590447851</v>
      </c>
    </row>
    <row r="61" spans="1:33" s="7" customFormat="1" ht="107.25" hidden="1" customHeight="1" x14ac:dyDescent="0.4">
      <c r="A61" s="165">
        <v>41030400</v>
      </c>
      <c r="B61" s="170" t="s">
        <v>217</v>
      </c>
      <c r="C61" s="97"/>
      <c r="D61" s="134"/>
      <c r="E61" s="134"/>
      <c r="F61" s="134"/>
      <c r="G61" s="134">
        <f>F61-E61</f>
        <v>0</v>
      </c>
      <c r="H61" s="174" t="str">
        <f t="shared" ref="H61:H66" si="19">IFERROR(F61/E61,"")</f>
        <v/>
      </c>
      <c r="I61" s="134">
        <f t="shared" ref="I61:I67" si="20">F61-D61</f>
        <v>0</v>
      </c>
      <c r="J61" s="174" t="str">
        <f t="shared" ref="J61:J66" si="21">IFERROR(F61/D61,"")</f>
        <v/>
      </c>
      <c r="K61" s="136"/>
      <c r="L61" s="136"/>
      <c r="M61" s="136">
        <f>L61-K61</f>
        <v>0</v>
      </c>
      <c r="N61" s="174" t="str">
        <f t="shared" si="18"/>
        <v/>
      </c>
      <c r="O61" s="136">
        <f t="shared" si="6"/>
        <v>0</v>
      </c>
      <c r="P61" s="136">
        <f t="shared" si="7"/>
        <v>0</v>
      </c>
      <c r="Q61" s="136">
        <f t="shared" si="8"/>
        <v>0</v>
      </c>
      <c r="R61" s="182" t="str">
        <f t="shared" si="9"/>
        <v/>
      </c>
    </row>
    <row r="62" spans="1:33" s="7" customFormat="1" ht="409.6" customHeight="1" x14ac:dyDescent="0.4">
      <c r="A62" s="188">
        <v>41030500</v>
      </c>
      <c r="B62" s="213" t="s">
        <v>216</v>
      </c>
      <c r="C62" s="97"/>
      <c r="D62" s="136">
        <v>33178.699999999997</v>
      </c>
      <c r="E62" s="136">
        <v>33178.699999999997</v>
      </c>
      <c r="F62" s="136">
        <v>33178.699999999997</v>
      </c>
      <c r="G62" s="136">
        <f>F62-E62</f>
        <v>0</v>
      </c>
      <c r="H62" s="190">
        <f t="shared" si="19"/>
        <v>1</v>
      </c>
      <c r="I62" s="136">
        <f t="shared" si="20"/>
        <v>0</v>
      </c>
      <c r="J62" s="190">
        <f t="shared" si="21"/>
        <v>1</v>
      </c>
      <c r="K62" s="136"/>
      <c r="L62" s="136"/>
      <c r="M62" s="136">
        <f>L62-K62</f>
        <v>0</v>
      </c>
      <c r="N62" s="190" t="str">
        <f t="shared" si="18"/>
        <v/>
      </c>
      <c r="O62" s="136">
        <f t="shared" si="6"/>
        <v>33178.699999999997</v>
      </c>
      <c r="P62" s="136">
        <f t="shared" si="7"/>
        <v>33178.699999999997</v>
      </c>
      <c r="Q62" s="136">
        <f t="shared" si="8"/>
        <v>0</v>
      </c>
      <c r="R62" s="182">
        <f t="shared" si="9"/>
        <v>1</v>
      </c>
    </row>
    <row r="63" spans="1:33" s="191" customFormat="1" ht="82.5" customHeight="1" x14ac:dyDescent="0.4">
      <c r="A63" s="188">
        <v>41030600</v>
      </c>
      <c r="B63" s="213" t="s">
        <v>234</v>
      </c>
      <c r="C63" s="101"/>
      <c r="D63" s="136">
        <v>4348.2</v>
      </c>
      <c r="E63" s="136">
        <v>3986.4</v>
      </c>
      <c r="F63" s="136">
        <v>3986.4</v>
      </c>
      <c r="G63" s="136"/>
      <c r="H63" s="190">
        <f t="shared" si="19"/>
        <v>1</v>
      </c>
      <c r="I63" s="136">
        <f t="shared" si="20"/>
        <v>-361.79999999999973</v>
      </c>
      <c r="J63" s="190">
        <f t="shared" si="21"/>
        <v>0.91679315578860221</v>
      </c>
      <c r="K63" s="136"/>
      <c r="L63" s="136"/>
      <c r="M63" s="136"/>
      <c r="N63" s="190"/>
      <c r="O63" s="149">
        <f t="shared" si="6"/>
        <v>4348.2</v>
      </c>
      <c r="P63" s="149">
        <f t="shared" si="7"/>
        <v>3986.4</v>
      </c>
      <c r="Q63" s="136">
        <f t="shared" si="8"/>
        <v>-361.79999999999973</v>
      </c>
      <c r="R63" s="182">
        <f t="shared" si="9"/>
        <v>0.91679315578860221</v>
      </c>
    </row>
    <row r="64" spans="1:33" s="191" customFormat="1" ht="82.5" customHeight="1" x14ac:dyDescent="0.4">
      <c r="A64" s="188" t="s">
        <v>251</v>
      </c>
      <c r="B64" s="213" t="s">
        <v>252</v>
      </c>
      <c r="C64" s="213"/>
      <c r="D64" s="136"/>
      <c r="E64" s="136"/>
      <c r="F64" s="136"/>
      <c r="G64" s="136"/>
      <c r="H64" s="190" t="str">
        <f t="shared" si="19"/>
        <v/>
      </c>
      <c r="I64" s="136">
        <f t="shared" si="20"/>
        <v>0</v>
      </c>
      <c r="J64" s="190" t="str">
        <f t="shared" si="21"/>
        <v/>
      </c>
      <c r="K64" s="136">
        <v>58105.752999999997</v>
      </c>
      <c r="L64" s="136">
        <v>13329.151039999999</v>
      </c>
      <c r="M64" s="136">
        <f>L64-K64</f>
        <v>-44776.60196</v>
      </c>
      <c r="N64" s="190">
        <f>IFERROR(L64/K64,"")</f>
        <v>0.22939468730402648</v>
      </c>
      <c r="O64" s="149">
        <f t="shared" si="6"/>
        <v>58105.752999999997</v>
      </c>
      <c r="P64" s="149">
        <f t="shared" si="7"/>
        <v>13329.151039999999</v>
      </c>
      <c r="Q64" s="136">
        <f t="shared" si="8"/>
        <v>-44776.60196</v>
      </c>
      <c r="R64" s="182">
        <f t="shared" si="9"/>
        <v>0.22939468730402648</v>
      </c>
    </row>
    <row r="65" spans="1:18" s="191" customFormat="1" ht="82.5" customHeight="1" x14ac:dyDescent="0.4">
      <c r="A65" s="188" t="s">
        <v>257</v>
      </c>
      <c r="B65" s="213" t="s">
        <v>258</v>
      </c>
      <c r="C65" s="214"/>
      <c r="D65" s="136">
        <v>49774</v>
      </c>
      <c r="E65" s="136">
        <v>49774</v>
      </c>
      <c r="F65" s="136">
        <v>49774</v>
      </c>
      <c r="G65" s="136"/>
      <c r="H65" s="190">
        <f t="shared" si="19"/>
        <v>1</v>
      </c>
      <c r="I65" s="136">
        <f t="shared" si="20"/>
        <v>0</v>
      </c>
      <c r="J65" s="190">
        <f t="shared" si="21"/>
        <v>1</v>
      </c>
      <c r="K65" s="136"/>
      <c r="L65" s="136"/>
      <c r="M65" s="136"/>
      <c r="N65" s="190"/>
      <c r="O65" s="149">
        <f>D65+K65</f>
        <v>49774</v>
      </c>
      <c r="P65" s="149">
        <f>L65+F65</f>
        <v>49774</v>
      </c>
      <c r="Q65" s="136">
        <f t="shared" si="8"/>
        <v>0</v>
      </c>
      <c r="R65" s="182">
        <f>IFERROR(P65/O65,"")</f>
        <v>1</v>
      </c>
    </row>
    <row r="66" spans="1:18" s="191" customFormat="1" ht="82.5" customHeight="1" x14ac:dyDescent="0.4">
      <c r="A66" s="188" t="s">
        <v>249</v>
      </c>
      <c r="B66" s="213" t="s">
        <v>250</v>
      </c>
      <c r="C66" s="101"/>
      <c r="D66" s="136">
        <v>457.4</v>
      </c>
      <c r="E66" s="136">
        <v>415.8</v>
      </c>
      <c r="F66" s="136">
        <v>415.8</v>
      </c>
      <c r="G66" s="136"/>
      <c r="H66" s="190">
        <f t="shared" si="19"/>
        <v>1</v>
      </c>
      <c r="I66" s="136">
        <f t="shared" si="20"/>
        <v>-41.599999999999966</v>
      </c>
      <c r="J66" s="190">
        <f t="shared" si="21"/>
        <v>0.90905115872321829</v>
      </c>
      <c r="K66" s="136"/>
      <c r="L66" s="136"/>
      <c r="M66" s="136"/>
      <c r="N66" s="190"/>
      <c r="O66" s="149">
        <f t="shared" si="6"/>
        <v>457.4</v>
      </c>
      <c r="P66" s="149">
        <f t="shared" si="7"/>
        <v>415.8</v>
      </c>
      <c r="Q66" s="136">
        <f t="shared" si="8"/>
        <v>-41.599999999999966</v>
      </c>
      <c r="R66" s="182">
        <f t="shared" si="9"/>
        <v>0.90905115872321829</v>
      </c>
    </row>
    <row r="67" spans="1:18" s="191" customFormat="1" ht="70.5" customHeight="1" x14ac:dyDescent="0.4">
      <c r="A67" s="188">
        <v>41033000</v>
      </c>
      <c r="B67" s="213" t="s">
        <v>214</v>
      </c>
      <c r="C67" s="101"/>
      <c r="D67" s="136">
        <v>46623.199999999997</v>
      </c>
      <c r="E67" s="136">
        <v>42737.9</v>
      </c>
      <c r="F67" s="136">
        <v>42737.9</v>
      </c>
      <c r="G67" s="136">
        <f t="shared" ref="G67:G76" si="22">F67-E67</f>
        <v>0</v>
      </c>
      <c r="H67" s="190">
        <f t="shared" ref="H67:H76" si="23">IFERROR(F67/E67,"")</f>
        <v>1</v>
      </c>
      <c r="I67" s="136">
        <f t="shared" si="20"/>
        <v>-3885.2999999999956</v>
      </c>
      <c r="J67" s="190">
        <f t="shared" ref="J67:J76" si="24">IFERROR(F67/D67,"")</f>
        <v>0.91666595171502607</v>
      </c>
      <c r="K67" s="136"/>
      <c r="L67" s="136"/>
      <c r="M67" s="136">
        <f t="shared" ref="M67:M84" si="25">L67-K67</f>
        <v>0</v>
      </c>
      <c r="N67" s="190" t="str">
        <f t="shared" ref="N67:N84" si="26">IFERROR(L67/K67,"")</f>
        <v/>
      </c>
      <c r="O67" s="149">
        <f t="shared" si="6"/>
        <v>46623.199999999997</v>
      </c>
      <c r="P67" s="149">
        <f t="shared" si="7"/>
        <v>42737.9</v>
      </c>
      <c r="Q67" s="136">
        <f t="shared" si="8"/>
        <v>-3885.2999999999956</v>
      </c>
      <c r="R67" s="182">
        <f t="shared" si="9"/>
        <v>0.91666595171502607</v>
      </c>
    </row>
    <row r="68" spans="1:18" s="191" customFormat="1" ht="91.5" customHeight="1" x14ac:dyDescent="0.4">
      <c r="A68" s="188" t="s">
        <v>261</v>
      </c>
      <c r="B68" s="213" t="s">
        <v>262</v>
      </c>
      <c r="C68" s="101"/>
      <c r="D68" s="136">
        <v>64567.4</v>
      </c>
      <c r="E68" s="136">
        <v>42940.6</v>
      </c>
      <c r="F68" s="136">
        <v>42216.800000000003</v>
      </c>
      <c r="G68" s="136">
        <f t="shared" si="22"/>
        <v>-723.79999999999563</v>
      </c>
      <c r="H68" s="190">
        <f t="shared" si="23"/>
        <v>0.98314415727772797</v>
      </c>
      <c r="I68" s="136">
        <f>F68-D68</f>
        <v>-22350.6</v>
      </c>
      <c r="J68" s="190">
        <f t="shared" si="24"/>
        <v>0.65384079272202389</v>
      </c>
      <c r="K68" s="136"/>
      <c r="L68" s="136"/>
      <c r="M68" s="136"/>
      <c r="N68" s="190"/>
      <c r="O68" s="149">
        <f>D68+K68</f>
        <v>64567.4</v>
      </c>
      <c r="P68" s="149">
        <f>L68+F68</f>
        <v>42216.800000000003</v>
      </c>
      <c r="Q68" s="136">
        <f>P68-O68</f>
        <v>-22350.6</v>
      </c>
      <c r="R68" s="182">
        <f>IFERROR(P68/O68,"")</f>
        <v>0.65384079272202389</v>
      </c>
    </row>
    <row r="69" spans="1:18" s="191" customFormat="1" ht="114.6" customHeight="1" x14ac:dyDescent="0.4">
      <c r="A69" s="188">
        <v>41033500</v>
      </c>
      <c r="B69" s="213" t="s">
        <v>260</v>
      </c>
      <c r="C69" s="101"/>
      <c r="D69" s="136">
        <v>27174.799999999999</v>
      </c>
      <c r="E69" s="136">
        <v>27174.799999999999</v>
      </c>
      <c r="F69" s="136">
        <v>27174.799999999999</v>
      </c>
      <c r="G69" s="136">
        <f t="shared" si="22"/>
        <v>0</v>
      </c>
      <c r="H69" s="190">
        <f t="shared" si="23"/>
        <v>1</v>
      </c>
      <c r="I69" s="136">
        <f>F69-D69</f>
        <v>0</v>
      </c>
      <c r="J69" s="190">
        <f t="shared" si="24"/>
        <v>1</v>
      </c>
      <c r="K69" s="136"/>
      <c r="L69" s="136"/>
      <c r="M69" s="136"/>
      <c r="N69" s="190"/>
      <c r="O69" s="149">
        <f t="shared" si="6"/>
        <v>27174.799999999999</v>
      </c>
      <c r="P69" s="149">
        <f t="shared" si="7"/>
        <v>27174.799999999999</v>
      </c>
      <c r="Q69" s="136">
        <f t="shared" si="8"/>
        <v>0</v>
      </c>
      <c r="R69" s="182">
        <f t="shared" si="9"/>
        <v>1</v>
      </c>
    </row>
    <row r="70" spans="1:18" s="191" customFormat="1" ht="86.4" customHeight="1" x14ac:dyDescent="0.4">
      <c r="A70" s="188" t="s">
        <v>255</v>
      </c>
      <c r="B70" s="213" t="s">
        <v>256</v>
      </c>
      <c r="C70" s="101"/>
      <c r="D70" s="136">
        <v>10739.8</v>
      </c>
      <c r="E70" s="136">
        <v>10739.8</v>
      </c>
      <c r="F70" s="136">
        <v>10739.8</v>
      </c>
      <c r="G70" s="136">
        <f t="shared" si="22"/>
        <v>0</v>
      </c>
      <c r="H70" s="190">
        <f t="shared" si="23"/>
        <v>1</v>
      </c>
      <c r="I70" s="136">
        <f t="shared" ref="I70:I76" si="27">F70-D70</f>
        <v>0</v>
      </c>
      <c r="J70" s="190">
        <f t="shared" si="24"/>
        <v>1</v>
      </c>
      <c r="K70" s="136"/>
      <c r="L70" s="136"/>
      <c r="M70" s="136"/>
      <c r="N70" s="190"/>
      <c r="O70" s="149">
        <f>D70+K70</f>
        <v>10739.8</v>
      </c>
      <c r="P70" s="149">
        <f>L70+F70</f>
        <v>10739.8</v>
      </c>
      <c r="Q70" s="136">
        <f>P70-O70</f>
        <v>0</v>
      </c>
      <c r="R70" s="182">
        <f>IFERROR(P70/O70,"")</f>
        <v>1</v>
      </c>
    </row>
    <row r="71" spans="1:18" s="191" customFormat="1" ht="44.25" customHeight="1" x14ac:dyDescent="0.4">
      <c r="A71" s="188" t="s">
        <v>199</v>
      </c>
      <c r="B71" s="213" t="s">
        <v>203</v>
      </c>
      <c r="C71" s="101"/>
      <c r="D71" s="136">
        <v>2985058.8</v>
      </c>
      <c r="E71" s="136">
        <v>2722430.9</v>
      </c>
      <c r="F71" s="136">
        <v>2722430.9</v>
      </c>
      <c r="G71" s="136">
        <f t="shared" si="22"/>
        <v>0</v>
      </c>
      <c r="H71" s="190">
        <f t="shared" si="23"/>
        <v>1</v>
      </c>
      <c r="I71" s="136">
        <f t="shared" si="27"/>
        <v>-262627.89999999991</v>
      </c>
      <c r="J71" s="190">
        <f t="shared" si="24"/>
        <v>0.91201918702572959</v>
      </c>
      <c r="K71" s="136"/>
      <c r="L71" s="136"/>
      <c r="M71" s="136">
        <f t="shared" si="25"/>
        <v>0</v>
      </c>
      <c r="N71" s="190" t="str">
        <f t="shared" si="26"/>
        <v/>
      </c>
      <c r="O71" s="149">
        <f t="shared" si="6"/>
        <v>2985058.8</v>
      </c>
      <c r="P71" s="149">
        <f t="shared" si="7"/>
        <v>2722430.9</v>
      </c>
      <c r="Q71" s="136">
        <f t="shared" si="8"/>
        <v>-262627.89999999991</v>
      </c>
      <c r="R71" s="182">
        <f t="shared" si="9"/>
        <v>0.91201918702572959</v>
      </c>
    </row>
    <row r="72" spans="1:18" s="7" customFormat="1" ht="147" x14ac:dyDescent="0.4">
      <c r="A72" s="188" t="s">
        <v>200</v>
      </c>
      <c r="B72" s="213" t="s">
        <v>205</v>
      </c>
      <c r="C72" s="97"/>
      <c r="D72" s="136">
        <v>39748.6</v>
      </c>
      <c r="E72" s="136">
        <v>39748.6</v>
      </c>
      <c r="F72" s="136">
        <v>39748.6</v>
      </c>
      <c r="G72" s="136">
        <f t="shared" si="22"/>
        <v>0</v>
      </c>
      <c r="H72" s="190">
        <f t="shared" si="23"/>
        <v>1</v>
      </c>
      <c r="I72" s="136">
        <f t="shared" si="27"/>
        <v>0</v>
      </c>
      <c r="J72" s="190">
        <f t="shared" si="24"/>
        <v>1</v>
      </c>
      <c r="K72" s="136"/>
      <c r="L72" s="136"/>
      <c r="M72" s="136">
        <f t="shared" si="25"/>
        <v>0</v>
      </c>
      <c r="N72" s="190" t="str">
        <f t="shared" si="26"/>
        <v/>
      </c>
      <c r="O72" s="149">
        <f t="shared" si="6"/>
        <v>39748.6</v>
      </c>
      <c r="P72" s="149">
        <f t="shared" si="7"/>
        <v>39748.6</v>
      </c>
      <c r="Q72" s="136">
        <f t="shared" si="8"/>
        <v>0</v>
      </c>
      <c r="R72" s="182">
        <f t="shared" si="9"/>
        <v>1</v>
      </c>
    </row>
    <row r="73" spans="1:18" s="7" customFormat="1" ht="63" hidden="1" x14ac:dyDescent="0.4">
      <c r="A73" s="188">
        <v>41034500</v>
      </c>
      <c r="B73" s="213" t="s">
        <v>221</v>
      </c>
      <c r="C73" s="97"/>
      <c r="D73" s="136">
        <v>0</v>
      </c>
      <c r="E73" s="136">
        <v>0</v>
      </c>
      <c r="F73" s="136">
        <v>0</v>
      </c>
      <c r="G73" s="136">
        <f t="shared" si="22"/>
        <v>0</v>
      </c>
      <c r="H73" s="190" t="str">
        <f t="shared" si="23"/>
        <v/>
      </c>
      <c r="I73" s="136">
        <f t="shared" si="27"/>
        <v>0</v>
      </c>
      <c r="J73" s="190" t="str">
        <f t="shared" si="24"/>
        <v/>
      </c>
      <c r="K73" s="136"/>
      <c r="L73" s="136"/>
      <c r="M73" s="136">
        <f t="shared" si="25"/>
        <v>0</v>
      </c>
      <c r="N73" s="190" t="str">
        <f t="shared" si="26"/>
        <v/>
      </c>
      <c r="O73" s="149">
        <f t="shared" si="6"/>
        <v>0</v>
      </c>
      <c r="P73" s="149">
        <f t="shared" si="7"/>
        <v>0</v>
      </c>
      <c r="Q73" s="136">
        <f t="shared" si="8"/>
        <v>0</v>
      </c>
      <c r="R73" s="182" t="str">
        <f t="shared" si="9"/>
        <v/>
      </c>
    </row>
    <row r="74" spans="1:18" s="7" customFormat="1" ht="63" hidden="1" x14ac:dyDescent="0.4">
      <c r="A74" s="188">
        <v>41035200</v>
      </c>
      <c r="B74" s="213" t="s">
        <v>222</v>
      </c>
      <c r="C74" s="97"/>
      <c r="D74" s="136">
        <v>0</v>
      </c>
      <c r="E74" s="136">
        <v>0</v>
      </c>
      <c r="F74" s="136">
        <v>0</v>
      </c>
      <c r="G74" s="136">
        <f t="shared" si="22"/>
        <v>0</v>
      </c>
      <c r="H74" s="190" t="str">
        <f t="shared" si="23"/>
        <v/>
      </c>
      <c r="I74" s="136">
        <f t="shared" si="27"/>
        <v>0</v>
      </c>
      <c r="J74" s="190" t="str">
        <f t="shared" si="24"/>
        <v/>
      </c>
      <c r="K74" s="136"/>
      <c r="L74" s="136"/>
      <c r="M74" s="136">
        <f t="shared" si="25"/>
        <v>0</v>
      </c>
      <c r="N74" s="190" t="str">
        <f t="shared" si="26"/>
        <v/>
      </c>
      <c r="O74" s="149">
        <f t="shared" si="6"/>
        <v>0</v>
      </c>
      <c r="P74" s="149">
        <f t="shared" si="7"/>
        <v>0</v>
      </c>
      <c r="Q74" s="136">
        <f t="shared" si="8"/>
        <v>0</v>
      </c>
      <c r="R74" s="182" t="str">
        <f t="shared" si="9"/>
        <v/>
      </c>
    </row>
    <row r="75" spans="1:18" s="7" customFormat="1" ht="84" hidden="1" x14ac:dyDescent="0.4">
      <c r="A75" s="188">
        <v>41035300</v>
      </c>
      <c r="B75" s="213" t="s">
        <v>230</v>
      </c>
      <c r="C75" s="97"/>
      <c r="D75" s="136">
        <v>0</v>
      </c>
      <c r="E75" s="136">
        <v>0</v>
      </c>
      <c r="F75" s="136">
        <v>0</v>
      </c>
      <c r="G75" s="136">
        <f t="shared" si="22"/>
        <v>0</v>
      </c>
      <c r="H75" s="190" t="str">
        <f t="shared" si="23"/>
        <v/>
      </c>
      <c r="I75" s="136">
        <f t="shared" si="27"/>
        <v>0</v>
      </c>
      <c r="J75" s="190" t="str">
        <f t="shared" si="24"/>
        <v/>
      </c>
      <c r="K75" s="136"/>
      <c r="L75" s="136"/>
      <c r="M75" s="136">
        <f t="shared" si="25"/>
        <v>0</v>
      </c>
      <c r="N75" s="190" t="str">
        <f t="shared" si="26"/>
        <v/>
      </c>
      <c r="O75" s="149">
        <f t="shared" si="6"/>
        <v>0</v>
      </c>
      <c r="P75" s="149">
        <f t="shared" si="7"/>
        <v>0</v>
      </c>
      <c r="Q75" s="136">
        <f t="shared" si="8"/>
        <v>0</v>
      </c>
      <c r="R75" s="182" t="str">
        <f t="shared" si="9"/>
        <v/>
      </c>
    </row>
    <row r="76" spans="1:18" s="7" customFormat="1" ht="72" customHeight="1" x14ac:dyDescent="0.4">
      <c r="A76" s="188" t="s">
        <v>201</v>
      </c>
      <c r="B76" s="213" t="s">
        <v>206</v>
      </c>
      <c r="C76" s="97"/>
      <c r="D76" s="136">
        <v>8445.1</v>
      </c>
      <c r="E76" s="136">
        <v>8445.1</v>
      </c>
      <c r="F76" s="136">
        <v>8445.1</v>
      </c>
      <c r="G76" s="136">
        <f t="shared" si="22"/>
        <v>0</v>
      </c>
      <c r="H76" s="190">
        <f t="shared" si="23"/>
        <v>1</v>
      </c>
      <c r="I76" s="136">
        <f t="shared" si="27"/>
        <v>0</v>
      </c>
      <c r="J76" s="190">
        <f t="shared" si="24"/>
        <v>1</v>
      </c>
      <c r="K76" s="136"/>
      <c r="L76" s="136"/>
      <c r="M76" s="136">
        <f t="shared" si="25"/>
        <v>0</v>
      </c>
      <c r="N76" s="190" t="str">
        <f t="shared" si="26"/>
        <v/>
      </c>
      <c r="O76" s="149">
        <f t="shared" si="6"/>
        <v>8445.1</v>
      </c>
      <c r="P76" s="149">
        <f t="shared" si="7"/>
        <v>8445.1</v>
      </c>
      <c r="Q76" s="136">
        <f t="shared" si="8"/>
        <v>0</v>
      </c>
      <c r="R76" s="182">
        <f t="shared" si="9"/>
        <v>1</v>
      </c>
    </row>
    <row r="77" spans="1:18" s="7" customFormat="1" ht="84" hidden="1" x14ac:dyDescent="0.4">
      <c r="A77" s="188">
        <v>41035500</v>
      </c>
      <c r="B77" s="213" t="s">
        <v>223</v>
      </c>
      <c r="C77" s="97"/>
      <c r="D77" s="136"/>
      <c r="E77" s="136"/>
      <c r="F77" s="136"/>
      <c r="G77" s="136">
        <f t="shared" ref="G77:G83" si="28">F77-E77</f>
        <v>0</v>
      </c>
      <c r="H77" s="190" t="str">
        <f t="shared" ref="H77:H83" si="29">IFERROR(F77/E77,"")</f>
        <v/>
      </c>
      <c r="I77" s="136">
        <f t="shared" ref="I77:I83" si="30">F77-D77</f>
        <v>0</v>
      </c>
      <c r="J77" s="190" t="str">
        <f t="shared" ref="J77:J83" si="31">IFERROR(F77/D77,"")</f>
        <v/>
      </c>
      <c r="K77" s="136"/>
      <c r="L77" s="136"/>
      <c r="M77" s="136">
        <f t="shared" si="25"/>
        <v>0</v>
      </c>
      <c r="N77" s="190" t="str">
        <f t="shared" si="26"/>
        <v/>
      </c>
      <c r="O77" s="136">
        <f t="shared" si="6"/>
        <v>0</v>
      </c>
      <c r="P77" s="136">
        <f t="shared" si="7"/>
        <v>0</v>
      </c>
      <c r="Q77" s="221">
        <f t="shared" si="8"/>
        <v>0</v>
      </c>
      <c r="R77" s="182" t="str">
        <f t="shared" si="9"/>
        <v/>
      </c>
    </row>
    <row r="78" spans="1:18" s="7" customFormat="1" ht="105" x14ac:dyDescent="0.4">
      <c r="A78" s="188">
        <v>41035600</v>
      </c>
      <c r="B78" s="213" t="s">
        <v>224</v>
      </c>
      <c r="C78" s="97"/>
      <c r="D78" s="136">
        <v>6176.6989999999996</v>
      </c>
      <c r="E78" s="136">
        <v>4176.6989999999996</v>
      </c>
      <c r="F78" s="136">
        <v>4176.6989999999996</v>
      </c>
      <c r="G78" s="136">
        <f t="shared" si="28"/>
        <v>0</v>
      </c>
      <c r="H78" s="190">
        <f t="shared" si="29"/>
        <v>1</v>
      </c>
      <c r="I78" s="136">
        <f t="shared" si="30"/>
        <v>-2000</v>
      </c>
      <c r="J78" s="190">
        <f t="shared" si="31"/>
        <v>0.67620245053223416</v>
      </c>
      <c r="K78" s="136"/>
      <c r="L78" s="136"/>
      <c r="M78" s="136">
        <f t="shared" si="25"/>
        <v>0</v>
      </c>
      <c r="N78" s="190" t="str">
        <f t="shared" si="26"/>
        <v/>
      </c>
      <c r="O78" s="136">
        <f t="shared" si="6"/>
        <v>6176.6989999999996</v>
      </c>
      <c r="P78" s="136">
        <f t="shared" si="7"/>
        <v>4176.6989999999996</v>
      </c>
      <c r="Q78" s="221">
        <f t="shared" si="8"/>
        <v>-2000</v>
      </c>
      <c r="R78" s="182">
        <f t="shared" si="9"/>
        <v>0.67620245053223416</v>
      </c>
    </row>
    <row r="79" spans="1:18" s="7" customFormat="1" ht="126" x14ac:dyDescent="0.4">
      <c r="A79" s="188" t="s">
        <v>263</v>
      </c>
      <c r="B79" s="213" t="s">
        <v>264</v>
      </c>
      <c r="C79" s="97"/>
      <c r="D79" s="136">
        <v>1161.8689999999999</v>
      </c>
      <c r="E79" s="136">
        <v>70.789000000000001</v>
      </c>
      <c r="F79" s="136">
        <v>70.789000000000001</v>
      </c>
      <c r="G79" s="136">
        <f t="shared" si="28"/>
        <v>0</v>
      </c>
      <c r="H79" s="190">
        <f t="shared" si="29"/>
        <v>1</v>
      </c>
      <c r="I79" s="136">
        <f t="shared" si="30"/>
        <v>-1091.08</v>
      </c>
      <c r="J79" s="190">
        <f t="shared" si="31"/>
        <v>6.092683426444806E-2</v>
      </c>
      <c r="K79" s="136"/>
      <c r="L79" s="136"/>
      <c r="M79" s="136">
        <f t="shared" si="25"/>
        <v>0</v>
      </c>
      <c r="N79" s="190" t="str">
        <f t="shared" si="26"/>
        <v/>
      </c>
      <c r="O79" s="136">
        <f t="shared" ref="O79:O85" si="32">D79+K79</f>
        <v>1161.8689999999999</v>
      </c>
      <c r="P79" s="136">
        <f t="shared" ref="P79:P85" si="33">L79+F79</f>
        <v>70.789000000000001</v>
      </c>
      <c r="Q79" s="221">
        <f t="shared" ref="Q79:Q85" si="34">P79-O79</f>
        <v>-1091.08</v>
      </c>
      <c r="R79" s="182">
        <f t="shared" ref="R79:R86" si="35">IFERROR(P79/O79,"")</f>
        <v>6.092683426444806E-2</v>
      </c>
    </row>
    <row r="80" spans="1:18" s="7" customFormat="1" ht="384" customHeight="1" x14ac:dyDescent="0.4">
      <c r="A80" s="188">
        <v>41036100</v>
      </c>
      <c r="B80" s="213" t="s">
        <v>225</v>
      </c>
      <c r="C80" s="97"/>
      <c r="D80" s="136">
        <v>54610.665000000001</v>
      </c>
      <c r="E80" s="136">
        <v>42533.519</v>
      </c>
      <c r="F80" s="136">
        <v>42533.519</v>
      </c>
      <c r="G80" s="136">
        <f t="shared" si="28"/>
        <v>0</v>
      </c>
      <c r="H80" s="190">
        <f t="shared" si="29"/>
        <v>1</v>
      </c>
      <c r="I80" s="136">
        <f t="shared" si="30"/>
        <v>-12077.146000000001</v>
      </c>
      <c r="J80" s="190">
        <f t="shared" si="31"/>
        <v>0.77885004696426974</v>
      </c>
      <c r="K80" s="136"/>
      <c r="L80" s="136"/>
      <c r="M80" s="136">
        <f t="shared" si="25"/>
        <v>0</v>
      </c>
      <c r="N80" s="190" t="str">
        <f t="shared" si="26"/>
        <v/>
      </c>
      <c r="O80" s="136">
        <f t="shared" si="32"/>
        <v>54610.665000000001</v>
      </c>
      <c r="P80" s="136">
        <f t="shared" si="33"/>
        <v>42533.519</v>
      </c>
      <c r="Q80" s="221">
        <f t="shared" si="34"/>
        <v>-12077.146000000001</v>
      </c>
      <c r="R80" s="182">
        <f t="shared" si="35"/>
        <v>0.77885004696426974</v>
      </c>
    </row>
    <row r="81" spans="1:33" s="7" customFormat="1" ht="317.25" customHeight="1" x14ac:dyDescent="0.4">
      <c r="A81" s="188">
        <v>41036400</v>
      </c>
      <c r="B81" s="213" t="s">
        <v>226</v>
      </c>
      <c r="C81" s="97"/>
      <c r="D81" s="136">
        <v>16127.458000000001</v>
      </c>
      <c r="E81" s="136">
        <v>16127.458000000001</v>
      </c>
      <c r="F81" s="136">
        <v>16127.458000000001</v>
      </c>
      <c r="G81" s="136">
        <f t="shared" si="28"/>
        <v>0</v>
      </c>
      <c r="H81" s="190">
        <f t="shared" si="29"/>
        <v>1</v>
      </c>
      <c r="I81" s="136">
        <f t="shared" si="30"/>
        <v>0</v>
      </c>
      <c r="J81" s="190">
        <f t="shared" si="31"/>
        <v>1</v>
      </c>
      <c r="K81" s="136"/>
      <c r="L81" s="136"/>
      <c r="M81" s="136">
        <f t="shared" si="25"/>
        <v>0</v>
      </c>
      <c r="N81" s="190" t="str">
        <f t="shared" si="26"/>
        <v/>
      </c>
      <c r="O81" s="136">
        <f t="shared" si="32"/>
        <v>16127.458000000001</v>
      </c>
      <c r="P81" s="136">
        <f t="shared" si="33"/>
        <v>16127.458000000001</v>
      </c>
      <c r="Q81" s="221">
        <f t="shared" si="34"/>
        <v>0</v>
      </c>
      <c r="R81" s="182">
        <f t="shared" si="35"/>
        <v>1</v>
      </c>
    </row>
    <row r="82" spans="1:33" s="7" customFormat="1" ht="63" hidden="1" x14ac:dyDescent="0.4">
      <c r="A82" s="188">
        <v>41037000</v>
      </c>
      <c r="B82" s="213" t="s">
        <v>231</v>
      </c>
      <c r="C82" s="97"/>
      <c r="D82" s="136"/>
      <c r="E82" s="136"/>
      <c r="F82" s="136"/>
      <c r="G82" s="136">
        <f t="shared" si="28"/>
        <v>0</v>
      </c>
      <c r="H82" s="190" t="str">
        <f t="shared" si="29"/>
        <v/>
      </c>
      <c r="I82" s="136">
        <f t="shared" si="30"/>
        <v>0</v>
      </c>
      <c r="J82" s="190" t="str">
        <f t="shared" si="31"/>
        <v/>
      </c>
      <c r="K82" s="136"/>
      <c r="L82" s="136"/>
      <c r="M82" s="136">
        <f t="shared" si="25"/>
        <v>0</v>
      </c>
      <c r="N82" s="190" t="str">
        <f t="shared" si="26"/>
        <v/>
      </c>
      <c r="O82" s="136">
        <f t="shared" si="32"/>
        <v>0</v>
      </c>
      <c r="P82" s="136">
        <f t="shared" si="33"/>
        <v>0</v>
      </c>
      <c r="Q82" s="221">
        <f t="shared" si="34"/>
        <v>0</v>
      </c>
      <c r="R82" s="182" t="str">
        <f t="shared" si="35"/>
        <v/>
      </c>
    </row>
    <row r="83" spans="1:33" s="7" customFormat="1" ht="118.5" customHeight="1" x14ac:dyDescent="0.4">
      <c r="A83" s="188">
        <v>41037200</v>
      </c>
      <c r="B83" s="213" t="s">
        <v>227</v>
      </c>
      <c r="C83" s="97"/>
      <c r="D83" s="136">
        <v>47393.5</v>
      </c>
      <c r="E83" s="136">
        <v>47393.5</v>
      </c>
      <c r="F83" s="136">
        <v>47393.5</v>
      </c>
      <c r="G83" s="136">
        <f t="shared" si="28"/>
        <v>0</v>
      </c>
      <c r="H83" s="190">
        <f t="shared" si="29"/>
        <v>1</v>
      </c>
      <c r="I83" s="136">
        <f t="shared" si="30"/>
        <v>0</v>
      </c>
      <c r="J83" s="190">
        <f t="shared" si="31"/>
        <v>1</v>
      </c>
      <c r="K83" s="136">
        <v>0</v>
      </c>
      <c r="L83" s="136">
        <v>0</v>
      </c>
      <c r="M83" s="136">
        <f t="shared" si="25"/>
        <v>0</v>
      </c>
      <c r="N83" s="190" t="str">
        <f t="shared" si="26"/>
        <v/>
      </c>
      <c r="O83" s="136">
        <f t="shared" si="32"/>
        <v>47393.5</v>
      </c>
      <c r="P83" s="136">
        <f t="shared" si="33"/>
        <v>47393.5</v>
      </c>
      <c r="Q83" s="221">
        <f t="shared" si="34"/>
        <v>0</v>
      </c>
      <c r="R83" s="182">
        <f t="shared" si="35"/>
        <v>1</v>
      </c>
    </row>
    <row r="84" spans="1:33" s="7" customFormat="1" ht="133.5" hidden="1" customHeight="1" x14ac:dyDescent="0.4">
      <c r="A84" s="165" t="s">
        <v>202</v>
      </c>
      <c r="B84" s="213" t="s">
        <v>204</v>
      </c>
      <c r="C84" s="96"/>
      <c r="D84" s="136"/>
      <c r="E84" s="136"/>
      <c r="F84" s="136"/>
      <c r="G84" s="136">
        <f>F84-E84</f>
        <v>0</v>
      </c>
      <c r="H84" s="175" t="str">
        <f>IFERROR(F84/E84,"")</f>
        <v/>
      </c>
      <c r="I84" s="136">
        <f>F84-D84</f>
        <v>0</v>
      </c>
      <c r="J84" s="175" t="str">
        <f>IFERROR(F84/D84,"")</f>
        <v/>
      </c>
      <c r="K84" s="136"/>
      <c r="L84" s="136"/>
      <c r="M84" s="136">
        <f t="shared" si="25"/>
        <v>0</v>
      </c>
      <c r="N84" s="175" t="str">
        <f t="shared" si="26"/>
        <v/>
      </c>
      <c r="O84" s="134">
        <f t="shared" si="32"/>
        <v>0</v>
      </c>
      <c r="P84" s="134">
        <f t="shared" si="33"/>
        <v>0</v>
      </c>
      <c r="Q84" s="147">
        <f t="shared" si="34"/>
        <v>0</v>
      </c>
      <c r="R84" s="156" t="str">
        <f t="shared" si="35"/>
        <v/>
      </c>
    </row>
    <row r="85" spans="1:33" s="7" customFormat="1" ht="105" hidden="1" x14ac:dyDescent="0.4">
      <c r="A85" s="165">
        <v>41039100</v>
      </c>
      <c r="B85" s="214" t="s">
        <v>233</v>
      </c>
      <c r="C85" s="96"/>
      <c r="D85" s="136"/>
      <c r="E85" s="136"/>
      <c r="F85" s="136"/>
      <c r="G85" s="136">
        <f>F85-E85</f>
        <v>0</v>
      </c>
      <c r="H85" s="175" t="str">
        <f>IFERROR(F85/E85,"")</f>
        <v/>
      </c>
      <c r="I85" s="136">
        <f>F85-D85</f>
        <v>0</v>
      </c>
      <c r="J85" s="175" t="str">
        <f>IFERROR(F85/D85,"")</f>
        <v/>
      </c>
      <c r="K85" s="136"/>
      <c r="L85" s="136"/>
      <c r="M85" s="136">
        <f>L85-K85</f>
        <v>0</v>
      </c>
      <c r="N85" s="175" t="str">
        <f>IFERROR(L85/K85,"")</f>
        <v/>
      </c>
      <c r="O85" s="134">
        <f t="shared" si="32"/>
        <v>0</v>
      </c>
      <c r="P85" s="134">
        <f t="shared" si="33"/>
        <v>0</v>
      </c>
      <c r="Q85" s="147">
        <f t="shared" si="34"/>
        <v>0</v>
      </c>
      <c r="R85" s="156" t="str">
        <f t="shared" si="35"/>
        <v/>
      </c>
    </row>
    <row r="86" spans="1:33" ht="20.399999999999999" x14ac:dyDescent="0.35">
      <c r="A86" s="80">
        <v>900102</v>
      </c>
      <c r="B86" s="109" t="s">
        <v>23</v>
      </c>
      <c r="C86" s="109"/>
      <c r="D86" s="152">
        <f>D52+D53</f>
        <v>11156006.076239999</v>
      </c>
      <c r="E86" s="152">
        <f>E52+E53</f>
        <v>10187895.346239999</v>
      </c>
      <c r="F86" s="152">
        <f>F53+F52</f>
        <v>10439687.77596</v>
      </c>
      <c r="G86" s="152">
        <f t="shared" si="2"/>
        <v>251792.4297200013</v>
      </c>
      <c r="H86" s="158">
        <f t="shared" ref="H86:H93" si="36">IFERROR(F86/E86,"")</f>
        <v>1.0247148622127267</v>
      </c>
      <c r="I86" s="152">
        <f t="shared" ref="I86:I93" si="37">F86-D86</f>
        <v>-716318.30027999915</v>
      </c>
      <c r="J86" s="158">
        <f>IFERROR(F86/D86,"")</f>
        <v>0.93579079328348436</v>
      </c>
      <c r="K86" s="152">
        <f>K53+K52</f>
        <v>1736608.5721499999</v>
      </c>
      <c r="L86" s="152">
        <f>L53+L52</f>
        <v>1330093.1370199998</v>
      </c>
      <c r="M86" s="152">
        <f>L86-K86</f>
        <v>-406515.43513000011</v>
      </c>
      <c r="N86" s="158">
        <f>IFERROR(L86/K86,"")</f>
        <v>0.76591418374336617</v>
      </c>
      <c r="O86" s="152">
        <f>O53+O52</f>
        <v>12892614.648389999</v>
      </c>
      <c r="P86" s="152">
        <f>P53+P52</f>
        <v>11769780.91298</v>
      </c>
      <c r="Q86" s="152">
        <f t="shared" ref="Q86:Q92" si="38">P86-O86</f>
        <v>-1122833.7354099993</v>
      </c>
      <c r="R86" s="158">
        <f t="shared" si="35"/>
        <v>0.91290876474383598</v>
      </c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s="7" customFormat="1" ht="46.8" hidden="1" x14ac:dyDescent="0.35">
      <c r="A87" s="19" t="s">
        <v>99</v>
      </c>
      <c r="B87" s="23" t="s">
        <v>96</v>
      </c>
      <c r="C87" s="45"/>
      <c r="D87" s="86"/>
      <c r="E87" s="86"/>
      <c r="F87" s="86"/>
      <c r="G87" s="86"/>
      <c r="H87" s="158" t="str">
        <f t="shared" si="36"/>
        <v/>
      </c>
      <c r="I87" s="86">
        <f t="shared" si="37"/>
        <v>0</v>
      </c>
      <c r="J87" s="86" t="e">
        <f t="shared" ref="J87:J93" si="39">F87/D87*100</f>
        <v>#DIV/0!</v>
      </c>
      <c r="K87" s="250">
        <v>0</v>
      </c>
      <c r="L87" s="250">
        <v>0</v>
      </c>
      <c r="M87" s="87"/>
      <c r="N87" s="87"/>
      <c r="O87" s="88">
        <f t="shared" ref="O87:O93" si="40">D87+K87</f>
        <v>0</v>
      </c>
      <c r="P87" s="88">
        <f t="shared" ref="P87:P93" si="41">L87+F87</f>
        <v>0</v>
      </c>
      <c r="Q87" s="88">
        <f t="shared" si="38"/>
        <v>0</v>
      </c>
      <c r="R87" s="88" t="e">
        <f t="shared" ref="R87:R93" si="42">P87/O87*100</f>
        <v>#DIV/0!</v>
      </c>
    </row>
    <row r="88" spans="1:33" s="7" customFormat="1" ht="31.2" hidden="1" x14ac:dyDescent="0.35">
      <c r="A88" s="19" t="s">
        <v>100</v>
      </c>
      <c r="B88" s="23" t="s">
        <v>97</v>
      </c>
      <c r="C88" s="45"/>
      <c r="D88" s="86"/>
      <c r="E88" s="86"/>
      <c r="F88" s="86"/>
      <c r="G88" s="86"/>
      <c r="H88" s="158" t="str">
        <f t="shared" si="36"/>
        <v/>
      </c>
      <c r="I88" s="86">
        <f t="shared" si="37"/>
        <v>0</v>
      </c>
      <c r="J88" s="86" t="e">
        <f t="shared" si="39"/>
        <v>#DIV/0!</v>
      </c>
      <c r="K88" s="250">
        <v>0</v>
      </c>
      <c r="L88" s="250">
        <v>0</v>
      </c>
      <c r="M88" s="87"/>
      <c r="N88" s="87"/>
      <c r="O88" s="88">
        <f t="shared" si="40"/>
        <v>0</v>
      </c>
      <c r="P88" s="88">
        <f t="shared" si="41"/>
        <v>0</v>
      </c>
      <c r="Q88" s="88">
        <f t="shared" si="38"/>
        <v>0</v>
      </c>
      <c r="R88" s="88" t="e">
        <f t="shared" si="42"/>
        <v>#DIV/0!</v>
      </c>
    </row>
    <row r="89" spans="1:33" s="7" customFormat="1" ht="46.8" hidden="1" x14ac:dyDescent="0.35">
      <c r="A89" s="19" t="s">
        <v>94</v>
      </c>
      <c r="B89" s="23" t="s">
        <v>101</v>
      </c>
      <c r="C89" s="45"/>
      <c r="D89" s="86"/>
      <c r="E89" s="86"/>
      <c r="F89" s="86"/>
      <c r="G89" s="86"/>
      <c r="H89" s="158" t="str">
        <f t="shared" si="36"/>
        <v/>
      </c>
      <c r="I89" s="86">
        <f t="shared" si="37"/>
        <v>0</v>
      </c>
      <c r="J89" s="86" t="e">
        <f t="shared" si="39"/>
        <v>#DIV/0!</v>
      </c>
      <c r="K89" s="251"/>
      <c r="L89" s="251">
        <v>0</v>
      </c>
      <c r="M89" s="86">
        <f>L89-K89</f>
        <v>0</v>
      </c>
      <c r="N89" s="87" t="e">
        <f>L89/K89*100</f>
        <v>#DIV/0!</v>
      </c>
      <c r="O89" s="88">
        <f t="shared" si="40"/>
        <v>0</v>
      </c>
      <c r="P89" s="88">
        <f t="shared" si="41"/>
        <v>0</v>
      </c>
      <c r="Q89" s="88">
        <f t="shared" si="38"/>
        <v>0</v>
      </c>
      <c r="R89" s="88" t="e">
        <f t="shared" si="42"/>
        <v>#DIV/0!</v>
      </c>
    </row>
    <row r="90" spans="1:33" s="7" customFormat="1" ht="20.399999999999999" hidden="1" x14ac:dyDescent="0.35">
      <c r="A90" s="19" t="s">
        <v>95</v>
      </c>
      <c r="B90" s="23" t="s">
        <v>98</v>
      </c>
      <c r="C90" s="45"/>
      <c r="D90" s="86"/>
      <c r="E90" s="86"/>
      <c r="F90" s="86"/>
      <c r="G90" s="86"/>
      <c r="H90" s="158" t="str">
        <f t="shared" si="36"/>
        <v/>
      </c>
      <c r="I90" s="86">
        <f t="shared" si="37"/>
        <v>0</v>
      </c>
      <c r="J90" s="86" t="e">
        <f t="shared" si="39"/>
        <v>#DIV/0!</v>
      </c>
      <c r="K90" s="251">
        <v>14155.1</v>
      </c>
      <c r="L90" s="251">
        <v>14356.1</v>
      </c>
      <c r="M90" s="86">
        <f>L90-K90</f>
        <v>201</v>
      </c>
      <c r="N90" s="86">
        <f>L90/K90*100</f>
        <v>101.41998290368844</v>
      </c>
      <c r="O90" s="88">
        <f t="shared" si="40"/>
        <v>14155.1</v>
      </c>
      <c r="P90" s="88">
        <f t="shared" si="41"/>
        <v>14356.1</v>
      </c>
      <c r="Q90" s="88">
        <f t="shared" si="38"/>
        <v>201</v>
      </c>
      <c r="R90" s="88">
        <f t="shared" si="42"/>
        <v>101.41998290368844</v>
      </c>
    </row>
    <row r="91" spans="1:33" ht="31.2" hidden="1" x14ac:dyDescent="0.35">
      <c r="A91" s="10">
        <v>43000000</v>
      </c>
      <c r="B91" s="12" t="s">
        <v>81</v>
      </c>
      <c r="C91" s="13">
        <f>C92</f>
        <v>0</v>
      </c>
      <c r="D91" s="89"/>
      <c r="E91" s="89"/>
      <c r="F91" s="89">
        <f>F92</f>
        <v>0</v>
      </c>
      <c r="G91" s="89"/>
      <c r="H91" s="158" t="str">
        <f t="shared" si="36"/>
        <v/>
      </c>
      <c r="I91" s="89">
        <f t="shared" si="37"/>
        <v>0</v>
      </c>
      <c r="J91" s="89" t="e">
        <f t="shared" si="39"/>
        <v>#DIV/0!</v>
      </c>
      <c r="K91" s="252">
        <f>K92</f>
        <v>0</v>
      </c>
      <c r="L91" s="252">
        <f>L92</f>
        <v>0</v>
      </c>
      <c r="M91" s="89">
        <f>L91-K91</f>
        <v>0</v>
      </c>
      <c r="N91" s="89" t="e">
        <f>L91/K91*100</f>
        <v>#DIV/0!</v>
      </c>
      <c r="O91" s="90">
        <f t="shared" si="40"/>
        <v>0</v>
      </c>
      <c r="P91" s="90">
        <f t="shared" si="41"/>
        <v>0</v>
      </c>
      <c r="Q91" s="90">
        <f t="shared" si="38"/>
        <v>0</v>
      </c>
      <c r="R91" s="90" t="e">
        <f t="shared" si="42"/>
        <v>#DIV/0!</v>
      </c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20.399999999999999" hidden="1" x14ac:dyDescent="0.35">
      <c r="A92" s="19">
        <v>43010000</v>
      </c>
      <c r="B92" s="23" t="s">
        <v>56</v>
      </c>
      <c r="C92" s="20"/>
      <c r="D92" s="205"/>
      <c r="E92" s="205"/>
      <c r="F92" s="205"/>
      <c r="G92" s="205"/>
      <c r="H92" s="158" t="str">
        <f t="shared" si="36"/>
        <v/>
      </c>
      <c r="I92" s="205">
        <f t="shared" si="37"/>
        <v>0</v>
      </c>
      <c r="J92" s="205" t="e">
        <f t="shared" si="39"/>
        <v>#DIV/0!</v>
      </c>
      <c r="K92" s="253"/>
      <c r="L92" s="253"/>
      <c r="M92" s="88">
        <f>L92-K92</f>
        <v>0</v>
      </c>
      <c r="N92" s="86" t="e">
        <f>L92/K92*100</f>
        <v>#DIV/0!</v>
      </c>
      <c r="O92" s="90">
        <f t="shared" si="40"/>
        <v>0</v>
      </c>
      <c r="P92" s="90">
        <f t="shared" si="41"/>
        <v>0</v>
      </c>
      <c r="Q92" s="90">
        <f t="shared" si="38"/>
        <v>0</v>
      </c>
      <c r="R92" s="90" t="e">
        <f t="shared" si="42"/>
        <v>#DIV/0!</v>
      </c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20.399999999999999" hidden="1" x14ac:dyDescent="0.35">
      <c r="A93" s="14">
        <v>900103</v>
      </c>
      <c r="B93" s="15" t="s">
        <v>102</v>
      </c>
      <c r="C93" s="16" t="e">
        <f>C52+C53</f>
        <v>#REF!</v>
      </c>
      <c r="D93" s="91">
        <f>D86+D87+D88+D89+D90</f>
        <v>11156006.076239999</v>
      </c>
      <c r="E93" s="91"/>
      <c r="F93" s="91">
        <f>F86+F87+F88+F89+F90</f>
        <v>10439687.77596</v>
      </c>
      <c r="G93" s="91"/>
      <c r="H93" s="158" t="str">
        <f t="shared" si="36"/>
        <v/>
      </c>
      <c r="I93" s="91">
        <f t="shared" si="37"/>
        <v>-716318.30027999915</v>
      </c>
      <c r="J93" s="91">
        <f t="shared" si="39"/>
        <v>93.579079328348442</v>
      </c>
      <c r="K93" s="250">
        <f>K86+K89+K90</f>
        <v>1750763.67215</v>
      </c>
      <c r="L93" s="250">
        <f>L86+L89+L90</f>
        <v>1344449.2370199999</v>
      </c>
      <c r="M93" s="91">
        <f>L93-K93</f>
        <v>-406314.43513000011</v>
      </c>
      <c r="N93" s="92">
        <f>L93/K93*100</f>
        <v>76.792159810408251</v>
      </c>
      <c r="O93" s="91">
        <f t="shared" si="40"/>
        <v>12906769.74839</v>
      </c>
      <c r="P93" s="91">
        <f t="shared" si="41"/>
        <v>11784137.012979999</v>
      </c>
      <c r="Q93" s="91">
        <f>P93-O93</f>
        <v>-1122632.7354100011</v>
      </c>
      <c r="R93" s="92">
        <f t="shared" si="42"/>
        <v>91.301985258162375</v>
      </c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x14ac:dyDescent="0.3">
      <c r="B94" s="215"/>
      <c r="C94" s="215"/>
      <c r="D94" s="243"/>
      <c r="E94" s="243"/>
      <c r="F94" s="85"/>
      <c r="G94" s="85"/>
      <c r="H94" s="85"/>
      <c r="I94" s="206"/>
      <c r="J94" s="206"/>
      <c r="K94" s="254"/>
      <c r="L94" s="254"/>
      <c r="M94" s="84"/>
      <c r="N94" s="84"/>
      <c r="O94" s="85"/>
      <c r="P94" s="85"/>
      <c r="Q94" s="85"/>
      <c r="R94" s="85"/>
    </row>
    <row r="95" spans="1:33" x14ac:dyDescent="0.3">
      <c r="B95" s="51"/>
      <c r="C95" s="216"/>
      <c r="D95" s="207"/>
      <c r="E95" s="207"/>
      <c r="F95" s="207"/>
      <c r="G95" s="207"/>
      <c r="H95" s="207"/>
      <c r="I95" s="85"/>
      <c r="J95" s="85"/>
      <c r="K95" s="255"/>
      <c r="L95" s="255"/>
      <c r="M95" s="84"/>
      <c r="N95" s="84"/>
      <c r="O95" s="85"/>
      <c r="P95" s="85"/>
      <c r="Q95" s="85"/>
      <c r="R95" s="85"/>
    </row>
    <row r="96" spans="1:33" x14ac:dyDescent="0.3">
      <c r="B96" s="217"/>
      <c r="C96" s="216"/>
      <c r="D96" s="216"/>
      <c r="E96" s="216"/>
      <c r="F96" s="216"/>
      <c r="G96" s="195"/>
      <c r="H96" s="195"/>
      <c r="I96" s="195"/>
      <c r="J96" s="195"/>
      <c r="K96" s="256"/>
      <c r="L96" s="256"/>
    </row>
    <row r="97" spans="2:12" ht="17.399999999999999" x14ac:dyDescent="0.3">
      <c r="B97" s="83"/>
      <c r="C97" s="201"/>
      <c r="D97" s="244"/>
      <c r="E97" s="244"/>
      <c r="F97" s="244"/>
      <c r="K97" s="257"/>
      <c r="L97" s="257"/>
    </row>
    <row r="98" spans="2:12" x14ac:dyDescent="0.3">
      <c r="B98" s="202"/>
      <c r="C98" s="202"/>
      <c r="D98" s="201"/>
      <c r="E98" s="201"/>
      <c r="F98" s="201"/>
      <c r="G98" s="195"/>
      <c r="H98" s="195"/>
    </row>
    <row r="99" spans="2:12" x14ac:dyDescent="0.3">
      <c r="B99" s="202"/>
      <c r="C99" s="202"/>
      <c r="D99" s="201"/>
      <c r="E99" s="201"/>
    </row>
    <row r="100" spans="2:12" x14ac:dyDescent="0.3">
      <c r="B100" s="202"/>
      <c r="C100" s="202"/>
      <c r="D100" s="244"/>
      <c r="E100" s="245"/>
    </row>
    <row r="101" spans="2:12" x14ac:dyDescent="0.3">
      <c r="B101" s="202"/>
      <c r="C101" s="202"/>
      <c r="D101" s="206"/>
      <c r="E101" s="202"/>
    </row>
    <row r="102" spans="2:12" x14ac:dyDescent="0.3">
      <c r="B102" s="202"/>
      <c r="C102" s="202"/>
      <c r="D102" s="202"/>
      <c r="E102" s="202"/>
    </row>
    <row r="103" spans="2:12" x14ac:dyDescent="0.3">
      <c r="D103" s="85"/>
    </row>
    <row r="146" spans="1:13" x14ac:dyDescent="0.3">
      <c r="A146" s="275"/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</row>
  </sheetData>
  <sheetProtection password="C4FF" sheet="1"/>
  <mergeCells count="12">
    <mergeCell ref="A146:M146"/>
    <mergeCell ref="A5:R5"/>
    <mergeCell ref="K7:N7"/>
    <mergeCell ref="A7:A8"/>
    <mergeCell ref="B7:B8"/>
    <mergeCell ref="Q6:R6"/>
    <mergeCell ref="A1:R1"/>
    <mergeCell ref="A2:R2"/>
    <mergeCell ref="A3:R3"/>
    <mergeCell ref="O7:R7"/>
    <mergeCell ref="C7:J7"/>
    <mergeCell ref="A4:S4"/>
  </mergeCells>
  <phoneticPr fontId="14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8"/>
  <sheetViews>
    <sheetView showGridLines="0" showZeros="0" tabSelected="1" view="pageBreakPreview" zoomScale="75" zoomScaleNormal="75" zoomScaleSheetLayoutView="75"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C45" sqref="C45"/>
    </sheetView>
  </sheetViews>
  <sheetFormatPr defaultColWidth="7.5546875" defaultRowHeight="15.6" x14ac:dyDescent="0.3"/>
  <cols>
    <col min="1" max="1" width="11" style="36" customWidth="1"/>
    <col min="2" max="2" width="57.44140625" style="33" customWidth="1"/>
    <col min="3" max="3" width="25" style="235" customWidth="1"/>
    <col min="4" max="4" width="21.33203125" style="236" customWidth="1"/>
    <col min="5" max="5" width="19.44140625" style="237" customWidth="1"/>
    <col min="6" max="6" width="22.33203125" style="11" customWidth="1"/>
    <col min="7" max="7" width="20.88671875" style="11" customWidth="1"/>
    <col min="8" max="8" width="19.88671875" style="11" customWidth="1"/>
    <col min="9" max="9" width="17" style="11" customWidth="1"/>
    <col min="10" max="10" width="20.88671875" style="7" customWidth="1"/>
    <col min="11" max="11" width="24" style="7" customWidth="1"/>
    <col min="12" max="12" width="19" style="7" customWidth="1"/>
    <col min="13" max="13" width="16.33203125" style="28" customWidth="1"/>
    <col min="14" max="14" width="1" style="11" hidden="1" customWidth="1"/>
    <col min="15" max="15" width="23.109375" style="11" customWidth="1"/>
    <col min="16" max="16" width="22" style="11" customWidth="1"/>
    <col min="17" max="17" width="22.88671875" style="11" customWidth="1"/>
    <col min="18" max="18" width="14" style="11" customWidth="1"/>
    <col min="19" max="20" width="7.5546875" style="29" customWidth="1"/>
    <col min="21" max="16384" width="7.5546875" style="11"/>
  </cols>
  <sheetData>
    <row r="1" spans="1:20" ht="18" customHeight="1" x14ac:dyDescent="0.35">
      <c r="A1" s="282" t="s">
        <v>141</v>
      </c>
      <c r="B1" s="282"/>
      <c r="C1" s="282"/>
      <c r="D1" s="282"/>
      <c r="E1" s="238"/>
      <c r="F1" s="194"/>
      <c r="G1" s="194"/>
      <c r="H1" s="195"/>
      <c r="I1" s="195"/>
      <c r="J1" s="7" t="s">
        <v>24</v>
      </c>
    </row>
    <row r="2" spans="1:20" s="7" customFormat="1" x14ac:dyDescent="0.3">
      <c r="A2" s="35"/>
      <c r="B2" s="193" t="s">
        <v>24</v>
      </c>
      <c r="C2" s="260"/>
      <c r="D2" s="260"/>
      <c r="E2" s="260"/>
      <c r="F2" s="218"/>
      <c r="G2" s="218"/>
      <c r="H2" s="218"/>
      <c r="I2" s="196"/>
      <c r="J2" s="70"/>
      <c r="K2" s="261"/>
      <c r="L2" s="210"/>
      <c r="M2" s="28"/>
      <c r="R2" s="7" t="s">
        <v>220</v>
      </c>
      <c r="S2" s="28"/>
      <c r="T2" s="28"/>
    </row>
    <row r="3" spans="1:20" s="28" customFormat="1" ht="20.399999999999999" x14ac:dyDescent="0.3">
      <c r="A3" s="278" t="s">
        <v>138</v>
      </c>
      <c r="B3" s="279" t="s">
        <v>25</v>
      </c>
      <c r="C3" s="281" t="s">
        <v>78</v>
      </c>
      <c r="D3" s="281"/>
      <c r="E3" s="281"/>
      <c r="F3" s="281"/>
      <c r="G3" s="281"/>
      <c r="H3" s="281"/>
      <c r="I3" s="281"/>
      <c r="J3" s="281" t="s">
        <v>79</v>
      </c>
      <c r="K3" s="281"/>
      <c r="L3" s="281"/>
      <c r="M3" s="281"/>
      <c r="N3" s="281" t="s">
        <v>80</v>
      </c>
      <c r="O3" s="281"/>
      <c r="P3" s="281"/>
      <c r="Q3" s="281"/>
      <c r="R3" s="281"/>
    </row>
    <row r="4" spans="1:20" s="57" customFormat="1" ht="128.25" customHeight="1" x14ac:dyDescent="0.25">
      <c r="A4" s="278"/>
      <c r="B4" s="279"/>
      <c r="C4" s="259" t="s">
        <v>241</v>
      </c>
      <c r="D4" s="198" t="s">
        <v>266</v>
      </c>
      <c r="E4" s="76" t="s">
        <v>85</v>
      </c>
      <c r="F4" s="197" t="s">
        <v>269</v>
      </c>
      <c r="G4" s="198" t="s">
        <v>268</v>
      </c>
      <c r="H4" s="198" t="s">
        <v>116</v>
      </c>
      <c r="I4" s="198" t="s">
        <v>208</v>
      </c>
      <c r="J4" s="198" t="s">
        <v>240</v>
      </c>
      <c r="K4" s="53" t="s">
        <v>85</v>
      </c>
      <c r="L4" s="53" t="s">
        <v>189</v>
      </c>
      <c r="M4" s="53" t="s">
        <v>10</v>
      </c>
      <c r="N4" s="54" t="s">
        <v>84</v>
      </c>
      <c r="O4" s="54" t="s">
        <v>242</v>
      </c>
      <c r="P4" s="53" t="s">
        <v>85</v>
      </c>
      <c r="Q4" s="53" t="s">
        <v>196</v>
      </c>
      <c r="R4" s="53" t="s">
        <v>10</v>
      </c>
    </row>
    <row r="5" spans="1:20" s="17" customFormat="1" ht="13.8" x14ac:dyDescent="0.25">
      <c r="A5" s="22">
        <v>1</v>
      </c>
      <c r="B5" s="22">
        <v>2</v>
      </c>
      <c r="C5" s="75" t="s">
        <v>74</v>
      </c>
      <c r="D5" s="171" t="s">
        <v>188</v>
      </c>
      <c r="E5" s="75" t="s">
        <v>11</v>
      </c>
      <c r="F5" s="21" t="s">
        <v>107</v>
      </c>
      <c r="G5" s="21" t="s">
        <v>108</v>
      </c>
      <c r="H5" s="21" t="s">
        <v>75</v>
      </c>
      <c r="I5" s="21" t="s">
        <v>12</v>
      </c>
      <c r="J5" s="171" t="s">
        <v>13</v>
      </c>
      <c r="K5" s="171" t="s">
        <v>14</v>
      </c>
      <c r="L5" s="171" t="s">
        <v>15</v>
      </c>
      <c r="M5" s="171" t="s">
        <v>76</v>
      </c>
      <c r="N5" s="21"/>
      <c r="O5" s="21" t="s">
        <v>16</v>
      </c>
      <c r="P5" s="21" t="s">
        <v>73</v>
      </c>
      <c r="Q5" s="21" t="s">
        <v>103</v>
      </c>
      <c r="R5" s="21" t="s">
        <v>104</v>
      </c>
      <c r="S5" s="30"/>
      <c r="T5" s="30"/>
    </row>
    <row r="6" spans="1:20" s="7" customFormat="1" ht="25.5" customHeight="1" x14ac:dyDescent="0.35">
      <c r="A6" s="58" t="s">
        <v>118</v>
      </c>
      <c r="B6" s="110" t="s">
        <v>60</v>
      </c>
      <c r="C6" s="134">
        <f>SUM(C7:C9)</f>
        <v>1231100.2704999999</v>
      </c>
      <c r="D6" s="134">
        <f>SUM(D7:D9)</f>
        <v>1161598.1525000001</v>
      </c>
      <c r="E6" s="134">
        <f>SUM(E7:E9)</f>
        <v>1067848.2759199999</v>
      </c>
      <c r="F6" s="134">
        <f t="shared" ref="F6:F11" si="0">E6-D6</f>
        <v>-93749.876580000157</v>
      </c>
      <c r="G6" s="156">
        <f>IFERROR(E6/D6,"")</f>
        <v>0.9192923332580798</v>
      </c>
      <c r="H6" s="134">
        <f t="shared" ref="H6:H13" si="1">E6-C6</f>
        <v>-163251.99457999994</v>
      </c>
      <c r="I6" s="156">
        <f>IFERROR(E6/C6,"")</f>
        <v>0.86739342156614374</v>
      </c>
      <c r="J6" s="134">
        <f>SUM(J7:J9)</f>
        <v>91076.855739999999</v>
      </c>
      <c r="K6" s="134">
        <f>SUM(K7:K9)</f>
        <v>70173.819839999996</v>
      </c>
      <c r="L6" s="134">
        <f t="shared" ref="L6:L16" si="2">K6-J6</f>
        <v>-20903.035900000003</v>
      </c>
      <c r="M6" s="156">
        <f>IFERROR(K6/J6,"")</f>
        <v>0.77049014560106721</v>
      </c>
      <c r="N6" s="134" t="e">
        <f>#REF!+#REF!</f>
        <v>#REF!</v>
      </c>
      <c r="O6" s="134">
        <f t="shared" ref="O6:O13" si="3">C6+J6</f>
        <v>1322177.1262399999</v>
      </c>
      <c r="P6" s="134">
        <f t="shared" ref="P6:P13" si="4">E6+K6</f>
        <v>1138022.0957599999</v>
      </c>
      <c r="Q6" s="134">
        <f t="shared" ref="Q6:Q13" si="5">P6-O6</f>
        <v>-184155.03047999996</v>
      </c>
      <c r="R6" s="156">
        <f t="shared" ref="R6:R13" si="6">IFERROR(P6/O6,"")</f>
        <v>0.8607183358225996</v>
      </c>
      <c r="S6" s="28"/>
      <c r="T6" s="28"/>
    </row>
    <row r="7" spans="1:20" s="7" customFormat="1" ht="133.5" customHeight="1" x14ac:dyDescent="0.4">
      <c r="A7" s="59" t="s">
        <v>142</v>
      </c>
      <c r="B7" s="111" t="s">
        <v>160</v>
      </c>
      <c r="C7" s="136">
        <v>755260.13910000003</v>
      </c>
      <c r="D7" s="136">
        <v>717900.04910000006</v>
      </c>
      <c r="E7" s="136">
        <v>664311.93262999994</v>
      </c>
      <c r="F7" s="136">
        <f t="shared" si="0"/>
        <v>-53588.116470000125</v>
      </c>
      <c r="G7" s="182">
        <f t="shared" ref="G7:G48" si="7">IFERROR(E7/D7,"")</f>
        <v>0.92535434906686354</v>
      </c>
      <c r="H7" s="136">
        <f t="shared" si="1"/>
        <v>-90948.206470000092</v>
      </c>
      <c r="I7" s="182">
        <f t="shared" ref="I7:I48" si="8">IFERROR(E7/C7,"")</f>
        <v>0.87958029060241705</v>
      </c>
      <c r="J7" s="136">
        <v>43566.713880000003</v>
      </c>
      <c r="K7" s="136">
        <v>35413.232750000003</v>
      </c>
      <c r="L7" s="136">
        <f>K7-J7</f>
        <v>-8153.4811300000001</v>
      </c>
      <c r="M7" s="182">
        <f t="shared" ref="M7:M48" si="9">IFERROR(K7/J7,"")</f>
        <v>0.81285067419916224</v>
      </c>
      <c r="N7" s="136"/>
      <c r="O7" s="136">
        <f t="shared" si="3"/>
        <v>798826.85298000008</v>
      </c>
      <c r="P7" s="136">
        <f t="shared" si="4"/>
        <v>699725.1653799999</v>
      </c>
      <c r="Q7" s="136">
        <f t="shared" si="5"/>
        <v>-99101.687600000179</v>
      </c>
      <c r="R7" s="182">
        <f t="shared" si="6"/>
        <v>0.87594096614265748</v>
      </c>
      <c r="S7" s="28"/>
      <c r="T7" s="28"/>
    </row>
    <row r="8" spans="1:20" s="7" customFormat="1" ht="91.5" customHeight="1" x14ac:dyDescent="0.4">
      <c r="A8" s="59" t="s">
        <v>159</v>
      </c>
      <c r="B8" s="111" t="s">
        <v>161</v>
      </c>
      <c r="C8" s="136">
        <v>382241.12975999998</v>
      </c>
      <c r="D8" s="136">
        <v>356089.22275999998</v>
      </c>
      <c r="E8" s="136">
        <v>327429.07460000005</v>
      </c>
      <c r="F8" s="136">
        <f t="shared" si="0"/>
        <v>-28660.148159999924</v>
      </c>
      <c r="G8" s="182">
        <f t="shared" si="7"/>
        <v>0.91951413767072487</v>
      </c>
      <c r="H8" s="136">
        <f>E8-C8</f>
        <v>-54812.055159999931</v>
      </c>
      <c r="I8" s="182">
        <f t="shared" si="8"/>
        <v>0.85660346076725158</v>
      </c>
      <c r="J8" s="136">
        <v>2020.5534</v>
      </c>
      <c r="K8" s="136">
        <v>1748.79485</v>
      </c>
      <c r="L8" s="136">
        <f>K8-J8</f>
        <v>-271.75855000000001</v>
      </c>
      <c r="M8" s="182">
        <f t="shared" si="9"/>
        <v>0.86550291123214063</v>
      </c>
      <c r="N8" s="136"/>
      <c r="O8" s="136">
        <f t="shared" si="3"/>
        <v>384261.68315999996</v>
      </c>
      <c r="P8" s="136">
        <f t="shared" si="4"/>
        <v>329177.86945000006</v>
      </c>
      <c r="Q8" s="136">
        <f t="shared" si="5"/>
        <v>-55083.8137099999</v>
      </c>
      <c r="R8" s="182">
        <f t="shared" si="6"/>
        <v>0.85665025652046611</v>
      </c>
      <c r="S8" s="28"/>
      <c r="T8" s="28"/>
    </row>
    <row r="9" spans="1:20" s="49" customFormat="1" ht="51.75" customHeight="1" x14ac:dyDescent="0.4">
      <c r="A9" s="59" t="s">
        <v>119</v>
      </c>
      <c r="B9" s="111" t="s">
        <v>162</v>
      </c>
      <c r="C9" s="136">
        <v>93599.001640000002</v>
      </c>
      <c r="D9" s="136">
        <v>87608.880640000003</v>
      </c>
      <c r="E9" s="136">
        <v>76107.268689999997</v>
      </c>
      <c r="F9" s="136">
        <f t="shared" si="0"/>
        <v>-11501.611950000006</v>
      </c>
      <c r="G9" s="182">
        <f t="shared" si="7"/>
        <v>0.86871636909433747</v>
      </c>
      <c r="H9" s="136">
        <f>E9-C9</f>
        <v>-17491.732950000005</v>
      </c>
      <c r="I9" s="182">
        <f t="shared" si="8"/>
        <v>0.81312051791666951</v>
      </c>
      <c r="J9" s="136">
        <v>45489.588459999999</v>
      </c>
      <c r="K9" s="136">
        <v>33011.792239999995</v>
      </c>
      <c r="L9" s="136">
        <f t="shared" si="2"/>
        <v>-12477.796220000004</v>
      </c>
      <c r="M9" s="182">
        <f t="shared" si="9"/>
        <v>0.72569995371639806</v>
      </c>
      <c r="N9" s="136" t="e">
        <f>#REF!+#REF!</f>
        <v>#REF!</v>
      </c>
      <c r="O9" s="136">
        <f t="shared" si="3"/>
        <v>139088.5901</v>
      </c>
      <c r="P9" s="136">
        <f t="shared" si="4"/>
        <v>109119.06092999999</v>
      </c>
      <c r="Q9" s="136">
        <f t="shared" si="5"/>
        <v>-29969.529170000009</v>
      </c>
      <c r="R9" s="182">
        <f t="shared" si="6"/>
        <v>0.78452920438367424</v>
      </c>
      <c r="S9" s="48"/>
      <c r="T9" s="48"/>
    </row>
    <row r="10" spans="1:20" s="7" customFormat="1" ht="24.75" customHeight="1" x14ac:dyDescent="0.35">
      <c r="A10" s="58" t="s">
        <v>120</v>
      </c>
      <c r="B10" s="110" t="s">
        <v>61</v>
      </c>
      <c r="C10" s="134">
        <v>6965268.6807500003</v>
      </c>
      <c r="D10" s="134">
        <v>6409837.8546999991</v>
      </c>
      <c r="E10" s="134">
        <v>5774657.5034499997</v>
      </c>
      <c r="F10" s="134">
        <f t="shared" si="0"/>
        <v>-635180.35124999937</v>
      </c>
      <c r="G10" s="156">
        <f t="shared" si="7"/>
        <v>0.90090539485577548</v>
      </c>
      <c r="H10" s="134">
        <f t="shared" si="1"/>
        <v>-1190611.1773000006</v>
      </c>
      <c r="I10" s="156">
        <f t="shared" si="8"/>
        <v>0.82906457282968749</v>
      </c>
      <c r="J10" s="134">
        <v>864735.701</v>
      </c>
      <c r="K10" s="134">
        <v>524795.71138999995</v>
      </c>
      <c r="L10" s="134">
        <f t="shared" si="2"/>
        <v>-339939.98961000005</v>
      </c>
      <c r="M10" s="156">
        <f t="shared" si="9"/>
        <v>0.60688567707232888</v>
      </c>
      <c r="N10" s="134" t="e">
        <f>#REF!+#REF!</f>
        <v>#REF!</v>
      </c>
      <c r="O10" s="134">
        <f t="shared" si="3"/>
        <v>7830004.3817500006</v>
      </c>
      <c r="P10" s="134">
        <f t="shared" si="4"/>
        <v>6299453.2148399996</v>
      </c>
      <c r="Q10" s="134">
        <f t="shared" si="5"/>
        <v>-1530551.1669100011</v>
      </c>
      <c r="R10" s="156">
        <f t="shared" si="6"/>
        <v>0.80452741885082779</v>
      </c>
      <c r="S10" s="28"/>
      <c r="T10" s="28"/>
    </row>
    <row r="11" spans="1:20" s="7" customFormat="1" ht="29.25" customHeight="1" x14ac:dyDescent="0.35">
      <c r="A11" s="58" t="s">
        <v>109</v>
      </c>
      <c r="B11" s="112" t="s">
        <v>209</v>
      </c>
      <c r="C11" s="134">
        <v>421424.04720999999</v>
      </c>
      <c r="D11" s="134">
        <v>385577.26921</v>
      </c>
      <c r="E11" s="134">
        <v>312906.68306000001</v>
      </c>
      <c r="F11" s="134">
        <f t="shared" si="0"/>
        <v>-72670.586149999988</v>
      </c>
      <c r="G11" s="156">
        <f t="shared" si="7"/>
        <v>0.81152782605963003</v>
      </c>
      <c r="H11" s="134">
        <f t="shared" si="1"/>
        <v>-108517.36414999998</v>
      </c>
      <c r="I11" s="156">
        <f t="shared" si="8"/>
        <v>0.74249840542221202</v>
      </c>
      <c r="J11" s="134">
        <v>17330.175769999998</v>
      </c>
      <c r="K11" s="134">
        <v>6028.3932599999998</v>
      </c>
      <c r="L11" s="134">
        <f t="shared" si="2"/>
        <v>-11301.782509999997</v>
      </c>
      <c r="M11" s="156">
        <f t="shared" si="9"/>
        <v>0.34785528664029242</v>
      </c>
      <c r="N11" s="134" t="e">
        <f>#REF!+#REF!</f>
        <v>#REF!</v>
      </c>
      <c r="O11" s="134">
        <f t="shared" si="3"/>
        <v>438754.22297999996</v>
      </c>
      <c r="P11" s="134">
        <f t="shared" si="4"/>
        <v>318935.07631999999</v>
      </c>
      <c r="Q11" s="134">
        <f t="shared" si="5"/>
        <v>-119819.14665999997</v>
      </c>
      <c r="R11" s="156">
        <f t="shared" si="6"/>
        <v>0.72691055633335344</v>
      </c>
      <c r="S11" s="28"/>
      <c r="T11" s="28"/>
    </row>
    <row r="12" spans="1:20" s="7" customFormat="1" ht="47.25" customHeight="1" x14ac:dyDescent="0.35">
      <c r="A12" s="167" t="s">
        <v>110</v>
      </c>
      <c r="B12" s="113" t="s">
        <v>62</v>
      </c>
      <c r="C12" s="134">
        <f>SUM(C13:C30)</f>
        <v>626050.72036000004</v>
      </c>
      <c r="D12" s="134">
        <f>SUM(D13:D30)</f>
        <v>582618.63470000005</v>
      </c>
      <c r="E12" s="134">
        <f>SUM(E13:E30)</f>
        <v>518077.22904000001</v>
      </c>
      <c r="F12" s="134">
        <f t="shared" ref="F12:F79" si="10">E12-D12</f>
        <v>-64541.405660000048</v>
      </c>
      <c r="G12" s="156">
        <f t="shared" si="7"/>
        <v>0.88922186518590585</v>
      </c>
      <c r="H12" s="134">
        <f t="shared" si="1"/>
        <v>-107973.49132000003</v>
      </c>
      <c r="I12" s="156">
        <f t="shared" si="8"/>
        <v>0.8275323583081069</v>
      </c>
      <c r="J12" s="134">
        <f>SUM(J13:J30)</f>
        <v>221696.20203000001</v>
      </c>
      <c r="K12" s="134">
        <f>SUM(K13:K30)</f>
        <v>167498.76320000004</v>
      </c>
      <c r="L12" s="134">
        <f t="shared" si="2"/>
        <v>-54197.43882999997</v>
      </c>
      <c r="M12" s="156">
        <f t="shared" si="9"/>
        <v>0.75553284930579934</v>
      </c>
      <c r="N12" s="134" t="e">
        <f>#REF!+#REF!</f>
        <v>#REF!</v>
      </c>
      <c r="O12" s="134">
        <f t="shared" si="3"/>
        <v>847746.92239000008</v>
      </c>
      <c r="P12" s="134">
        <f t="shared" si="4"/>
        <v>685575.99224000005</v>
      </c>
      <c r="Q12" s="134">
        <f t="shared" si="5"/>
        <v>-162170.93015000003</v>
      </c>
      <c r="R12" s="156">
        <f t="shared" si="6"/>
        <v>0.80870360497116089</v>
      </c>
      <c r="S12" s="28"/>
      <c r="T12" s="28"/>
    </row>
    <row r="13" spans="1:20" s="185" customFormat="1" ht="108" customHeight="1" x14ac:dyDescent="0.4">
      <c r="A13" s="183" t="s">
        <v>122</v>
      </c>
      <c r="B13" s="111" t="s">
        <v>190</v>
      </c>
      <c r="C13" s="136">
        <v>139718.62700000001</v>
      </c>
      <c r="D13" s="136">
        <v>132147.20809999999</v>
      </c>
      <c r="E13" s="136">
        <v>125563.16679999999</v>
      </c>
      <c r="F13" s="136">
        <f t="shared" si="10"/>
        <v>-6584.0412999999971</v>
      </c>
      <c r="G13" s="182">
        <f t="shared" si="7"/>
        <v>0.9501764630924503</v>
      </c>
      <c r="H13" s="136">
        <f t="shared" si="1"/>
        <v>-14155.460200000016</v>
      </c>
      <c r="I13" s="182">
        <f t="shared" si="8"/>
        <v>0.89868594829521176</v>
      </c>
      <c r="J13" s="136">
        <v>0</v>
      </c>
      <c r="K13" s="136">
        <v>0</v>
      </c>
      <c r="L13" s="136">
        <f t="shared" si="2"/>
        <v>0</v>
      </c>
      <c r="M13" s="182" t="str">
        <f t="shared" si="9"/>
        <v/>
      </c>
      <c r="N13" s="136" t="e">
        <f>#REF!+#REF!</f>
        <v>#REF!</v>
      </c>
      <c r="O13" s="136">
        <f t="shared" si="3"/>
        <v>139718.62700000001</v>
      </c>
      <c r="P13" s="136">
        <f t="shared" si="4"/>
        <v>125563.16679999999</v>
      </c>
      <c r="Q13" s="136">
        <f t="shared" si="5"/>
        <v>-14155.460200000016</v>
      </c>
      <c r="R13" s="182">
        <f t="shared" si="6"/>
        <v>0.89868594829521176</v>
      </c>
      <c r="S13" s="184"/>
      <c r="T13" s="184"/>
    </row>
    <row r="14" spans="1:20" s="185" customFormat="1" ht="66.75" customHeight="1" x14ac:dyDescent="0.4">
      <c r="A14" s="183">
        <v>3050</v>
      </c>
      <c r="B14" s="111" t="s">
        <v>163</v>
      </c>
      <c r="C14" s="136">
        <v>1000</v>
      </c>
      <c r="D14" s="136">
        <v>950</v>
      </c>
      <c r="E14" s="136">
        <v>749.51456999999994</v>
      </c>
      <c r="F14" s="136">
        <f t="shared" ref="F14:F30" si="11">E14-D14</f>
        <v>-200.48543000000006</v>
      </c>
      <c r="G14" s="182">
        <f t="shared" ref="G14:G30" si="12">IFERROR(E14/D14,"")</f>
        <v>0.78896270526315782</v>
      </c>
      <c r="H14" s="136">
        <f t="shared" ref="H14:H30" si="13">E14-C14</f>
        <v>-250.48543000000006</v>
      </c>
      <c r="I14" s="182">
        <f t="shared" ref="I14:I30" si="14">IFERROR(E14/C14,"")</f>
        <v>0.74951456999999988</v>
      </c>
      <c r="J14" s="136">
        <v>0</v>
      </c>
      <c r="K14" s="136">
        <v>0</v>
      </c>
      <c r="L14" s="136">
        <f t="shared" si="2"/>
        <v>0</v>
      </c>
      <c r="M14" s="182" t="str">
        <f t="shared" si="9"/>
        <v/>
      </c>
      <c r="N14" s="136"/>
      <c r="O14" s="136">
        <f t="shared" ref="O14:O30" si="15">C14+J14</f>
        <v>1000</v>
      </c>
      <c r="P14" s="136">
        <f t="shared" ref="P14:P30" si="16">E14+K14</f>
        <v>749.51456999999994</v>
      </c>
      <c r="Q14" s="136">
        <f t="shared" ref="Q14:Q30" si="17">P14-O14</f>
        <v>-250.48543000000006</v>
      </c>
      <c r="R14" s="182">
        <f t="shared" ref="R14:R30" si="18">IFERROR(P14/O14,"")</f>
        <v>0.74951456999999988</v>
      </c>
      <c r="S14" s="184"/>
      <c r="T14" s="184"/>
    </row>
    <row r="15" spans="1:20" s="185" customFormat="1" ht="21" x14ac:dyDescent="0.4">
      <c r="A15" s="183">
        <v>3070</v>
      </c>
      <c r="B15" s="111" t="s">
        <v>236</v>
      </c>
      <c r="C15" s="136">
        <v>0</v>
      </c>
      <c r="D15" s="136"/>
      <c r="E15" s="136">
        <v>0</v>
      </c>
      <c r="F15" s="136">
        <f t="shared" si="11"/>
        <v>0</v>
      </c>
      <c r="G15" s="182" t="str">
        <f t="shared" si="12"/>
        <v/>
      </c>
      <c r="H15" s="136">
        <f t="shared" si="13"/>
        <v>0</v>
      </c>
      <c r="I15" s="182" t="str">
        <f t="shared" si="14"/>
        <v/>
      </c>
      <c r="J15" s="136">
        <v>0</v>
      </c>
      <c r="K15" s="136">
        <v>0</v>
      </c>
      <c r="L15" s="136">
        <f t="shared" si="2"/>
        <v>0</v>
      </c>
      <c r="M15" s="182" t="str">
        <f t="shared" si="9"/>
        <v/>
      </c>
      <c r="N15" s="136"/>
      <c r="O15" s="136">
        <f>C16+J15</f>
        <v>245</v>
      </c>
      <c r="P15" s="136">
        <f>E16+K15</f>
        <v>98.544200000000004</v>
      </c>
      <c r="Q15" s="136">
        <f t="shared" si="17"/>
        <v>-146.45580000000001</v>
      </c>
      <c r="R15" s="182">
        <f t="shared" si="18"/>
        <v>0.40222122448979591</v>
      </c>
      <c r="S15" s="184"/>
      <c r="T15" s="184"/>
    </row>
    <row r="16" spans="1:20" s="185" customFormat="1" ht="60.75" customHeight="1" x14ac:dyDescent="0.4">
      <c r="A16" s="183">
        <v>3090</v>
      </c>
      <c r="B16" s="111" t="s">
        <v>164</v>
      </c>
      <c r="C16" s="136">
        <v>245</v>
      </c>
      <c r="D16" s="136">
        <v>224.3</v>
      </c>
      <c r="E16" s="136">
        <v>98.544200000000004</v>
      </c>
      <c r="F16" s="136">
        <f t="shared" si="11"/>
        <v>-125.75580000000001</v>
      </c>
      <c r="G16" s="182">
        <f t="shared" si="12"/>
        <v>0.43934106107891219</v>
      </c>
      <c r="H16" s="136">
        <f t="shared" si="13"/>
        <v>-146.45580000000001</v>
      </c>
      <c r="I16" s="182">
        <f t="shared" si="14"/>
        <v>0.40222122448979591</v>
      </c>
      <c r="J16" s="136">
        <v>0</v>
      </c>
      <c r="K16" s="136">
        <v>0</v>
      </c>
      <c r="L16" s="136">
        <f t="shared" si="2"/>
        <v>0</v>
      </c>
      <c r="M16" s="182" t="str">
        <f t="shared" si="9"/>
        <v/>
      </c>
      <c r="N16" s="136"/>
      <c r="O16" s="136">
        <f>C17+J16</f>
        <v>233300.46261000002</v>
      </c>
      <c r="P16" s="136">
        <f>E17+K16</f>
        <v>197529.07981</v>
      </c>
      <c r="Q16" s="136">
        <f t="shared" si="17"/>
        <v>-35771.382800000021</v>
      </c>
      <c r="R16" s="182">
        <f t="shared" si="18"/>
        <v>0.84667247377131116</v>
      </c>
      <c r="S16" s="184"/>
      <c r="T16" s="184"/>
    </row>
    <row r="17" spans="1:20" s="185" customFormat="1" ht="102" customHeight="1" x14ac:dyDescent="0.4">
      <c r="A17" s="186" t="s">
        <v>111</v>
      </c>
      <c r="B17" s="176" t="s">
        <v>191</v>
      </c>
      <c r="C17" s="136">
        <v>233300.46261000002</v>
      </c>
      <c r="D17" s="136">
        <v>217397.75261</v>
      </c>
      <c r="E17" s="136">
        <v>197529.07981</v>
      </c>
      <c r="F17" s="136">
        <f t="shared" si="11"/>
        <v>-19868.6728</v>
      </c>
      <c r="G17" s="182">
        <f t="shared" si="12"/>
        <v>0.90860681602517146</v>
      </c>
      <c r="H17" s="136">
        <f t="shared" si="13"/>
        <v>-35771.382800000021</v>
      </c>
      <c r="I17" s="182">
        <f t="shared" si="14"/>
        <v>0.84667247377131116</v>
      </c>
      <c r="J17" s="136">
        <v>88015.211490000002</v>
      </c>
      <c r="K17" s="136">
        <v>57661.355560000004</v>
      </c>
      <c r="L17" s="136">
        <f>K17-J17</f>
        <v>-30353.855929999998</v>
      </c>
      <c r="M17" s="182">
        <f t="shared" si="9"/>
        <v>0.65512943255895373</v>
      </c>
      <c r="N17" s="136" t="e">
        <f>#REF!+#REF!</f>
        <v>#REF!</v>
      </c>
      <c r="O17" s="136">
        <f>C18+J17</f>
        <v>96271.864490000007</v>
      </c>
      <c r="P17" s="136">
        <f>E18+K17</f>
        <v>64774.427300000003</v>
      </c>
      <c r="Q17" s="136">
        <f>P17-O17</f>
        <v>-31497.437190000004</v>
      </c>
      <c r="R17" s="182">
        <f>IFERROR(P17/O17,"")</f>
        <v>0.67282822082175708</v>
      </c>
      <c r="S17" s="184"/>
      <c r="T17" s="184"/>
    </row>
    <row r="18" spans="1:20" s="185" customFormat="1" ht="52.5" customHeight="1" x14ac:dyDescent="0.4">
      <c r="A18" s="183" t="s">
        <v>112</v>
      </c>
      <c r="B18" s="111" t="s">
        <v>192</v>
      </c>
      <c r="C18" s="136">
        <v>8256.6530000000002</v>
      </c>
      <c r="D18" s="136">
        <v>7620.1530000000002</v>
      </c>
      <c r="E18" s="136">
        <v>7113.0717400000003</v>
      </c>
      <c r="F18" s="136">
        <f t="shared" si="11"/>
        <v>-507.08125999999993</v>
      </c>
      <c r="G18" s="182">
        <f t="shared" si="12"/>
        <v>0.93345523902210359</v>
      </c>
      <c r="H18" s="136">
        <f t="shared" si="13"/>
        <v>-1143.5812599999999</v>
      </c>
      <c r="I18" s="182">
        <f t="shared" si="14"/>
        <v>0.86149578285535311</v>
      </c>
      <c r="J18" s="136">
        <v>668.65713000000005</v>
      </c>
      <c r="K18" s="136">
        <v>668.65713000000005</v>
      </c>
      <c r="L18" s="136">
        <f>K18-J18</f>
        <v>0</v>
      </c>
      <c r="M18" s="182">
        <f t="shared" si="9"/>
        <v>1</v>
      </c>
      <c r="N18" s="136"/>
      <c r="O18" s="136">
        <f t="shared" si="15"/>
        <v>8925.3101299999998</v>
      </c>
      <c r="P18" s="136">
        <f t="shared" si="16"/>
        <v>7781.7288700000008</v>
      </c>
      <c r="Q18" s="136">
        <f t="shared" si="17"/>
        <v>-1143.581259999999</v>
      </c>
      <c r="R18" s="182">
        <f t="shared" si="18"/>
        <v>0.87187209818556755</v>
      </c>
      <c r="S18" s="184"/>
      <c r="T18" s="184"/>
    </row>
    <row r="19" spans="1:20" s="185" customFormat="1" ht="54.75" customHeight="1" x14ac:dyDescent="0.4">
      <c r="A19" s="183">
        <v>3120</v>
      </c>
      <c r="B19" s="111" t="s">
        <v>193</v>
      </c>
      <c r="C19" s="136">
        <v>18317.398000000001</v>
      </c>
      <c r="D19" s="136">
        <v>17126.522000000001</v>
      </c>
      <c r="E19" s="136">
        <v>15030.951529999998</v>
      </c>
      <c r="F19" s="136">
        <f t="shared" si="11"/>
        <v>-2095.5704700000024</v>
      </c>
      <c r="G19" s="182">
        <f t="shared" si="12"/>
        <v>0.87764179615686111</v>
      </c>
      <c r="H19" s="136">
        <f t="shared" si="13"/>
        <v>-3286.4464700000026</v>
      </c>
      <c r="I19" s="182">
        <f t="shared" si="14"/>
        <v>0.8205833344888831</v>
      </c>
      <c r="J19" s="136">
        <v>10464.889949999999</v>
      </c>
      <c r="K19" s="136">
        <v>2623.9569500000002</v>
      </c>
      <c r="L19" s="136">
        <f>K19-J19</f>
        <v>-7840.9329999999991</v>
      </c>
      <c r="M19" s="182">
        <f t="shared" si="9"/>
        <v>0.25073908684534235</v>
      </c>
      <c r="N19" s="136"/>
      <c r="O19" s="136">
        <f t="shared" si="15"/>
        <v>28782.287949999998</v>
      </c>
      <c r="P19" s="136">
        <f t="shared" si="16"/>
        <v>17654.908479999998</v>
      </c>
      <c r="Q19" s="136">
        <f t="shared" si="17"/>
        <v>-11127.37947</v>
      </c>
      <c r="R19" s="182">
        <f t="shared" si="18"/>
        <v>0.61339489448058282</v>
      </c>
      <c r="S19" s="184"/>
      <c r="T19" s="184"/>
    </row>
    <row r="20" spans="1:20" s="185" customFormat="1" ht="47.25" customHeight="1" x14ac:dyDescent="0.4">
      <c r="A20" s="183" t="s">
        <v>113</v>
      </c>
      <c r="B20" s="111" t="s">
        <v>125</v>
      </c>
      <c r="C20" s="136">
        <v>7812.9380000000001</v>
      </c>
      <c r="D20" s="136">
        <v>7451.5379999999996</v>
      </c>
      <c r="E20" s="136">
        <v>4916.6426500000007</v>
      </c>
      <c r="F20" s="136">
        <f t="shared" si="11"/>
        <v>-2534.8953499999989</v>
      </c>
      <c r="G20" s="182">
        <f t="shared" si="12"/>
        <v>0.65981581923087573</v>
      </c>
      <c r="H20" s="136">
        <f t="shared" si="13"/>
        <v>-2896.2953499999994</v>
      </c>
      <c r="I20" s="182">
        <f t="shared" si="14"/>
        <v>0.62929497840633075</v>
      </c>
      <c r="J20" s="136">
        <v>960.02740000000006</v>
      </c>
      <c r="K20" s="136">
        <v>805.02740000000006</v>
      </c>
      <c r="L20" s="136">
        <f>K20-J20</f>
        <v>-155</v>
      </c>
      <c r="M20" s="182">
        <f t="shared" si="9"/>
        <v>0.83854627482507271</v>
      </c>
      <c r="N20" s="136"/>
      <c r="O20" s="136">
        <f t="shared" si="15"/>
        <v>8772.965400000001</v>
      </c>
      <c r="P20" s="136">
        <f t="shared" si="16"/>
        <v>5721.6700500000006</v>
      </c>
      <c r="Q20" s="136">
        <f t="shared" si="17"/>
        <v>-3051.2953500000003</v>
      </c>
      <c r="R20" s="182">
        <f t="shared" si="18"/>
        <v>0.65219339061795456</v>
      </c>
      <c r="S20" s="184"/>
      <c r="T20" s="184"/>
    </row>
    <row r="21" spans="1:20" s="185" customFormat="1" ht="112.5" customHeight="1" x14ac:dyDescent="0.4">
      <c r="A21" s="183" t="s">
        <v>114</v>
      </c>
      <c r="B21" s="111" t="s">
        <v>194</v>
      </c>
      <c r="C21" s="136">
        <v>160.1</v>
      </c>
      <c r="D21" s="136">
        <v>170.1</v>
      </c>
      <c r="E21" s="136">
        <v>70</v>
      </c>
      <c r="F21" s="136">
        <f t="shared" si="11"/>
        <v>-100.1</v>
      </c>
      <c r="G21" s="182">
        <f t="shared" si="12"/>
        <v>0.41152263374485598</v>
      </c>
      <c r="H21" s="136">
        <f t="shared" si="13"/>
        <v>-90.1</v>
      </c>
      <c r="I21" s="182">
        <f t="shared" si="14"/>
        <v>0.4372267332916927</v>
      </c>
      <c r="J21" s="136">
        <v>52.210050000000003</v>
      </c>
      <c r="K21" s="136">
        <v>0</v>
      </c>
      <c r="L21" s="136">
        <f>K21-J21</f>
        <v>-52.210050000000003</v>
      </c>
      <c r="M21" s="182">
        <f t="shared" si="9"/>
        <v>0</v>
      </c>
      <c r="N21" s="136" t="e">
        <f>#REF!+#REF!</f>
        <v>#REF!</v>
      </c>
      <c r="O21" s="136">
        <f t="shared" si="15"/>
        <v>212.31004999999999</v>
      </c>
      <c r="P21" s="136">
        <f t="shared" si="16"/>
        <v>70</v>
      </c>
      <c r="Q21" s="136">
        <f t="shared" si="17"/>
        <v>-142.31004999999999</v>
      </c>
      <c r="R21" s="182">
        <f t="shared" si="18"/>
        <v>0.32970648351314508</v>
      </c>
      <c r="S21" s="184"/>
      <c r="T21" s="184"/>
    </row>
    <row r="22" spans="1:20" s="185" customFormat="1" ht="150" customHeight="1" x14ac:dyDescent="0.4">
      <c r="A22" s="183">
        <v>3160</v>
      </c>
      <c r="B22" s="111" t="s">
        <v>165</v>
      </c>
      <c r="C22" s="136">
        <v>19272.830000000002</v>
      </c>
      <c r="D22" s="136">
        <v>18700.438000000002</v>
      </c>
      <c r="E22" s="136">
        <v>16595.939330000001</v>
      </c>
      <c r="F22" s="136">
        <f t="shared" si="11"/>
        <v>-2104.4986700000009</v>
      </c>
      <c r="G22" s="182">
        <f t="shared" si="12"/>
        <v>0.88746260007385924</v>
      </c>
      <c r="H22" s="136">
        <f t="shared" si="13"/>
        <v>-2676.8906700000007</v>
      </c>
      <c r="I22" s="182">
        <f t="shared" si="14"/>
        <v>0.86110546972084534</v>
      </c>
      <c r="J22" s="136">
        <v>0</v>
      </c>
      <c r="K22" s="136">
        <v>0</v>
      </c>
      <c r="L22" s="136">
        <f t="shared" ref="L22:L30" si="19">K22-J22</f>
        <v>0</v>
      </c>
      <c r="M22" s="182" t="str">
        <f t="shared" si="9"/>
        <v/>
      </c>
      <c r="N22" s="136"/>
      <c r="O22" s="136">
        <f t="shared" si="15"/>
        <v>19272.830000000002</v>
      </c>
      <c r="P22" s="136">
        <f t="shared" si="16"/>
        <v>16595.939330000001</v>
      </c>
      <c r="Q22" s="136">
        <f t="shared" si="17"/>
        <v>-2676.8906700000007</v>
      </c>
      <c r="R22" s="182">
        <f t="shared" si="18"/>
        <v>0.86110546972084534</v>
      </c>
      <c r="S22" s="184"/>
      <c r="T22" s="184"/>
    </row>
    <row r="23" spans="1:20" s="185" customFormat="1" ht="50.25" customHeight="1" x14ac:dyDescent="0.4">
      <c r="A23" s="183">
        <v>3170</v>
      </c>
      <c r="B23" s="111" t="s">
        <v>167</v>
      </c>
      <c r="C23" s="136">
        <v>555.20000000000005</v>
      </c>
      <c r="D23" s="136">
        <v>555.20000000000005</v>
      </c>
      <c r="E23" s="136">
        <v>491.55353000000002</v>
      </c>
      <c r="F23" s="136">
        <f t="shared" si="11"/>
        <v>-63.646470000000022</v>
      </c>
      <c r="G23" s="182">
        <f t="shared" si="12"/>
        <v>0.88536298631123911</v>
      </c>
      <c r="H23" s="136">
        <f t="shared" si="13"/>
        <v>-63.646470000000022</v>
      </c>
      <c r="I23" s="182">
        <f t="shared" si="14"/>
        <v>0.88536298631123911</v>
      </c>
      <c r="J23" s="136">
        <v>0</v>
      </c>
      <c r="K23" s="136">
        <v>0</v>
      </c>
      <c r="L23" s="136">
        <f t="shared" si="19"/>
        <v>0</v>
      </c>
      <c r="M23" s="182" t="str">
        <f t="shared" si="9"/>
        <v/>
      </c>
      <c r="N23" s="136"/>
      <c r="O23" s="136">
        <f t="shared" si="15"/>
        <v>555.20000000000005</v>
      </c>
      <c r="P23" s="136">
        <f t="shared" si="16"/>
        <v>491.55353000000002</v>
      </c>
      <c r="Q23" s="136">
        <f t="shared" si="17"/>
        <v>-63.646470000000022</v>
      </c>
      <c r="R23" s="182">
        <f t="shared" si="18"/>
        <v>0.88536298631123911</v>
      </c>
      <c r="S23" s="184"/>
      <c r="T23" s="184"/>
    </row>
    <row r="24" spans="1:20" s="185" customFormat="1" ht="126" customHeight="1" x14ac:dyDescent="0.4">
      <c r="A24" s="183" t="s">
        <v>123</v>
      </c>
      <c r="B24" s="111" t="s">
        <v>195</v>
      </c>
      <c r="C24" s="136">
        <v>16300</v>
      </c>
      <c r="D24" s="136">
        <v>13421.4</v>
      </c>
      <c r="E24" s="136">
        <v>12945.368269999999</v>
      </c>
      <c r="F24" s="136">
        <f t="shared" si="11"/>
        <v>-476.03173000000061</v>
      </c>
      <c r="G24" s="182">
        <f t="shared" si="12"/>
        <v>0.96453188713547022</v>
      </c>
      <c r="H24" s="136">
        <f t="shared" si="13"/>
        <v>-3354.631730000001</v>
      </c>
      <c r="I24" s="182">
        <f t="shared" si="14"/>
        <v>0.79419437239263801</v>
      </c>
      <c r="J24" s="136">
        <v>0</v>
      </c>
      <c r="K24" s="136">
        <v>0</v>
      </c>
      <c r="L24" s="136">
        <f t="shared" si="19"/>
        <v>0</v>
      </c>
      <c r="M24" s="182" t="str">
        <f t="shared" si="9"/>
        <v/>
      </c>
      <c r="N24" s="136" t="e">
        <f>#REF!+#REF!</f>
        <v>#REF!</v>
      </c>
      <c r="O24" s="136">
        <f t="shared" si="15"/>
        <v>16300</v>
      </c>
      <c r="P24" s="136">
        <f t="shared" si="16"/>
        <v>12945.368269999999</v>
      </c>
      <c r="Q24" s="136">
        <f t="shared" si="17"/>
        <v>-3354.631730000001</v>
      </c>
      <c r="R24" s="182">
        <f t="shared" si="18"/>
        <v>0.79419437239263801</v>
      </c>
      <c r="S24" s="184"/>
      <c r="T24" s="184"/>
    </row>
    <row r="25" spans="1:20" s="185" customFormat="1" ht="48.75" customHeight="1" x14ac:dyDescent="0.4">
      <c r="A25" s="183" t="s">
        <v>124</v>
      </c>
      <c r="B25" s="111" t="s">
        <v>121</v>
      </c>
      <c r="C25" s="136">
        <v>1199.914</v>
      </c>
      <c r="D25" s="136">
        <v>1100.8019999999999</v>
      </c>
      <c r="E25" s="136">
        <v>633.3219499999999</v>
      </c>
      <c r="F25" s="136">
        <f t="shared" si="11"/>
        <v>-467.48005000000001</v>
      </c>
      <c r="G25" s="182">
        <f t="shared" si="12"/>
        <v>0.5753277610324109</v>
      </c>
      <c r="H25" s="136">
        <f t="shared" si="13"/>
        <v>-566.59205000000009</v>
      </c>
      <c r="I25" s="182">
        <f t="shared" si="14"/>
        <v>0.52780611777177355</v>
      </c>
      <c r="J25" s="136">
        <v>0</v>
      </c>
      <c r="K25" s="136">
        <v>0</v>
      </c>
      <c r="L25" s="136">
        <f t="shared" si="19"/>
        <v>0</v>
      </c>
      <c r="M25" s="182" t="str">
        <f t="shared" si="9"/>
        <v/>
      </c>
      <c r="N25" s="136" t="e">
        <f>#REF!+#REF!</f>
        <v>#REF!</v>
      </c>
      <c r="O25" s="136">
        <f t="shared" si="15"/>
        <v>1199.914</v>
      </c>
      <c r="P25" s="136">
        <f t="shared" si="16"/>
        <v>633.3219499999999</v>
      </c>
      <c r="Q25" s="136">
        <f t="shared" si="17"/>
        <v>-566.59205000000009</v>
      </c>
      <c r="R25" s="182">
        <f t="shared" si="18"/>
        <v>0.52780611777177355</v>
      </c>
      <c r="S25" s="184"/>
      <c r="T25" s="184"/>
    </row>
    <row r="26" spans="1:20" s="185" customFormat="1" ht="66.75" customHeight="1" x14ac:dyDescent="0.4">
      <c r="A26" s="183">
        <v>3200</v>
      </c>
      <c r="B26" s="111" t="s">
        <v>166</v>
      </c>
      <c r="C26" s="136">
        <v>10782.5</v>
      </c>
      <c r="D26" s="136">
        <v>10050.25</v>
      </c>
      <c r="E26" s="136">
        <v>9393.6007499999996</v>
      </c>
      <c r="F26" s="136">
        <f t="shared" si="11"/>
        <v>-656.64925000000039</v>
      </c>
      <c r="G26" s="182">
        <f t="shared" si="12"/>
        <v>0.93466339145792388</v>
      </c>
      <c r="H26" s="136">
        <f t="shared" si="13"/>
        <v>-1388.8992500000004</v>
      </c>
      <c r="I26" s="182">
        <f t="shared" si="14"/>
        <v>0.87118949686992808</v>
      </c>
      <c r="J26" s="136">
        <v>920.25009999999997</v>
      </c>
      <c r="K26" s="136">
        <v>398.74299999999999</v>
      </c>
      <c r="L26" s="136">
        <f t="shared" si="19"/>
        <v>-521.50710000000004</v>
      </c>
      <c r="M26" s="182">
        <f t="shared" si="9"/>
        <v>0.43329851308899614</v>
      </c>
      <c r="N26" s="136"/>
      <c r="O26" s="136">
        <f t="shared" si="15"/>
        <v>11702.750099999999</v>
      </c>
      <c r="P26" s="136">
        <f t="shared" si="16"/>
        <v>9792.34375</v>
      </c>
      <c r="Q26" s="136">
        <f t="shared" si="17"/>
        <v>-1910.4063499999993</v>
      </c>
      <c r="R26" s="182">
        <f t="shared" si="18"/>
        <v>0.83675577674686918</v>
      </c>
      <c r="S26" s="184"/>
      <c r="T26" s="184"/>
    </row>
    <row r="27" spans="1:20" s="185" customFormat="1" ht="53.25" customHeight="1" x14ac:dyDescent="0.4">
      <c r="A27" s="183">
        <v>3210</v>
      </c>
      <c r="B27" s="111" t="s">
        <v>106</v>
      </c>
      <c r="C27" s="136">
        <v>1653.4601399999999</v>
      </c>
      <c r="D27" s="136">
        <v>1610.2751400000002</v>
      </c>
      <c r="E27" s="136">
        <v>1000.1240600000001</v>
      </c>
      <c r="F27" s="136">
        <f t="shared" si="11"/>
        <v>-610.15108000000009</v>
      </c>
      <c r="G27" s="182">
        <f t="shared" si="12"/>
        <v>0.62108892769716362</v>
      </c>
      <c r="H27" s="136">
        <f t="shared" si="13"/>
        <v>-653.33607999999981</v>
      </c>
      <c r="I27" s="182">
        <f t="shared" si="14"/>
        <v>0.60486735410507098</v>
      </c>
      <c r="J27" s="136">
        <v>1098.1030000000001</v>
      </c>
      <c r="K27" s="136">
        <v>989.17667000000006</v>
      </c>
      <c r="L27" s="136">
        <f t="shared" si="19"/>
        <v>-108.92633000000001</v>
      </c>
      <c r="M27" s="182">
        <f t="shared" si="9"/>
        <v>0.90080499734542208</v>
      </c>
      <c r="N27" s="136"/>
      <c r="O27" s="136">
        <f t="shared" si="15"/>
        <v>2751.5631400000002</v>
      </c>
      <c r="P27" s="136">
        <f t="shared" si="16"/>
        <v>1989.3007300000002</v>
      </c>
      <c r="Q27" s="136">
        <f t="shared" si="17"/>
        <v>-762.26241000000005</v>
      </c>
      <c r="R27" s="182">
        <f t="shared" si="18"/>
        <v>0.72297113632653187</v>
      </c>
      <c r="S27" s="184"/>
      <c r="T27" s="184"/>
    </row>
    <row r="28" spans="1:20" s="185" customFormat="1" ht="81.599999999999994" customHeight="1" x14ac:dyDescent="0.4">
      <c r="A28" s="183">
        <v>3220</v>
      </c>
      <c r="B28" s="111" t="s">
        <v>259</v>
      </c>
      <c r="C28" s="136"/>
      <c r="D28" s="136"/>
      <c r="E28" s="136"/>
      <c r="F28" s="136">
        <f t="shared" si="11"/>
        <v>0</v>
      </c>
      <c r="G28" s="182" t="str">
        <f t="shared" si="12"/>
        <v/>
      </c>
      <c r="H28" s="136">
        <f t="shared" si="13"/>
        <v>0</v>
      </c>
      <c r="I28" s="182" t="str">
        <f t="shared" si="14"/>
        <v/>
      </c>
      <c r="J28" s="136">
        <v>73748.604000000007</v>
      </c>
      <c r="K28" s="136">
        <v>70886.175530000008</v>
      </c>
      <c r="L28" s="136">
        <f t="shared" si="19"/>
        <v>-2862.4284699999989</v>
      </c>
      <c r="M28" s="182">
        <f t="shared" si="9"/>
        <v>0.96118667588609541</v>
      </c>
      <c r="N28" s="136"/>
      <c r="O28" s="136">
        <f t="shared" si="15"/>
        <v>73748.604000000007</v>
      </c>
      <c r="P28" s="136">
        <f t="shared" si="16"/>
        <v>70886.175530000008</v>
      </c>
      <c r="Q28" s="136">
        <f t="shared" si="17"/>
        <v>-2862.4284699999989</v>
      </c>
      <c r="R28" s="182">
        <f t="shared" si="18"/>
        <v>0.96118667588609541</v>
      </c>
      <c r="S28" s="184"/>
      <c r="T28" s="184"/>
    </row>
    <row r="29" spans="1:20" s="185" customFormat="1" ht="84.75" customHeight="1" x14ac:dyDescent="0.4">
      <c r="A29" s="183" t="s">
        <v>247</v>
      </c>
      <c r="B29" s="111" t="s">
        <v>248</v>
      </c>
      <c r="C29" s="136">
        <v>12235.571179999999</v>
      </c>
      <c r="D29" s="136">
        <v>7355.8711800000001</v>
      </c>
      <c r="E29" s="136">
        <v>3724.5273999999999</v>
      </c>
      <c r="F29" s="136">
        <f t="shared" si="11"/>
        <v>-3631.3437800000002</v>
      </c>
      <c r="G29" s="182">
        <f t="shared" si="12"/>
        <v>0.50633396219970239</v>
      </c>
      <c r="H29" s="136">
        <f t="shared" si="13"/>
        <v>-8511.04378</v>
      </c>
      <c r="I29" s="182">
        <f t="shared" si="14"/>
        <v>0.30440159639527348</v>
      </c>
      <c r="J29" s="136">
        <v>20376.273679999998</v>
      </c>
      <c r="K29" s="136">
        <v>12078.660749999999</v>
      </c>
      <c r="L29" s="136">
        <f>K29-J29</f>
        <v>-8297.6129299999993</v>
      </c>
      <c r="M29" s="182">
        <f>IFERROR(K29/J29,"")</f>
        <v>0.59278064967568689</v>
      </c>
      <c r="N29" s="136"/>
      <c r="O29" s="136">
        <f t="shared" si="15"/>
        <v>32611.844859999997</v>
      </c>
      <c r="P29" s="136">
        <f t="shared" si="16"/>
        <v>15803.188149999998</v>
      </c>
      <c r="Q29" s="136">
        <f t="shared" si="17"/>
        <v>-16808.656709999999</v>
      </c>
      <c r="R29" s="182">
        <f t="shared" si="18"/>
        <v>0.48458430419504944</v>
      </c>
      <c r="S29" s="184"/>
      <c r="T29" s="184"/>
    </row>
    <row r="30" spans="1:20" s="185" customFormat="1" ht="21" customHeight="1" x14ac:dyDescent="0.4">
      <c r="A30" s="183" t="s">
        <v>126</v>
      </c>
      <c r="B30" s="111" t="s">
        <v>157</v>
      </c>
      <c r="C30" s="136">
        <v>155240.06643000001</v>
      </c>
      <c r="D30" s="136">
        <v>146736.82467</v>
      </c>
      <c r="E30" s="136">
        <v>122221.82245000001</v>
      </c>
      <c r="F30" s="136">
        <f t="shared" si="11"/>
        <v>-24515.002219999995</v>
      </c>
      <c r="G30" s="182">
        <f t="shared" si="12"/>
        <v>0.83293217448903933</v>
      </c>
      <c r="H30" s="136">
        <f t="shared" si="13"/>
        <v>-33018.243979999999</v>
      </c>
      <c r="I30" s="182">
        <f t="shared" si="14"/>
        <v>0.78730849104030498</v>
      </c>
      <c r="J30" s="136">
        <v>25391.97523</v>
      </c>
      <c r="K30" s="136">
        <v>21387.01021</v>
      </c>
      <c r="L30" s="136">
        <f t="shared" si="19"/>
        <v>-4004.9650199999996</v>
      </c>
      <c r="M30" s="182">
        <f t="shared" si="9"/>
        <v>0.84227438063706717</v>
      </c>
      <c r="N30" s="136"/>
      <c r="O30" s="136">
        <f t="shared" si="15"/>
        <v>180632.04166000002</v>
      </c>
      <c r="P30" s="136">
        <f t="shared" si="16"/>
        <v>143608.83266000001</v>
      </c>
      <c r="Q30" s="136">
        <f t="shared" si="17"/>
        <v>-37023.209000000003</v>
      </c>
      <c r="R30" s="182">
        <f t="shared" si="18"/>
        <v>0.7950352071550626</v>
      </c>
      <c r="S30" s="184"/>
      <c r="T30" s="184"/>
    </row>
    <row r="31" spans="1:20" s="49" customFormat="1" ht="27" customHeight="1" x14ac:dyDescent="0.35">
      <c r="A31" s="60" t="s">
        <v>127</v>
      </c>
      <c r="B31" s="114" t="s">
        <v>64</v>
      </c>
      <c r="C31" s="134">
        <v>313743.19086000003</v>
      </c>
      <c r="D31" s="134">
        <v>292479.22532999999</v>
      </c>
      <c r="E31" s="134">
        <v>257289.85828000001</v>
      </c>
      <c r="F31" s="134">
        <f t="shared" si="10"/>
        <v>-35189.367049999972</v>
      </c>
      <c r="G31" s="156">
        <f t="shared" si="7"/>
        <v>0.87968592637546705</v>
      </c>
      <c r="H31" s="134">
        <f>E31-C31</f>
        <v>-56453.332580000017</v>
      </c>
      <c r="I31" s="156">
        <f t="shared" si="8"/>
        <v>0.82006515448110273</v>
      </c>
      <c r="J31" s="134">
        <v>18211.553370000001</v>
      </c>
      <c r="K31" s="134">
        <v>13341.024890000001</v>
      </c>
      <c r="L31" s="134">
        <f t="shared" ref="L31:L42" si="20">K31-J31</f>
        <v>-4870.5284800000009</v>
      </c>
      <c r="M31" s="156">
        <f t="shared" si="9"/>
        <v>0.73255831718214381</v>
      </c>
      <c r="N31" s="134" t="e">
        <f>#REF!+#REF!</f>
        <v>#REF!</v>
      </c>
      <c r="O31" s="134">
        <f>C31+J31</f>
        <v>331954.74423000001</v>
      </c>
      <c r="P31" s="134">
        <f>E31+K31</f>
        <v>270630.88317000004</v>
      </c>
      <c r="Q31" s="134">
        <f>P31-O31</f>
        <v>-61323.861059999967</v>
      </c>
      <c r="R31" s="156">
        <f>IFERROR(P31/O31,"")</f>
        <v>0.81526439333697009</v>
      </c>
      <c r="S31" s="48"/>
      <c r="T31" s="48"/>
    </row>
    <row r="32" spans="1:20" s="49" customFormat="1" ht="32.25" customHeight="1" x14ac:dyDescent="0.35">
      <c r="A32" s="61" t="s">
        <v>128</v>
      </c>
      <c r="B32" s="114" t="s">
        <v>66</v>
      </c>
      <c r="C32" s="134">
        <v>157025.68831999999</v>
      </c>
      <c r="D32" s="134">
        <v>145218.75731999998</v>
      </c>
      <c r="E32" s="134">
        <v>128028.43918</v>
      </c>
      <c r="F32" s="134">
        <f t="shared" si="10"/>
        <v>-17190.318139999974</v>
      </c>
      <c r="G32" s="156">
        <f t="shared" si="7"/>
        <v>0.88162467123913013</v>
      </c>
      <c r="H32" s="134">
        <f>E32-C32</f>
        <v>-28997.249139999985</v>
      </c>
      <c r="I32" s="156">
        <f t="shared" si="8"/>
        <v>0.81533436057349429</v>
      </c>
      <c r="J32" s="134">
        <v>9939.4732899999999</v>
      </c>
      <c r="K32" s="134">
        <v>7609.5917399999998</v>
      </c>
      <c r="L32" s="134">
        <f t="shared" si="20"/>
        <v>-2329.8815500000001</v>
      </c>
      <c r="M32" s="156">
        <f t="shared" si="9"/>
        <v>0.76559305689325918</v>
      </c>
      <c r="N32" s="134" t="e">
        <f>#REF!+#REF!</f>
        <v>#REF!</v>
      </c>
      <c r="O32" s="134">
        <f>C32+J32</f>
        <v>166965.16160999998</v>
      </c>
      <c r="P32" s="134">
        <f>E32+K32</f>
        <v>135638.03091999999</v>
      </c>
      <c r="Q32" s="134">
        <f>P32-O32</f>
        <v>-31327.130689999991</v>
      </c>
      <c r="R32" s="156">
        <f>IFERROR(P32/O32,"")</f>
        <v>0.81237324967723246</v>
      </c>
      <c r="S32" s="48"/>
      <c r="T32" s="48"/>
    </row>
    <row r="33" spans="1:20" s="49" customFormat="1" ht="34.5" customHeight="1" x14ac:dyDescent="0.35">
      <c r="A33" s="61" t="s">
        <v>129</v>
      </c>
      <c r="B33" s="114" t="s">
        <v>63</v>
      </c>
      <c r="C33" s="134">
        <v>834561.59870000009</v>
      </c>
      <c r="D33" s="134">
        <v>790110.31970000011</v>
      </c>
      <c r="E33" s="134">
        <v>680787.47959</v>
      </c>
      <c r="F33" s="134">
        <f t="shared" si="10"/>
        <v>-109322.84011000011</v>
      </c>
      <c r="G33" s="156">
        <f t="shared" si="7"/>
        <v>0.86163597995845786</v>
      </c>
      <c r="H33" s="134">
        <f>E33-C33</f>
        <v>-153774.11911000009</v>
      </c>
      <c r="I33" s="156">
        <f t="shared" si="8"/>
        <v>0.8157426373924529</v>
      </c>
      <c r="J33" s="134">
        <v>309031.59824000002</v>
      </c>
      <c r="K33" s="134">
        <v>191564.10206999999</v>
      </c>
      <c r="L33" s="134">
        <f t="shared" si="20"/>
        <v>-117467.49617000003</v>
      </c>
      <c r="M33" s="156">
        <f t="shared" si="9"/>
        <v>0.61988516113238212</v>
      </c>
      <c r="N33" s="134" t="e">
        <f>#REF!+#REF!</f>
        <v>#REF!</v>
      </c>
      <c r="O33" s="134">
        <f>C33+J33</f>
        <v>1143593.1969400002</v>
      </c>
      <c r="P33" s="134">
        <f>E33+K33</f>
        <v>872351.58166000003</v>
      </c>
      <c r="Q33" s="134">
        <f>P33-O33</f>
        <v>-271241.61528000014</v>
      </c>
      <c r="R33" s="156">
        <f>IFERROR(P33/O33,"")</f>
        <v>0.76281634412850474</v>
      </c>
      <c r="S33" s="48"/>
      <c r="T33" s="48"/>
    </row>
    <row r="34" spans="1:20" s="74" customFormat="1" ht="25.5" customHeight="1" x14ac:dyDescent="0.35">
      <c r="A34" s="71" t="s">
        <v>130</v>
      </c>
      <c r="B34" s="115" t="s">
        <v>143</v>
      </c>
      <c r="C34" s="133">
        <f>SUM(C35:C41)</f>
        <v>212248.23639999997</v>
      </c>
      <c r="D34" s="133">
        <f>SUM(D35:D41)</f>
        <v>206556.18840000001</v>
      </c>
      <c r="E34" s="133">
        <f>SUM(E35:E41)</f>
        <v>162092.00298000002</v>
      </c>
      <c r="F34" s="133">
        <f t="shared" si="10"/>
        <v>-44464.185419999994</v>
      </c>
      <c r="G34" s="156">
        <f t="shared" si="7"/>
        <v>0.78473564135539597</v>
      </c>
      <c r="H34" s="133">
        <f>E34-C34</f>
        <v>-50156.233419999946</v>
      </c>
      <c r="I34" s="156">
        <f t="shared" si="8"/>
        <v>0.76369069411028589</v>
      </c>
      <c r="J34" s="134">
        <f>SUM(J35:J41)</f>
        <v>1163149.5210599999</v>
      </c>
      <c r="K34" s="134">
        <f>SUM(K35:K41)</f>
        <v>393558.81773000001</v>
      </c>
      <c r="L34" s="134">
        <f t="shared" si="20"/>
        <v>-769590.70332999993</v>
      </c>
      <c r="M34" s="156">
        <f t="shared" si="9"/>
        <v>0.33835617055607992</v>
      </c>
      <c r="N34" s="133" t="e">
        <f>#REF!+#REF!</f>
        <v>#REF!</v>
      </c>
      <c r="O34" s="134">
        <f>C34+J34</f>
        <v>1375397.75746</v>
      </c>
      <c r="P34" s="134">
        <f>E34+K34</f>
        <v>555650.82071</v>
      </c>
      <c r="Q34" s="134">
        <f>P34-O34</f>
        <v>-819746.93674999999</v>
      </c>
      <c r="R34" s="156">
        <f>IFERROR(P34/O34,"")</f>
        <v>0.40399282149197463</v>
      </c>
      <c r="S34" s="72"/>
      <c r="T34" s="73"/>
    </row>
    <row r="35" spans="1:20" s="185" customFormat="1" ht="48" customHeight="1" x14ac:dyDescent="0.4">
      <c r="A35" s="187" t="s">
        <v>155</v>
      </c>
      <c r="B35" s="116" t="s">
        <v>156</v>
      </c>
      <c r="C35" s="136">
        <v>13284.989</v>
      </c>
      <c r="D35" s="136">
        <v>13150.789000000001</v>
      </c>
      <c r="E35" s="136">
        <v>6527.50612</v>
      </c>
      <c r="F35" s="136">
        <f t="shared" si="10"/>
        <v>-6623.2828800000007</v>
      </c>
      <c r="G35" s="182">
        <f t="shared" si="7"/>
        <v>0.49635851658786401</v>
      </c>
      <c r="H35" s="136">
        <f t="shared" ref="H35:H45" si="21">E35-C35</f>
        <v>-6757.4828799999996</v>
      </c>
      <c r="I35" s="182">
        <f t="shared" si="8"/>
        <v>0.49134448812866915</v>
      </c>
      <c r="J35" s="136">
        <v>734.404</v>
      </c>
      <c r="K35" s="136">
        <v>244.50399999999999</v>
      </c>
      <c r="L35" s="136">
        <f t="shared" si="20"/>
        <v>-489.9</v>
      </c>
      <c r="M35" s="182">
        <f t="shared" si="9"/>
        <v>0.33292846988850822</v>
      </c>
      <c r="N35" s="136"/>
      <c r="O35" s="136">
        <f>C35+J35</f>
        <v>14019.393</v>
      </c>
      <c r="P35" s="136">
        <f>E35+K35</f>
        <v>6772.0101199999999</v>
      </c>
      <c r="Q35" s="136">
        <f>P35-O35</f>
        <v>-7247.3828800000001</v>
      </c>
      <c r="R35" s="182">
        <f>IFERROR(P35/O35,"")</f>
        <v>0.48304588650878105</v>
      </c>
      <c r="S35" s="50"/>
      <c r="T35" s="184"/>
    </row>
    <row r="36" spans="1:20" s="185" customFormat="1" ht="29.25" hidden="1" customHeight="1" x14ac:dyDescent="0.4">
      <c r="A36" s="187" t="s">
        <v>228</v>
      </c>
      <c r="B36" s="116" t="s">
        <v>229</v>
      </c>
      <c r="C36" s="136">
        <v>0</v>
      </c>
      <c r="D36" s="136">
        <v>0</v>
      </c>
      <c r="E36" s="136">
        <v>0</v>
      </c>
      <c r="F36" s="136">
        <f t="shared" si="10"/>
        <v>0</v>
      </c>
      <c r="G36" s="182" t="str">
        <f t="shared" si="7"/>
        <v/>
      </c>
      <c r="H36" s="136">
        <f t="shared" si="21"/>
        <v>0</v>
      </c>
      <c r="I36" s="182" t="str">
        <f t="shared" si="8"/>
        <v/>
      </c>
      <c r="J36" s="136">
        <v>0</v>
      </c>
      <c r="K36" s="136">
        <v>0</v>
      </c>
      <c r="L36" s="136">
        <f t="shared" si="20"/>
        <v>0</v>
      </c>
      <c r="M36" s="182" t="str">
        <f t="shared" si="9"/>
        <v/>
      </c>
      <c r="N36" s="136"/>
      <c r="O36" s="136">
        <f t="shared" ref="O36:O41" si="22">C36+J36</f>
        <v>0</v>
      </c>
      <c r="P36" s="136">
        <f t="shared" ref="P36:P41" si="23">E36+K36</f>
        <v>0</v>
      </c>
      <c r="Q36" s="136">
        <f t="shared" ref="Q36:Q41" si="24">P36-O36</f>
        <v>0</v>
      </c>
      <c r="R36" s="182" t="str">
        <f t="shared" ref="R36:R41" si="25">IFERROR(P36/O36,"")</f>
        <v/>
      </c>
      <c r="S36" s="50"/>
      <c r="T36" s="184"/>
    </row>
    <row r="37" spans="1:20" s="185" customFormat="1" ht="24" customHeight="1" x14ac:dyDescent="0.4">
      <c r="A37" s="187" t="s">
        <v>134</v>
      </c>
      <c r="B37" s="116" t="s">
        <v>144</v>
      </c>
      <c r="C37" s="136">
        <v>7217.2602800000004</v>
      </c>
      <c r="D37" s="136">
        <v>7217.2602800000004</v>
      </c>
      <c r="E37" s="136">
        <v>3855.3362200000001</v>
      </c>
      <c r="F37" s="136">
        <f t="shared" si="10"/>
        <v>-3361.9240600000003</v>
      </c>
      <c r="G37" s="182">
        <f t="shared" si="7"/>
        <v>0.53418278826435783</v>
      </c>
      <c r="H37" s="136">
        <f t="shared" si="21"/>
        <v>-3361.9240600000003</v>
      </c>
      <c r="I37" s="182">
        <f t="shared" si="8"/>
        <v>0.53418278826435783</v>
      </c>
      <c r="J37" s="136">
        <v>323310.68579000002</v>
      </c>
      <c r="K37" s="136">
        <v>150645.80147999999</v>
      </c>
      <c r="L37" s="136">
        <f t="shared" si="20"/>
        <v>-172664.88431000002</v>
      </c>
      <c r="M37" s="182">
        <f t="shared" si="9"/>
        <v>0.46594748673988756</v>
      </c>
      <c r="N37" s="136"/>
      <c r="O37" s="136">
        <f t="shared" si="22"/>
        <v>330527.94607000001</v>
      </c>
      <c r="P37" s="136">
        <f t="shared" si="23"/>
        <v>154501.13769999999</v>
      </c>
      <c r="Q37" s="136">
        <f t="shared" si="24"/>
        <v>-176026.80837000001</v>
      </c>
      <c r="R37" s="182">
        <f t="shared" si="25"/>
        <v>0.46743744224060063</v>
      </c>
      <c r="S37" s="50"/>
      <c r="T37" s="184"/>
    </row>
    <row r="38" spans="1:20" s="185" customFormat="1" ht="50.25" customHeight="1" x14ac:dyDescent="0.4">
      <c r="A38" s="187" t="s">
        <v>135</v>
      </c>
      <c r="B38" s="116" t="s">
        <v>145</v>
      </c>
      <c r="C38" s="136">
        <v>175902.14812</v>
      </c>
      <c r="D38" s="136">
        <v>171237.54012000002</v>
      </c>
      <c r="E38" s="136">
        <v>144886.52058000001</v>
      </c>
      <c r="F38" s="136">
        <f t="shared" si="10"/>
        <v>-26351.019540000008</v>
      </c>
      <c r="G38" s="182">
        <f t="shared" si="7"/>
        <v>0.84611423685756226</v>
      </c>
      <c r="H38" s="136">
        <f t="shared" si="21"/>
        <v>-31015.627539999987</v>
      </c>
      <c r="I38" s="182">
        <f t="shared" si="8"/>
        <v>0.82367681195774134</v>
      </c>
      <c r="J38" s="136">
        <v>32112.510019999998</v>
      </c>
      <c r="K38" s="136">
        <v>9187.5593000000008</v>
      </c>
      <c r="L38" s="136">
        <f t="shared" si="20"/>
        <v>-22924.950719999997</v>
      </c>
      <c r="M38" s="182">
        <f t="shared" si="9"/>
        <v>0.28610529959439157</v>
      </c>
      <c r="N38" s="136"/>
      <c r="O38" s="136">
        <f t="shared" si="22"/>
        <v>208014.65813999998</v>
      </c>
      <c r="P38" s="136">
        <f t="shared" si="23"/>
        <v>154074.07988</v>
      </c>
      <c r="Q38" s="136">
        <f t="shared" si="24"/>
        <v>-53940.57825999998</v>
      </c>
      <c r="R38" s="182">
        <f t="shared" si="25"/>
        <v>0.74068857097706842</v>
      </c>
      <c r="S38" s="50"/>
      <c r="T38" s="184"/>
    </row>
    <row r="39" spans="1:20" s="185" customFormat="1" ht="34.5" customHeight="1" x14ac:dyDescent="0.4">
      <c r="A39" s="187" t="s">
        <v>211</v>
      </c>
      <c r="B39" s="116" t="s">
        <v>210</v>
      </c>
      <c r="C39" s="136">
        <v>601.79999999999995</v>
      </c>
      <c r="D39" s="136">
        <v>569.26</v>
      </c>
      <c r="E39" s="136">
        <v>453.94003000000004</v>
      </c>
      <c r="F39" s="136">
        <f t="shared" si="10"/>
        <v>-115.31996999999996</v>
      </c>
      <c r="G39" s="182">
        <f t="shared" si="7"/>
        <v>0.797421266205249</v>
      </c>
      <c r="H39" s="136">
        <f t="shared" si="21"/>
        <v>-147.85996999999992</v>
      </c>
      <c r="I39" s="182">
        <f t="shared" si="8"/>
        <v>0.75430380525091401</v>
      </c>
      <c r="J39" s="136">
        <v>66</v>
      </c>
      <c r="K39" s="136">
        <v>65.926000000000002</v>
      </c>
      <c r="L39" s="136">
        <f t="shared" si="20"/>
        <v>-7.3999999999998067E-2</v>
      </c>
      <c r="M39" s="182">
        <f t="shared" si="9"/>
        <v>0.99887878787878792</v>
      </c>
      <c r="N39" s="136"/>
      <c r="O39" s="136">
        <f t="shared" si="22"/>
        <v>667.8</v>
      </c>
      <c r="P39" s="136">
        <f t="shared" si="23"/>
        <v>519.86603000000002</v>
      </c>
      <c r="Q39" s="136">
        <f t="shared" si="24"/>
        <v>-147.93396999999993</v>
      </c>
      <c r="R39" s="182">
        <f t="shared" si="25"/>
        <v>0.77847563641808937</v>
      </c>
      <c r="S39" s="50"/>
      <c r="T39" s="184"/>
    </row>
    <row r="40" spans="1:20" s="185" customFormat="1" ht="50.25" customHeight="1" x14ac:dyDescent="0.4">
      <c r="A40" s="187" t="s">
        <v>133</v>
      </c>
      <c r="B40" s="116" t="s">
        <v>146</v>
      </c>
      <c r="C40" s="136">
        <v>15153.888999999999</v>
      </c>
      <c r="D40" s="136">
        <v>14293.188999999998</v>
      </c>
      <c r="E40" s="136">
        <v>6350.70003</v>
      </c>
      <c r="F40" s="136">
        <f t="shared" si="10"/>
        <v>-7942.4889699999985</v>
      </c>
      <c r="G40" s="182">
        <f t="shared" si="7"/>
        <v>0.4443165223660025</v>
      </c>
      <c r="H40" s="136">
        <f t="shared" si="21"/>
        <v>-8803.1889699999992</v>
      </c>
      <c r="I40" s="182">
        <f t="shared" si="8"/>
        <v>0.41908054295501307</v>
      </c>
      <c r="J40" s="136">
        <v>344850.23343999998</v>
      </c>
      <c r="K40" s="136">
        <v>196725.11053000001</v>
      </c>
      <c r="L40" s="136">
        <f t="shared" si="20"/>
        <v>-148125.12290999998</v>
      </c>
      <c r="M40" s="182">
        <f t="shared" si="9"/>
        <v>0.57046535409763011</v>
      </c>
      <c r="N40" s="136"/>
      <c r="O40" s="136">
        <f t="shared" si="22"/>
        <v>360004.12244000001</v>
      </c>
      <c r="P40" s="136">
        <f t="shared" si="23"/>
        <v>203075.81056000001</v>
      </c>
      <c r="Q40" s="136">
        <f t="shared" si="24"/>
        <v>-156928.31187999999</v>
      </c>
      <c r="R40" s="182">
        <f t="shared" si="25"/>
        <v>0.56409301422331792</v>
      </c>
      <c r="S40" s="50"/>
      <c r="T40" s="184"/>
    </row>
    <row r="41" spans="1:20" s="185" customFormat="1" ht="78" customHeight="1" x14ac:dyDescent="0.4">
      <c r="A41" s="187" t="s">
        <v>182</v>
      </c>
      <c r="B41" s="116" t="s">
        <v>183</v>
      </c>
      <c r="C41" s="136">
        <v>88.15</v>
      </c>
      <c r="D41" s="136">
        <v>88.15</v>
      </c>
      <c r="E41" s="136">
        <v>18</v>
      </c>
      <c r="F41" s="136">
        <f t="shared" si="10"/>
        <v>-70.150000000000006</v>
      </c>
      <c r="G41" s="182">
        <f t="shared" si="7"/>
        <v>0.2041973908111174</v>
      </c>
      <c r="H41" s="136">
        <f t="shared" si="21"/>
        <v>-70.150000000000006</v>
      </c>
      <c r="I41" s="182">
        <f t="shared" si="8"/>
        <v>0.2041973908111174</v>
      </c>
      <c r="J41" s="136">
        <v>462075.68780999997</v>
      </c>
      <c r="K41" s="136">
        <v>36689.916420000001</v>
      </c>
      <c r="L41" s="136">
        <f t="shared" si="20"/>
        <v>-425385.77138999995</v>
      </c>
      <c r="M41" s="182">
        <f t="shared" si="9"/>
        <v>7.9402395295652212E-2</v>
      </c>
      <c r="N41" s="136"/>
      <c r="O41" s="136">
        <f t="shared" si="22"/>
        <v>462163.83781</v>
      </c>
      <c r="P41" s="136">
        <f t="shared" si="23"/>
        <v>36707.916420000001</v>
      </c>
      <c r="Q41" s="136">
        <f t="shared" si="24"/>
        <v>-425455.92138999997</v>
      </c>
      <c r="R41" s="182">
        <f t="shared" si="25"/>
        <v>7.9426197847809507E-2</v>
      </c>
      <c r="S41" s="50"/>
      <c r="T41" s="184"/>
    </row>
    <row r="42" spans="1:20" s="74" customFormat="1" ht="30.75" customHeight="1" x14ac:dyDescent="0.35">
      <c r="A42" s="71" t="s">
        <v>131</v>
      </c>
      <c r="B42" s="115" t="s">
        <v>147</v>
      </c>
      <c r="C42" s="133">
        <f>C43+C44+C45+C46+C47+C48</f>
        <v>186080.29813999997</v>
      </c>
      <c r="D42" s="133">
        <f>D43+D44+D45+D46+D47+D48</f>
        <v>164373.34483999998</v>
      </c>
      <c r="E42" s="133">
        <f>E43+E44+E45+E46+E47+E48</f>
        <v>79716.722120000006</v>
      </c>
      <c r="F42" s="133">
        <f t="shared" si="10"/>
        <v>-84656.62271999997</v>
      </c>
      <c r="G42" s="156">
        <f t="shared" si="7"/>
        <v>0.4849735350801298</v>
      </c>
      <c r="H42" s="133">
        <f t="shared" si="21"/>
        <v>-106363.57601999996</v>
      </c>
      <c r="I42" s="156">
        <f t="shared" si="8"/>
        <v>0.42839958295866487</v>
      </c>
      <c r="J42" s="134">
        <f>J43+J44+J45+J46+J47+J48</f>
        <v>68271.633499999996</v>
      </c>
      <c r="K42" s="134">
        <f>K43+K44+K45+K46+K47+K48</f>
        <v>40149.466809999998</v>
      </c>
      <c r="L42" s="134">
        <f t="shared" si="20"/>
        <v>-28122.166689999998</v>
      </c>
      <c r="M42" s="156">
        <f t="shared" si="9"/>
        <v>0.58808416836840438</v>
      </c>
      <c r="N42" s="133"/>
      <c r="O42" s="134">
        <f t="shared" ref="O42:O52" si="26">C42+J42</f>
        <v>254351.93163999997</v>
      </c>
      <c r="P42" s="134">
        <f t="shared" ref="P42:P52" si="27">E42+K42</f>
        <v>119866.18893</v>
      </c>
      <c r="Q42" s="134">
        <f t="shared" ref="Q42:Q52" si="28">P42-O42</f>
        <v>-134485.74270999996</v>
      </c>
      <c r="R42" s="156">
        <f t="shared" ref="R42:R52" si="29">IFERROR(P42/O42,"")</f>
        <v>0.47126117013199664</v>
      </c>
      <c r="S42" s="72"/>
      <c r="T42" s="73"/>
    </row>
    <row r="43" spans="1:20" s="185" customFormat="1" ht="40.5" customHeight="1" x14ac:dyDescent="0.4">
      <c r="A43" s="187" t="s">
        <v>132</v>
      </c>
      <c r="B43" s="116" t="s">
        <v>148</v>
      </c>
      <c r="C43" s="154">
        <v>60274.977859999999</v>
      </c>
      <c r="D43" s="154">
        <v>56407.170559999999</v>
      </c>
      <c r="E43" s="154">
        <v>45562.038710000001</v>
      </c>
      <c r="F43" s="154">
        <f t="shared" si="10"/>
        <v>-10845.131849999998</v>
      </c>
      <c r="G43" s="182">
        <f t="shared" si="7"/>
        <v>0.80773487231620511</v>
      </c>
      <c r="H43" s="154">
        <f t="shared" si="21"/>
        <v>-14712.939149999998</v>
      </c>
      <c r="I43" s="182">
        <f t="shared" si="8"/>
        <v>0.75590303518362834</v>
      </c>
      <c r="J43" s="136">
        <v>9991.8818699999993</v>
      </c>
      <c r="K43" s="136">
        <v>7542.57485</v>
      </c>
      <c r="L43" s="136">
        <f t="shared" ref="L43:L48" si="30">K43-J43</f>
        <v>-2449.3070199999993</v>
      </c>
      <c r="M43" s="182">
        <f t="shared" si="9"/>
        <v>0.75487029852165377</v>
      </c>
      <c r="N43" s="154"/>
      <c r="O43" s="136">
        <f t="shared" si="26"/>
        <v>70266.859729999996</v>
      </c>
      <c r="P43" s="136">
        <f t="shared" si="27"/>
        <v>53104.613559999998</v>
      </c>
      <c r="Q43" s="136">
        <f t="shared" si="28"/>
        <v>-17162.246169999999</v>
      </c>
      <c r="R43" s="182">
        <f t="shared" si="29"/>
        <v>0.75575618099420083</v>
      </c>
      <c r="S43" s="50"/>
      <c r="T43" s="184"/>
    </row>
    <row r="44" spans="1:20" s="185" customFormat="1" ht="33" customHeight="1" x14ac:dyDescent="0.4">
      <c r="A44" s="187" t="s">
        <v>149</v>
      </c>
      <c r="B44" s="116" t="s">
        <v>153</v>
      </c>
      <c r="C44" s="154">
        <v>45263.648369999995</v>
      </c>
      <c r="D44" s="154">
        <v>44053.468369999995</v>
      </c>
      <c r="E44" s="154">
        <v>24511.059530000002</v>
      </c>
      <c r="F44" s="154">
        <f t="shared" si="10"/>
        <v>-19542.408839999993</v>
      </c>
      <c r="G44" s="182">
        <f t="shared" si="7"/>
        <v>0.55639341093723749</v>
      </c>
      <c r="H44" s="154">
        <f t="shared" si="21"/>
        <v>-20752.588839999993</v>
      </c>
      <c r="I44" s="182">
        <f t="shared" si="8"/>
        <v>0.54151754029278676</v>
      </c>
      <c r="J44" s="136">
        <v>50589.467629999999</v>
      </c>
      <c r="K44" s="136">
        <v>32140.436710000002</v>
      </c>
      <c r="L44" s="136">
        <f t="shared" si="30"/>
        <v>-18449.030919999997</v>
      </c>
      <c r="M44" s="182">
        <f t="shared" si="9"/>
        <v>0.63531873758917434</v>
      </c>
      <c r="N44" s="154"/>
      <c r="O44" s="136">
        <f t="shared" si="26"/>
        <v>95853.115999999995</v>
      </c>
      <c r="P44" s="136">
        <f t="shared" si="27"/>
        <v>56651.496240000008</v>
      </c>
      <c r="Q44" s="136">
        <f t="shared" si="28"/>
        <v>-39201.619759999987</v>
      </c>
      <c r="R44" s="182">
        <f t="shared" si="29"/>
        <v>0.59102404391318908</v>
      </c>
      <c r="S44" s="50"/>
      <c r="T44" s="184"/>
    </row>
    <row r="45" spans="1:20" s="185" customFormat="1" ht="44.25" customHeight="1" x14ac:dyDescent="0.4">
      <c r="A45" s="187" t="s">
        <v>150</v>
      </c>
      <c r="B45" s="116" t="s">
        <v>154</v>
      </c>
      <c r="C45" s="154">
        <v>2384.8133900000003</v>
      </c>
      <c r="D45" s="154">
        <v>2359.8133900000003</v>
      </c>
      <c r="E45" s="154">
        <v>996.07811000000004</v>
      </c>
      <c r="F45" s="154">
        <f t="shared" si="10"/>
        <v>-1363.7352800000003</v>
      </c>
      <c r="G45" s="182">
        <f t="shared" si="7"/>
        <v>0.42210037209764284</v>
      </c>
      <c r="H45" s="154">
        <f t="shared" si="21"/>
        <v>-1388.7352800000003</v>
      </c>
      <c r="I45" s="182">
        <f t="shared" si="8"/>
        <v>0.41767549367877371</v>
      </c>
      <c r="J45" s="136">
        <v>7690.2839999999997</v>
      </c>
      <c r="K45" s="136">
        <v>466.45524999999998</v>
      </c>
      <c r="L45" s="136">
        <f t="shared" si="30"/>
        <v>-7223.8287499999997</v>
      </c>
      <c r="M45" s="182">
        <f t="shared" si="9"/>
        <v>6.0655139654140211E-2</v>
      </c>
      <c r="N45" s="154"/>
      <c r="O45" s="136">
        <f t="shared" si="26"/>
        <v>10075.097389999999</v>
      </c>
      <c r="P45" s="136">
        <f t="shared" si="27"/>
        <v>1462.5333599999999</v>
      </c>
      <c r="Q45" s="136">
        <f t="shared" si="28"/>
        <v>-8612.5640299999995</v>
      </c>
      <c r="R45" s="182">
        <f t="shared" si="29"/>
        <v>0.14516319826859758</v>
      </c>
      <c r="S45" s="50"/>
      <c r="T45" s="184"/>
    </row>
    <row r="46" spans="1:20" s="185" customFormat="1" ht="24.75" customHeight="1" x14ac:dyDescent="0.4">
      <c r="A46" s="187" t="s">
        <v>151</v>
      </c>
      <c r="B46" s="116" t="s">
        <v>65</v>
      </c>
      <c r="C46" s="154">
        <v>3302.55</v>
      </c>
      <c r="D46" s="154">
        <v>3081.3</v>
      </c>
      <c r="E46" s="154">
        <v>2697.5872400000003</v>
      </c>
      <c r="F46" s="154">
        <f t="shared" si="10"/>
        <v>-383.71275999999989</v>
      </c>
      <c r="G46" s="182">
        <f t="shared" si="7"/>
        <v>0.87547049621912831</v>
      </c>
      <c r="H46" s="154">
        <f t="shared" ref="H46:H85" si="31">E46-C46</f>
        <v>-604.96275999999989</v>
      </c>
      <c r="I46" s="182">
        <f t="shared" si="8"/>
        <v>0.81681950008326898</v>
      </c>
      <c r="J46" s="136">
        <v>0</v>
      </c>
      <c r="K46" s="136">
        <v>0</v>
      </c>
      <c r="L46" s="136">
        <f t="shared" si="30"/>
        <v>0</v>
      </c>
      <c r="M46" s="182" t="str">
        <f t="shared" si="9"/>
        <v/>
      </c>
      <c r="N46" s="154"/>
      <c r="O46" s="136">
        <f t="shared" si="26"/>
        <v>3302.55</v>
      </c>
      <c r="P46" s="136">
        <f t="shared" si="27"/>
        <v>2697.5872400000003</v>
      </c>
      <c r="Q46" s="136">
        <f t="shared" si="28"/>
        <v>-604.96275999999989</v>
      </c>
      <c r="R46" s="182">
        <f t="shared" si="29"/>
        <v>0.81681950008326898</v>
      </c>
      <c r="S46" s="50"/>
      <c r="T46" s="184"/>
    </row>
    <row r="47" spans="1:20" s="185" customFormat="1" ht="25.5" customHeight="1" x14ac:dyDescent="0.4">
      <c r="A47" s="187" t="s">
        <v>184</v>
      </c>
      <c r="B47" s="116" t="s">
        <v>185</v>
      </c>
      <c r="C47" s="154">
        <v>6075.2</v>
      </c>
      <c r="D47" s="154">
        <v>6075.2</v>
      </c>
      <c r="E47" s="154">
        <v>5949.9585299999999</v>
      </c>
      <c r="F47" s="154">
        <f>E47-D47</f>
        <v>-125.24146999999994</v>
      </c>
      <c r="G47" s="182">
        <f t="shared" si="7"/>
        <v>0.9793847988543587</v>
      </c>
      <c r="H47" s="154">
        <f t="shared" si="31"/>
        <v>-125.24146999999994</v>
      </c>
      <c r="I47" s="182">
        <f t="shared" si="8"/>
        <v>0.9793847988543587</v>
      </c>
      <c r="J47" s="136">
        <v>0</v>
      </c>
      <c r="K47" s="136">
        <v>0</v>
      </c>
      <c r="L47" s="136">
        <f t="shared" si="30"/>
        <v>0</v>
      </c>
      <c r="M47" s="182" t="str">
        <f t="shared" si="9"/>
        <v/>
      </c>
      <c r="N47" s="154"/>
      <c r="O47" s="136">
        <f t="shared" si="26"/>
        <v>6075.2</v>
      </c>
      <c r="P47" s="136">
        <f t="shared" si="27"/>
        <v>5949.9585299999999</v>
      </c>
      <c r="Q47" s="136">
        <f t="shared" si="28"/>
        <v>-125.24146999999994</v>
      </c>
      <c r="R47" s="182">
        <f t="shared" si="29"/>
        <v>0.9793847988543587</v>
      </c>
      <c r="S47" s="50"/>
      <c r="T47" s="184"/>
    </row>
    <row r="48" spans="1:20" s="185" customFormat="1" ht="24.75" customHeight="1" x14ac:dyDescent="0.4">
      <c r="A48" s="187" t="s">
        <v>152</v>
      </c>
      <c r="B48" s="116" t="s">
        <v>77</v>
      </c>
      <c r="C48" s="154">
        <v>68779.108519999994</v>
      </c>
      <c r="D48" s="154">
        <v>52396.392519999994</v>
      </c>
      <c r="E48" s="154">
        <v>0</v>
      </c>
      <c r="F48" s="154">
        <f>E48-D48</f>
        <v>-52396.392519999994</v>
      </c>
      <c r="G48" s="182">
        <f t="shared" si="7"/>
        <v>0</v>
      </c>
      <c r="H48" s="154">
        <f t="shared" si="31"/>
        <v>-68779.108519999994</v>
      </c>
      <c r="I48" s="182">
        <f t="shared" si="8"/>
        <v>0</v>
      </c>
      <c r="J48" s="136">
        <v>0</v>
      </c>
      <c r="K48" s="136">
        <v>0</v>
      </c>
      <c r="L48" s="136">
        <f t="shared" si="30"/>
        <v>0</v>
      </c>
      <c r="M48" s="182" t="str">
        <f t="shared" si="9"/>
        <v/>
      </c>
      <c r="N48" s="154"/>
      <c r="O48" s="136">
        <f t="shared" si="26"/>
        <v>68779.108519999994</v>
      </c>
      <c r="P48" s="136">
        <f t="shared" si="27"/>
        <v>0</v>
      </c>
      <c r="Q48" s="136">
        <f t="shared" si="28"/>
        <v>-68779.108519999994</v>
      </c>
      <c r="R48" s="182">
        <f t="shared" si="29"/>
        <v>0</v>
      </c>
      <c r="S48" s="184"/>
      <c r="T48" s="184"/>
    </row>
    <row r="49" spans="1:20" s="18" customFormat="1" ht="20.25" customHeight="1" x14ac:dyDescent="0.3">
      <c r="A49" s="62" t="s">
        <v>26</v>
      </c>
      <c r="B49" s="117" t="s">
        <v>27</v>
      </c>
      <c r="C49" s="137">
        <f>C6+C10+C11+C12+C31+C32+C33+C34+C42</f>
        <v>10947502.731240001</v>
      </c>
      <c r="D49" s="137">
        <f>D6+D10+D11+D12+D31+D32+D33+D34+D42</f>
        <v>10138369.7467</v>
      </c>
      <c r="E49" s="137">
        <f>E6+E10+E11+E12+E31+E32+E33+E34+E42</f>
        <v>8981404.1936199982</v>
      </c>
      <c r="F49" s="137">
        <f t="shared" si="10"/>
        <v>-1156965.5530800018</v>
      </c>
      <c r="G49" s="160">
        <f>IFERROR(E49/D49,"")</f>
        <v>0.88588248584476914</v>
      </c>
      <c r="H49" s="137">
        <f t="shared" si="31"/>
        <v>-1966098.5376200024</v>
      </c>
      <c r="I49" s="160">
        <f>IFERROR(E49/C49,"")</f>
        <v>0.82040666388604711</v>
      </c>
      <c r="J49" s="137">
        <f>J6+J10+J11+J12+J31+J32+J33+J34+J42</f>
        <v>2763442.7140000002</v>
      </c>
      <c r="K49" s="137">
        <f>K6+K10+K11+K12+K31+K32+K33+K34+K42</f>
        <v>1414719.6909299998</v>
      </c>
      <c r="L49" s="137">
        <f>L6+L10+L11+L12+L31+L32+L33+L34+L42</f>
        <v>-1348723.0230699999</v>
      </c>
      <c r="M49" s="160">
        <f>IFERROR(K49/J49,"")</f>
        <v>0.51194102333398317</v>
      </c>
      <c r="N49" s="137" t="e">
        <f>#REF!+#REF!</f>
        <v>#REF!</v>
      </c>
      <c r="O49" s="137">
        <f t="shared" si="26"/>
        <v>13710945.44524</v>
      </c>
      <c r="P49" s="137">
        <f t="shared" si="27"/>
        <v>10396123.884549998</v>
      </c>
      <c r="Q49" s="137">
        <f t="shared" si="28"/>
        <v>-3314821.5606900025</v>
      </c>
      <c r="R49" s="160">
        <f t="shared" si="29"/>
        <v>0.75823537669746899</v>
      </c>
      <c r="S49" s="31"/>
      <c r="T49" s="32"/>
    </row>
    <row r="50" spans="1:20" s="49" customFormat="1" ht="24" hidden="1" customHeight="1" x14ac:dyDescent="0.4">
      <c r="A50" s="63" t="s">
        <v>168</v>
      </c>
      <c r="B50" s="111" t="s">
        <v>136</v>
      </c>
      <c r="C50" s="136"/>
      <c r="D50" s="136"/>
      <c r="E50" s="136"/>
      <c r="F50" s="136">
        <f t="shared" si="10"/>
        <v>0</v>
      </c>
      <c r="G50" s="178" t="str">
        <f>IFERROR(E50/D50,"")</f>
        <v/>
      </c>
      <c r="H50" s="136">
        <f t="shared" si="31"/>
        <v>0</v>
      </c>
      <c r="I50" s="178" t="str">
        <f>IFERROR(E50/C50,"")</f>
        <v/>
      </c>
      <c r="J50" s="136">
        <v>0</v>
      </c>
      <c r="K50" s="136">
        <v>0</v>
      </c>
      <c r="L50" s="136">
        <f>K50-J50</f>
        <v>0</v>
      </c>
      <c r="M50" s="178" t="str">
        <f>IFERROR(K50/J50,"")</f>
        <v/>
      </c>
      <c r="N50" s="136" t="e">
        <f>#REF!+#REF!</f>
        <v>#REF!</v>
      </c>
      <c r="O50" s="136">
        <f t="shared" si="26"/>
        <v>0</v>
      </c>
      <c r="P50" s="136">
        <f t="shared" si="27"/>
        <v>0</v>
      </c>
      <c r="Q50" s="136">
        <f t="shared" si="28"/>
        <v>0</v>
      </c>
      <c r="R50" s="178" t="str">
        <f t="shared" si="29"/>
        <v/>
      </c>
      <c r="S50" s="48"/>
      <c r="T50" s="48"/>
    </row>
    <row r="51" spans="1:20" s="49" customFormat="1" ht="90.75" customHeight="1" x14ac:dyDescent="0.4">
      <c r="A51" s="63" t="s">
        <v>169</v>
      </c>
      <c r="B51" s="111" t="s">
        <v>170</v>
      </c>
      <c r="C51" s="154">
        <v>210391.07097</v>
      </c>
      <c r="D51" s="136">
        <v>210381.07097</v>
      </c>
      <c r="E51" s="154">
        <v>196885.11894999997</v>
      </c>
      <c r="F51" s="136">
        <f t="shared" si="10"/>
        <v>-13495.952020000026</v>
      </c>
      <c r="G51" s="239">
        <f>IFERROR(E51/D51,"")</f>
        <v>0.93584996997222947</v>
      </c>
      <c r="H51" s="136">
        <f t="shared" si="31"/>
        <v>-13505.952020000026</v>
      </c>
      <c r="I51" s="239">
        <f>IFERROR(E51/C51,"")</f>
        <v>0.93580548852319945</v>
      </c>
      <c r="J51" s="136">
        <v>13802.445900000001</v>
      </c>
      <c r="K51" s="136">
        <v>12299.723900000001</v>
      </c>
      <c r="L51" s="136">
        <f>K51-J51</f>
        <v>-1502.7219999999998</v>
      </c>
      <c r="M51" s="180">
        <f>IFERROR(K51/J51,"")</f>
        <v>0.89112639811180139</v>
      </c>
      <c r="N51" s="136"/>
      <c r="O51" s="136">
        <f t="shared" si="26"/>
        <v>224193.51686999999</v>
      </c>
      <c r="P51" s="136">
        <f t="shared" si="27"/>
        <v>209184.84284999999</v>
      </c>
      <c r="Q51" s="136">
        <f t="shared" si="28"/>
        <v>-15008.674020000006</v>
      </c>
      <c r="R51" s="180">
        <f t="shared" si="29"/>
        <v>0.93305482589533184</v>
      </c>
      <c r="S51" s="48"/>
      <c r="T51" s="48"/>
    </row>
    <row r="52" spans="1:20" s="31" customFormat="1" ht="21" customHeight="1" x14ac:dyDescent="0.35">
      <c r="A52" s="64" t="s">
        <v>28</v>
      </c>
      <c r="B52" s="118" t="s">
        <v>137</v>
      </c>
      <c r="C52" s="138">
        <f>C49+C50+C51</f>
        <v>11157893.802210001</v>
      </c>
      <c r="D52" s="138">
        <f>D49+D50+D51</f>
        <v>10348750.817670001</v>
      </c>
      <c r="E52" s="138">
        <f>E49+E50+E51</f>
        <v>9178289.3125699982</v>
      </c>
      <c r="F52" s="138">
        <f t="shared" si="10"/>
        <v>-1170461.5051000025</v>
      </c>
      <c r="G52" s="161">
        <f>IFERROR(E52/D52,"")</f>
        <v>0.88689828118177361</v>
      </c>
      <c r="H52" s="138">
        <f t="shared" si="31"/>
        <v>-1979604.4896400031</v>
      </c>
      <c r="I52" s="161">
        <f>IFERROR(E52/C52,"")</f>
        <v>0.82258260163330199</v>
      </c>
      <c r="J52" s="138">
        <f>J49+J50+J51</f>
        <v>2777245.1599000003</v>
      </c>
      <c r="K52" s="138">
        <f>K49+K50+K51</f>
        <v>1427019.4148299999</v>
      </c>
      <c r="L52" s="138">
        <f>L49+L50+L51</f>
        <v>-1350225.7450699999</v>
      </c>
      <c r="M52" s="161">
        <f>IFERROR(K52/J52,"")</f>
        <v>0.51382551149405276</v>
      </c>
      <c r="N52" s="138" t="e">
        <f>#REF!+#REF!</f>
        <v>#REF!</v>
      </c>
      <c r="O52" s="138">
        <f t="shared" si="26"/>
        <v>13935138.962110002</v>
      </c>
      <c r="P52" s="138">
        <f t="shared" si="27"/>
        <v>10605308.727399997</v>
      </c>
      <c r="Q52" s="138">
        <f t="shared" si="28"/>
        <v>-3329830.2347100042</v>
      </c>
      <c r="R52" s="161">
        <f t="shared" si="29"/>
        <v>0.76104793473793853</v>
      </c>
    </row>
    <row r="53" spans="1:20" s="31" customFormat="1" ht="37.5" hidden="1" customHeight="1" x14ac:dyDescent="0.35">
      <c r="A53" s="65" t="s">
        <v>29</v>
      </c>
      <c r="B53" s="119" t="s">
        <v>30</v>
      </c>
      <c r="C53" s="139"/>
      <c r="D53" s="262"/>
      <c r="E53" s="267"/>
      <c r="F53" s="140">
        <f t="shared" si="10"/>
        <v>0</v>
      </c>
      <c r="G53" s="161" t="str">
        <f t="shared" ref="G53:G90" si="32">IFERROR(E53/D53,"")</f>
        <v/>
      </c>
      <c r="H53" s="140">
        <f t="shared" si="31"/>
        <v>0</v>
      </c>
      <c r="I53" s="161" t="str">
        <f t="shared" ref="I53:I90" si="33">IFERROR(E53/C53,"")</f>
        <v/>
      </c>
      <c r="J53" s="211"/>
      <c r="K53" s="211"/>
      <c r="L53" s="211" t="e">
        <f>K53-#REF!</f>
        <v>#REF!</v>
      </c>
      <c r="M53" s="161" t="str">
        <f t="shared" ref="M53:M90" si="34">IFERROR(K53/J53,"")</f>
        <v/>
      </c>
      <c r="N53" s="141"/>
      <c r="O53" s="140">
        <f t="shared" ref="O53:O90" si="35">C53+J53</f>
        <v>0</v>
      </c>
      <c r="P53" s="140">
        <f t="shared" ref="P53:P66" si="36">E53+K53</f>
        <v>0</v>
      </c>
      <c r="Q53" s="140">
        <f t="shared" ref="Q53:Q66" si="37">P53-O53</f>
        <v>0</v>
      </c>
      <c r="R53" s="161" t="str">
        <f t="shared" ref="R53:R90" si="38">IFERROR(P53/O53,"")</f>
        <v/>
      </c>
    </row>
    <row r="54" spans="1:20" ht="20.25" hidden="1" customHeight="1" x14ac:dyDescent="0.4">
      <c r="A54" s="66"/>
      <c r="B54" s="120" t="s">
        <v>31</v>
      </c>
      <c r="C54" s="268"/>
      <c r="D54" s="208"/>
      <c r="E54" s="268"/>
      <c r="F54" s="142">
        <f t="shared" si="10"/>
        <v>0</v>
      </c>
      <c r="G54" s="161" t="str">
        <f t="shared" si="32"/>
        <v/>
      </c>
      <c r="H54" s="142">
        <f t="shared" si="31"/>
        <v>0</v>
      </c>
      <c r="I54" s="161" t="str">
        <f t="shared" si="33"/>
        <v/>
      </c>
      <c r="J54" s="208"/>
      <c r="K54" s="208"/>
      <c r="L54" s="208" t="e">
        <f>K54-#REF!</f>
        <v>#REF!</v>
      </c>
      <c r="M54" s="161" t="str">
        <f t="shared" si="34"/>
        <v/>
      </c>
      <c r="N54" s="143"/>
      <c r="O54" s="142">
        <f t="shared" si="35"/>
        <v>0</v>
      </c>
      <c r="P54" s="142">
        <f t="shared" si="36"/>
        <v>0</v>
      </c>
      <c r="Q54" s="142">
        <f t="shared" si="37"/>
        <v>0</v>
      </c>
      <c r="R54" s="161" t="str">
        <f t="shared" si="38"/>
        <v/>
      </c>
    </row>
    <row r="55" spans="1:20" ht="60.75" hidden="1" customHeight="1" x14ac:dyDescent="0.4">
      <c r="A55" s="67">
        <v>406</v>
      </c>
      <c r="B55" s="121" t="s">
        <v>32</v>
      </c>
      <c r="C55" s="268"/>
      <c r="D55" s="208"/>
      <c r="E55" s="268"/>
      <c r="F55" s="142">
        <f t="shared" si="10"/>
        <v>0</v>
      </c>
      <c r="G55" s="161" t="str">
        <f t="shared" si="32"/>
        <v/>
      </c>
      <c r="H55" s="142">
        <f t="shared" si="31"/>
        <v>0</v>
      </c>
      <c r="I55" s="161" t="str">
        <f t="shared" si="33"/>
        <v/>
      </c>
      <c r="J55" s="208"/>
      <c r="K55" s="208"/>
      <c r="L55" s="208" t="e">
        <f>K55-#REF!</f>
        <v>#REF!</v>
      </c>
      <c r="M55" s="161" t="str">
        <f t="shared" si="34"/>
        <v/>
      </c>
      <c r="N55" s="143"/>
      <c r="O55" s="142">
        <f t="shared" si="35"/>
        <v>0</v>
      </c>
      <c r="P55" s="142">
        <f t="shared" si="36"/>
        <v>0</v>
      </c>
      <c r="Q55" s="142">
        <f t="shared" si="37"/>
        <v>0</v>
      </c>
      <c r="R55" s="161" t="str">
        <f t="shared" si="38"/>
        <v/>
      </c>
    </row>
    <row r="56" spans="1:20" ht="20.25" hidden="1" customHeight="1" x14ac:dyDescent="0.4">
      <c r="A56" s="67">
        <v>406.1</v>
      </c>
      <c r="B56" s="122" t="s">
        <v>33</v>
      </c>
      <c r="C56" s="269"/>
      <c r="D56" s="209"/>
      <c r="E56" s="269"/>
      <c r="F56" s="144">
        <f t="shared" si="10"/>
        <v>0</v>
      </c>
      <c r="G56" s="161" t="str">
        <f t="shared" si="32"/>
        <v/>
      </c>
      <c r="H56" s="144">
        <f t="shared" si="31"/>
        <v>0</v>
      </c>
      <c r="I56" s="161" t="str">
        <f t="shared" si="33"/>
        <v/>
      </c>
      <c r="J56" s="209"/>
      <c r="K56" s="209"/>
      <c r="L56" s="209" t="e">
        <f>K56-#REF!</f>
        <v>#REF!</v>
      </c>
      <c r="M56" s="161" t="str">
        <f t="shared" si="34"/>
        <v/>
      </c>
      <c r="N56" s="143"/>
      <c r="O56" s="144">
        <f t="shared" si="35"/>
        <v>0</v>
      </c>
      <c r="P56" s="144">
        <f t="shared" si="36"/>
        <v>0</v>
      </c>
      <c r="Q56" s="144">
        <f t="shared" si="37"/>
        <v>0</v>
      </c>
      <c r="R56" s="161" t="str">
        <f t="shared" si="38"/>
        <v/>
      </c>
    </row>
    <row r="57" spans="1:20" ht="20.25" hidden="1" customHeight="1" x14ac:dyDescent="0.4">
      <c r="A57" s="67">
        <v>406.2</v>
      </c>
      <c r="B57" s="122" t="s">
        <v>34</v>
      </c>
      <c r="C57" s="269"/>
      <c r="D57" s="209"/>
      <c r="E57" s="269"/>
      <c r="F57" s="144">
        <f t="shared" si="10"/>
        <v>0</v>
      </c>
      <c r="G57" s="161" t="str">
        <f t="shared" si="32"/>
        <v/>
      </c>
      <c r="H57" s="144">
        <f t="shared" si="31"/>
        <v>0</v>
      </c>
      <c r="I57" s="161" t="str">
        <f t="shared" si="33"/>
        <v/>
      </c>
      <c r="J57" s="209"/>
      <c r="K57" s="209"/>
      <c r="L57" s="209" t="e">
        <f>K57-#REF!</f>
        <v>#REF!</v>
      </c>
      <c r="M57" s="161" t="str">
        <f t="shared" si="34"/>
        <v/>
      </c>
      <c r="N57" s="143"/>
      <c r="O57" s="144">
        <f t="shared" si="35"/>
        <v>0</v>
      </c>
      <c r="P57" s="144">
        <f t="shared" si="36"/>
        <v>0</v>
      </c>
      <c r="Q57" s="144">
        <f t="shared" si="37"/>
        <v>0</v>
      </c>
      <c r="R57" s="161" t="str">
        <f t="shared" si="38"/>
        <v/>
      </c>
    </row>
    <row r="58" spans="1:20" ht="60.75" hidden="1" customHeight="1" x14ac:dyDescent="0.4">
      <c r="A58" s="67">
        <v>201</v>
      </c>
      <c r="B58" s="121" t="s">
        <v>35</v>
      </c>
      <c r="C58" s="268"/>
      <c r="D58" s="208"/>
      <c r="E58" s="268"/>
      <c r="F58" s="142">
        <f t="shared" si="10"/>
        <v>0</v>
      </c>
      <c r="G58" s="161" t="str">
        <f t="shared" si="32"/>
        <v/>
      </c>
      <c r="H58" s="142">
        <f t="shared" si="31"/>
        <v>0</v>
      </c>
      <c r="I58" s="161" t="str">
        <f t="shared" si="33"/>
        <v/>
      </c>
      <c r="J58" s="208"/>
      <c r="K58" s="208"/>
      <c r="L58" s="208" t="e">
        <f>K58-#REF!</f>
        <v>#REF!</v>
      </c>
      <c r="M58" s="161" t="str">
        <f t="shared" si="34"/>
        <v/>
      </c>
      <c r="N58" s="143"/>
      <c r="O58" s="142">
        <f t="shared" si="35"/>
        <v>0</v>
      </c>
      <c r="P58" s="142">
        <f t="shared" si="36"/>
        <v>0</v>
      </c>
      <c r="Q58" s="142">
        <f t="shared" si="37"/>
        <v>0</v>
      </c>
      <c r="R58" s="161" t="str">
        <f t="shared" si="38"/>
        <v/>
      </c>
    </row>
    <row r="59" spans="1:20" ht="20.25" hidden="1" customHeight="1" x14ac:dyDescent="0.4">
      <c r="A59" s="66">
        <v>201.01</v>
      </c>
      <c r="B59" s="123" t="s">
        <v>36</v>
      </c>
      <c r="C59" s="268"/>
      <c r="D59" s="208"/>
      <c r="E59" s="268"/>
      <c r="F59" s="142">
        <f t="shared" si="10"/>
        <v>0</v>
      </c>
      <c r="G59" s="161" t="str">
        <f t="shared" si="32"/>
        <v/>
      </c>
      <c r="H59" s="142">
        <f t="shared" si="31"/>
        <v>0</v>
      </c>
      <c r="I59" s="161" t="str">
        <f t="shared" si="33"/>
        <v/>
      </c>
      <c r="J59" s="208"/>
      <c r="K59" s="208"/>
      <c r="L59" s="208" t="e">
        <f>K59-#REF!</f>
        <v>#REF!</v>
      </c>
      <c r="M59" s="161" t="str">
        <f t="shared" si="34"/>
        <v/>
      </c>
      <c r="N59" s="143"/>
      <c r="O59" s="142">
        <f t="shared" si="35"/>
        <v>0</v>
      </c>
      <c r="P59" s="142">
        <f t="shared" si="36"/>
        <v>0</v>
      </c>
      <c r="Q59" s="142">
        <f t="shared" si="37"/>
        <v>0</v>
      </c>
      <c r="R59" s="161" t="str">
        <f t="shared" si="38"/>
        <v/>
      </c>
    </row>
    <row r="60" spans="1:20" ht="15" hidden="1" customHeight="1" x14ac:dyDescent="0.4">
      <c r="A60" s="66">
        <v>201.011</v>
      </c>
      <c r="B60" s="124" t="s">
        <v>37</v>
      </c>
      <c r="C60" s="269"/>
      <c r="D60" s="209"/>
      <c r="E60" s="269"/>
      <c r="F60" s="144">
        <f t="shared" si="10"/>
        <v>0</v>
      </c>
      <c r="G60" s="161" t="str">
        <f t="shared" si="32"/>
        <v/>
      </c>
      <c r="H60" s="144">
        <f t="shared" si="31"/>
        <v>0</v>
      </c>
      <c r="I60" s="161" t="str">
        <f t="shared" si="33"/>
        <v/>
      </c>
      <c r="J60" s="209"/>
      <c r="K60" s="209"/>
      <c r="L60" s="209" t="e">
        <f>K60-#REF!</f>
        <v>#REF!</v>
      </c>
      <c r="M60" s="161" t="str">
        <f t="shared" si="34"/>
        <v/>
      </c>
      <c r="N60" s="143"/>
      <c r="O60" s="144">
        <f t="shared" si="35"/>
        <v>0</v>
      </c>
      <c r="P60" s="144">
        <f t="shared" si="36"/>
        <v>0</v>
      </c>
      <c r="Q60" s="144">
        <f t="shared" si="37"/>
        <v>0</v>
      </c>
      <c r="R60" s="161" t="str">
        <f t="shared" si="38"/>
        <v/>
      </c>
    </row>
    <row r="61" spans="1:20" ht="20.25" hidden="1" customHeight="1" x14ac:dyDescent="0.4">
      <c r="A61" s="66">
        <v>201.012</v>
      </c>
      <c r="B61" s="124" t="s">
        <v>38</v>
      </c>
      <c r="C61" s="269"/>
      <c r="D61" s="209"/>
      <c r="E61" s="269"/>
      <c r="F61" s="144">
        <f t="shared" si="10"/>
        <v>0</v>
      </c>
      <c r="G61" s="161" t="str">
        <f t="shared" si="32"/>
        <v/>
      </c>
      <c r="H61" s="144">
        <f t="shared" si="31"/>
        <v>0</v>
      </c>
      <c r="I61" s="161" t="str">
        <f t="shared" si="33"/>
        <v/>
      </c>
      <c r="J61" s="209"/>
      <c r="K61" s="209"/>
      <c r="L61" s="209" t="e">
        <f>K61-#REF!</f>
        <v>#REF!</v>
      </c>
      <c r="M61" s="161" t="str">
        <f t="shared" si="34"/>
        <v/>
      </c>
      <c r="N61" s="143"/>
      <c r="O61" s="144">
        <f t="shared" si="35"/>
        <v>0</v>
      </c>
      <c r="P61" s="144">
        <f t="shared" si="36"/>
        <v>0</v>
      </c>
      <c r="Q61" s="144">
        <f t="shared" si="37"/>
        <v>0</v>
      </c>
      <c r="R61" s="161" t="str">
        <f t="shared" si="38"/>
        <v/>
      </c>
    </row>
    <row r="62" spans="1:20" ht="20.25" hidden="1" customHeight="1" x14ac:dyDescent="0.4">
      <c r="A62" s="66">
        <v>201.02</v>
      </c>
      <c r="B62" s="125" t="s">
        <v>39</v>
      </c>
      <c r="C62" s="268"/>
      <c r="D62" s="208"/>
      <c r="E62" s="268"/>
      <c r="F62" s="142">
        <f t="shared" si="10"/>
        <v>0</v>
      </c>
      <c r="G62" s="161" t="str">
        <f t="shared" si="32"/>
        <v/>
      </c>
      <c r="H62" s="142">
        <f t="shared" si="31"/>
        <v>0</v>
      </c>
      <c r="I62" s="161" t="str">
        <f t="shared" si="33"/>
        <v/>
      </c>
      <c r="J62" s="208"/>
      <c r="K62" s="208"/>
      <c r="L62" s="208" t="e">
        <f>K62-#REF!</f>
        <v>#REF!</v>
      </c>
      <c r="M62" s="161" t="str">
        <f t="shared" si="34"/>
        <v/>
      </c>
      <c r="N62" s="143"/>
      <c r="O62" s="142">
        <f t="shared" si="35"/>
        <v>0</v>
      </c>
      <c r="P62" s="142">
        <f t="shared" si="36"/>
        <v>0</v>
      </c>
      <c r="Q62" s="142">
        <f t="shared" si="37"/>
        <v>0</v>
      </c>
      <c r="R62" s="161" t="str">
        <f t="shared" si="38"/>
        <v/>
      </c>
    </row>
    <row r="63" spans="1:20" ht="20.25" hidden="1" customHeight="1" x14ac:dyDescent="0.4">
      <c r="A63" s="66">
        <v>201.02099999999999</v>
      </c>
      <c r="B63" s="124" t="s">
        <v>37</v>
      </c>
      <c r="C63" s="269"/>
      <c r="D63" s="209"/>
      <c r="E63" s="269"/>
      <c r="F63" s="144">
        <f t="shared" si="10"/>
        <v>0</v>
      </c>
      <c r="G63" s="161" t="str">
        <f t="shared" si="32"/>
        <v/>
      </c>
      <c r="H63" s="144">
        <f t="shared" si="31"/>
        <v>0</v>
      </c>
      <c r="I63" s="161" t="str">
        <f t="shared" si="33"/>
        <v/>
      </c>
      <c r="J63" s="209"/>
      <c r="K63" s="209"/>
      <c r="L63" s="209" t="e">
        <f>K63-#REF!</f>
        <v>#REF!</v>
      </c>
      <c r="M63" s="161" t="str">
        <f t="shared" si="34"/>
        <v/>
      </c>
      <c r="N63" s="143"/>
      <c r="O63" s="144">
        <f t="shared" si="35"/>
        <v>0</v>
      </c>
      <c r="P63" s="144">
        <f t="shared" si="36"/>
        <v>0</v>
      </c>
      <c r="Q63" s="144">
        <f t="shared" si="37"/>
        <v>0</v>
      </c>
      <c r="R63" s="161" t="str">
        <f t="shared" si="38"/>
        <v/>
      </c>
    </row>
    <row r="64" spans="1:20" ht="20.25" hidden="1" customHeight="1" x14ac:dyDescent="0.4">
      <c r="A64" s="66">
        <v>201.02199999999999</v>
      </c>
      <c r="B64" s="124" t="s">
        <v>38</v>
      </c>
      <c r="C64" s="269"/>
      <c r="D64" s="209"/>
      <c r="E64" s="269"/>
      <c r="F64" s="144">
        <f t="shared" si="10"/>
        <v>0</v>
      </c>
      <c r="G64" s="161" t="str">
        <f t="shared" si="32"/>
        <v/>
      </c>
      <c r="H64" s="144">
        <f t="shared" si="31"/>
        <v>0</v>
      </c>
      <c r="I64" s="161" t="str">
        <f t="shared" si="33"/>
        <v/>
      </c>
      <c r="J64" s="209"/>
      <c r="K64" s="209"/>
      <c r="L64" s="209" t="e">
        <f>K64-#REF!</f>
        <v>#REF!</v>
      </c>
      <c r="M64" s="161" t="str">
        <f t="shared" si="34"/>
        <v/>
      </c>
      <c r="N64" s="143"/>
      <c r="O64" s="144">
        <f t="shared" si="35"/>
        <v>0</v>
      </c>
      <c r="P64" s="144">
        <f t="shared" si="36"/>
        <v>0</v>
      </c>
      <c r="Q64" s="144">
        <f t="shared" si="37"/>
        <v>0</v>
      </c>
      <c r="R64" s="161" t="str">
        <f t="shared" si="38"/>
        <v/>
      </c>
    </row>
    <row r="65" spans="1:18" ht="40.5" hidden="1" customHeight="1" x14ac:dyDescent="0.4">
      <c r="A65" s="66">
        <v>201.03</v>
      </c>
      <c r="B65" s="125" t="s">
        <v>40</v>
      </c>
      <c r="C65" s="268"/>
      <c r="D65" s="208"/>
      <c r="E65" s="268"/>
      <c r="F65" s="142">
        <f t="shared" si="10"/>
        <v>0</v>
      </c>
      <c r="G65" s="161" t="str">
        <f t="shared" si="32"/>
        <v/>
      </c>
      <c r="H65" s="142">
        <f t="shared" si="31"/>
        <v>0</v>
      </c>
      <c r="I65" s="161" t="str">
        <f t="shared" si="33"/>
        <v/>
      </c>
      <c r="J65" s="208"/>
      <c r="K65" s="208"/>
      <c r="L65" s="208" t="e">
        <f>K65-#REF!</f>
        <v>#REF!</v>
      </c>
      <c r="M65" s="161" t="str">
        <f t="shared" si="34"/>
        <v/>
      </c>
      <c r="N65" s="143"/>
      <c r="O65" s="142">
        <f t="shared" si="35"/>
        <v>0</v>
      </c>
      <c r="P65" s="142">
        <f t="shared" si="36"/>
        <v>0</v>
      </c>
      <c r="Q65" s="142">
        <f t="shared" si="37"/>
        <v>0</v>
      </c>
      <c r="R65" s="161" t="str">
        <f t="shared" si="38"/>
        <v/>
      </c>
    </row>
    <row r="66" spans="1:18" ht="20.25" hidden="1" customHeight="1" x14ac:dyDescent="0.4">
      <c r="A66" s="66">
        <v>201.03100000000001</v>
      </c>
      <c r="B66" s="124" t="s">
        <v>37</v>
      </c>
      <c r="C66" s="269"/>
      <c r="D66" s="209"/>
      <c r="E66" s="269"/>
      <c r="F66" s="144">
        <f t="shared" si="10"/>
        <v>0</v>
      </c>
      <c r="G66" s="161" t="str">
        <f t="shared" si="32"/>
        <v/>
      </c>
      <c r="H66" s="144">
        <f t="shared" si="31"/>
        <v>0</v>
      </c>
      <c r="I66" s="161" t="str">
        <f t="shared" si="33"/>
        <v/>
      </c>
      <c r="J66" s="209"/>
      <c r="K66" s="209"/>
      <c r="L66" s="209" t="e">
        <f>K66-#REF!</f>
        <v>#REF!</v>
      </c>
      <c r="M66" s="161" t="str">
        <f t="shared" si="34"/>
        <v/>
      </c>
      <c r="N66" s="143"/>
      <c r="O66" s="144">
        <f t="shared" si="35"/>
        <v>0</v>
      </c>
      <c r="P66" s="144">
        <f t="shared" si="36"/>
        <v>0</v>
      </c>
      <c r="Q66" s="144">
        <f t="shared" si="37"/>
        <v>0</v>
      </c>
      <c r="R66" s="161" t="str">
        <f t="shared" si="38"/>
        <v/>
      </c>
    </row>
    <row r="67" spans="1:18" ht="20.25" hidden="1" customHeight="1" x14ac:dyDescent="0.4">
      <c r="A67" s="66">
        <v>201.03200000000001</v>
      </c>
      <c r="B67" s="124" t="s">
        <v>38</v>
      </c>
      <c r="C67" s="269"/>
      <c r="D67" s="209"/>
      <c r="E67" s="269"/>
      <c r="F67" s="144">
        <f t="shared" si="10"/>
        <v>0</v>
      </c>
      <c r="G67" s="161" t="str">
        <f t="shared" si="32"/>
        <v/>
      </c>
      <c r="H67" s="144">
        <f t="shared" si="31"/>
        <v>0</v>
      </c>
      <c r="I67" s="161" t="str">
        <f t="shared" si="33"/>
        <v/>
      </c>
      <c r="J67" s="209"/>
      <c r="K67" s="209"/>
      <c r="L67" s="209" t="e">
        <f>K67-#REF!</f>
        <v>#REF!</v>
      </c>
      <c r="M67" s="161" t="str">
        <f t="shared" si="34"/>
        <v/>
      </c>
      <c r="N67" s="143"/>
      <c r="O67" s="144">
        <f t="shared" si="35"/>
        <v>0</v>
      </c>
      <c r="P67" s="144">
        <f t="shared" ref="P67:P90" si="39">E67+K67</f>
        <v>0</v>
      </c>
      <c r="Q67" s="144">
        <f t="shared" ref="Q67:Q90" si="40">P67-O67</f>
        <v>0</v>
      </c>
      <c r="R67" s="161" t="str">
        <f t="shared" si="38"/>
        <v/>
      </c>
    </row>
    <row r="68" spans="1:18" ht="40.5" hidden="1" customHeight="1" x14ac:dyDescent="0.4">
      <c r="A68" s="67">
        <v>202</v>
      </c>
      <c r="B68" s="121" t="s">
        <v>41</v>
      </c>
      <c r="C68" s="268"/>
      <c r="D68" s="208"/>
      <c r="E68" s="268"/>
      <c r="F68" s="142">
        <f t="shared" si="10"/>
        <v>0</v>
      </c>
      <c r="G68" s="161" t="str">
        <f t="shared" si="32"/>
        <v/>
      </c>
      <c r="H68" s="142">
        <f t="shared" si="31"/>
        <v>0</v>
      </c>
      <c r="I68" s="161" t="str">
        <f t="shared" si="33"/>
        <v/>
      </c>
      <c r="J68" s="208"/>
      <c r="K68" s="208"/>
      <c r="L68" s="208" t="e">
        <f>K68-#REF!</f>
        <v>#REF!</v>
      </c>
      <c r="M68" s="161" t="str">
        <f t="shared" si="34"/>
        <v/>
      </c>
      <c r="N68" s="143"/>
      <c r="O68" s="142">
        <f t="shared" si="35"/>
        <v>0</v>
      </c>
      <c r="P68" s="142">
        <f t="shared" si="39"/>
        <v>0</v>
      </c>
      <c r="Q68" s="142">
        <f t="shared" si="40"/>
        <v>0</v>
      </c>
      <c r="R68" s="161" t="str">
        <f t="shared" si="38"/>
        <v/>
      </c>
    </row>
    <row r="69" spans="1:18" ht="40.5" hidden="1" customHeight="1" x14ac:dyDescent="0.4">
      <c r="A69" s="66">
        <v>202.01</v>
      </c>
      <c r="B69" s="125" t="s">
        <v>42</v>
      </c>
      <c r="C69" s="268"/>
      <c r="D69" s="208"/>
      <c r="E69" s="268"/>
      <c r="F69" s="142">
        <f t="shared" si="10"/>
        <v>0</v>
      </c>
      <c r="G69" s="161" t="str">
        <f t="shared" si="32"/>
        <v/>
      </c>
      <c r="H69" s="142">
        <f t="shared" si="31"/>
        <v>0</v>
      </c>
      <c r="I69" s="161" t="str">
        <f t="shared" si="33"/>
        <v/>
      </c>
      <c r="J69" s="208"/>
      <c r="K69" s="208"/>
      <c r="L69" s="208" t="e">
        <f>K69-#REF!</f>
        <v>#REF!</v>
      </c>
      <c r="M69" s="161" t="str">
        <f t="shared" si="34"/>
        <v/>
      </c>
      <c r="N69" s="143"/>
      <c r="O69" s="142">
        <f t="shared" si="35"/>
        <v>0</v>
      </c>
      <c r="P69" s="142">
        <f t="shared" si="39"/>
        <v>0</v>
      </c>
      <c r="Q69" s="142">
        <f t="shared" si="40"/>
        <v>0</v>
      </c>
      <c r="R69" s="161" t="str">
        <f t="shared" si="38"/>
        <v/>
      </c>
    </row>
    <row r="70" spans="1:18" ht="21" hidden="1" x14ac:dyDescent="0.4">
      <c r="A70" s="66">
        <v>202.011</v>
      </c>
      <c r="B70" s="124" t="s">
        <v>37</v>
      </c>
      <c r="C70" s="269"/>
      <c r="D70" s="209"/>
      <c r="E70" s="269"/>
      <c r="F70" s="144">
        <f t="shared" si="10"/>
        <v>0</v>
      </c>
      <c r="G70" s="161" t="str">
        <f t="shared" si="32"/>
        <v/>
      </c>
      <c r="H70" s="144">
        <f t="shared" si="31"/>
        <v>0</v>
      </c>
      <c r="I70" s="161" t="str">
        <f t="shared" si="33"/>
        <v/>
      </c>
      <c r="J70" s="209"/>
      <c r="K70" s="209"/>
      <c r="L70" s="209" t="e">
        <f>K70-#REF!</f>
        <v>#REF!</v>
      </c>
      <c r="M70" s="161" t="str">
        <f t="shared" si="34"/>
        <v/>
      </c>
      <c r="N70" s="143"/>
      <c r="O70" s="144">
        <f t="shared" si="35"/>
        <v>0</v>
      </c>
      <c r="P70" s="144">
        <f t="shared" si="39"/>
        <v>0</v>
      </c>
      <c r="Q70" s="144">
        <f t="shared" si="40"/>
        <v>0</v>
      </c>
      <c r="R70" s="161" t="str">
        <f t="shared" si="38"/>
        <v/>
      </c>
    </row>
    <row r="71" spans="1:18" ht="21" hidden="1" x14ac:dyDescent="0.4">
      <c r="A71" s="66">
        <v>202.012</v>
      </c>
      <c r="B71" s="124" t="s">
        <v>38</v>
      </c>
      <c r="C71" s="269"/>
      <c r="D71" s="209"/>
      <c r="E71" s="269"/>
      <c r="F71" s="144">
        <f t="shared" si="10"/>
        <v>0</v>
      </c>
      <c r="G71" s="161" t="str">
        <f t="shared" si="32"/>
        <v/>
      </c>
      <c r="H71" s="144">
        <f t="shared" si="31"/>
        <v>0</v>
      </c>
      <c r="I71" s="161" t="str">
        <f t="shared" si="33"/>
        <v/>
      </c>
      <c r="J71" s="209"/>
      <c r="K71" s="209"/>
      <c r="L71" s="209" t="e">
        <f>K71-#REF!</f>
        <v>#REF!</v>
      </c>
      <c r="M71" s="161" t="str">
        <f t="shared" si="34"/>
        <v/>
      </c>
      <c r="N71" s="143"/>
      <c r="O71" s="144">
        <f t="shared" si="35"/>
        <v>0</v>
      </c>
      <c r="P71" s="144">
        <f t="shared" si="39"/>
        <v>0</v>
      </c>
      <c r="Q71" s="144">
        <f t="shared" si="40"/>
        <v>0</v>
      </c>
      <c r="R71" s="161" t="str">
        <f t="shared" si="38"/>
        <v/>
      </c>
    </row>
    <row r="72" spans="1:18" ht="19.5" hidden="1" customHeight="1" x14ac:dyDescent="0.4">
      <c r="A72" s="66">
        <v>202.01300000000001</v>
      </c>
      <c r="B72" s="124" t="s">
        <v>43</v>
      </c>
      <c r="C72" s="269"/>
      <c r="D72" s="209"/>
      <c r="E72" s="269"/>
      <c r="F72" s="144">
        <f t="shared" si="10"/>
        <v>0</v>
      </c>
      <c r="G72" s="161" t="str">
        <f t="shared" si="32"/>
        <v/>
      </c>
      <c r="H72" s="144">
        <f t="shared" si="31"/>
        <v>0</v>
      </c>
      <c r="I72" s="161" t="str">
        <f t="shared" si="33"/>
        <v/>
      </c>
      <c r="J72" s="209"/>
      <c r="K72" s="209"/>
      <c r="L72" s="209" t="e">
        <f>K72-#REF!</f>
        <v>#REF!</v>
      </c>
      <c r="M72" s="161" t="str">
        <f t="shared" si="34"/>
        <v/>
      </c>
      <c r="N72" s="143"/>
      <c r="O72" s="144">
        <f t="shared" si="35"/>
        <v>0</v>
      </c>
      <c r="P72" s="144">
        <f t="shared" si="39"/>
        <v>0</v>
      </c>
      <c r="Q72" s="144">
        <f t="shared" si="40"/>
        <v>0</v>
      </c>
      <c r="R72" s="161" t="str">
        <f t="shared" si="38"/>
        <v/>
      </c>
    </row>
    <row r="73" spans="1:18" ht="21" hidden="1" x14ac:dyDescent="0.4">
      <c r="A73" s="66">
        <v>202.01400000000001</v>
      </c>
      <c r="B73" s="124" t="s">
        <v>44</v>
      </c>
      <c r="C73" s="269"/>
      <c r="D73" s="209"/>
      <c r="E73" s="269"/>
      <c r="F73" s="144">
        <f t="shared" si="10"/>
        <v>0</v>
      </c>
      <c r="G73" s="161" t="str">
        <f t="shared" si="32"/>
        <v/>
      </c>
      <c r="H73" s="144">
        <f t="shared" si="31"/>
        <v>0</v>
      </c>
      <c r="I73" s="161" t="str">
        <f t="shared" si="33"/>
        <v/>
      </c>
      <c r="J73" s="209"/>
      <c r="K73" s="209"/>
      <c r="L73" s="209" t="e">
        <f>K73-#REF!</f>
        <v>#REF!</v>
      </c>
      <c r="M73" s="161" t="str">
        <f t="shared" si="34"/>
        <v/>
      </c>
      <c r="N73" s="143"/>
      <c r="O73" s="144">
        <f t="shared" si="35"/>
        <v>0</v>
      </c>
      <c r="P73" s="144">
        <f t="shared" si="39"/>
        <v>0</v>
      </c>
      <c r="Q73" s="144">
        <f t="shared" si="40"/>
        <v>0</v>
      </c>
      <c r="R73" s="161" t="str">
        <f t="shared" si="38"/>
        <v/>
      </c>
    </row>
    <row r="74" spans="1:18" ht="40.799999999999997" hidden="1" x14ac:dyDescent="0.4">
      <c r="A74" s="67">
        <v>203</v>
      </c>
      <c r="B74" s="121" t="s">
        <v>45</v>
      </c>
      <c r="C74" s="268"/>
      <c r="D74" s="208"/>
      <c r="E74" s="268"/>
      <c r="F74" s="142">
        <f t="shared" si="10"/>
        <v>0</v>
      </c>
      <c r="G74" s="161" t="str">
        <f t="shared" si="32"/>
        <v/>
      </c>
      <c r="H74" s="142">
        <f t="shared" si="31"/>
        <v>0</v>
      </c>
      <c r="I74" s="161" t="str">
        <f t="shared" si="33"/>
        <v/>
      </c>
      <c r="J74" s="208"/>
      <c r="K74" s="208"/>
      <c r="L74" s="208" t="e">
        <f>K74-#REF!</f>
        <v>#REF!</v>
      </c>
      <c r="M74" s="161" t="str">
        <f t="shared" si="34"/>
        <v/>
      </c>
      <c r="N74" s="143"/>
      <c r="O74" s="142">
        <f t="shared" si="35"/>
        <v>0</v>
      </c>
      <c r="P74" s="142">
        <f t="shared" si="39"/>
        <v>0</v>
      </c>
      <c r="Q74" s="142">
        <f t="shared" si="40"/>
        <v>0</v>
      </c>
      <c r="R74" s="161" t="str">
        <f t="shared" si="38"/>
        <v/>
      </c>
    </row>
    <row r="75" spans="1:18" ht="15.75" hidden="1" customHeight="1" x14ac:dyDescent="0.4">
      <c r="A75" s="66">
        <v>203.01</v>
      </c>
      <c r="B75" s="125" t="s">
        <v>46</v>
      </c>
      <c r="C75" s="268"/>
      <c r="D75" s="208"/>
      <c r="E75" s="268"/>
      <c r="F75" s="142">
        <f t="shared" si="10"/>
        <v>0</v>
      </c>
      <c r="G75" s="161" t="str">
        <f t="shared" si="32"/>
        <v/>
      </c>
      <c r="H75" s="142">
        <f t="shared" si="31"/>
        <v>0</v>
      </c>
      <c r="I75" s="161" t="str">
        <f t="shared" si="33"/>
        <v/>
      </c>
      <c r="J75" s="208"/>
      <c r="K75" s="208"/>
      <c r="L75" s="208" t="e">
        <f>K75-#REF!</f>
        <v>#REF!</v>
      </c>
      <c r="M75" s="161" t="str">
        <f t="shared" si="34"/>
        <v/>
      </c>
      <c r="N75" s="143"/>
      <c r="O75" s="142">
        <f t="shared" si="35"/>
        <v>0</v>
      </c>
      <c r="P75" s="142">
        <f t="shared" si="39"/>
        <v>0</v>
      </c>
      <c r="Q75" s="142">
        <f t="shared" si="40"/>
        <v>0</v>
      </c>
      <c r="R75" s="161" t="str">
        <f t="shared" si="38"/>
        <v/>
      </c>
    </row>
    <row r="76" spans="1:18" ht="21" hidden="1" x14ac:dyDescent="0.4">
      <c r="A76" s="66">
        <v>203.011</v>
      </c>
      <c r="B76" s="124" t="s">
        <v>47</v>
      </c>
      <c r="C76" s="269"/>
      <c r="D76" s="209"/>
      <c r="E76" s="269"/>
      <c r="F76" s="144">
        <f t="shared" si="10"/>
        <v>0</v>
      </c>
      <c r="G76" s="161" t="str">
        <f t="shared" si="32"/>
        <v/>
      </c>
      <c r="H76" s="144">
        <f t="shared" si="31"/>
        <v>0</v>
      </c>
      <c r="I76" s="161" t="str">
        <f t="shared" si="33"/>
        <v/>
      </c>
      <c r="J76" s="209"/>
      <c r="K76" s="209"/>
      <c r="L76" s="209" t="e">
        <f>K76-#REF!</f>
        <v>#REF!</v>
      </c>
      <c r="M76" s="161" t="str">
        <f t="shared" si="34"/>
        <v/>
      </c>
      <c r="N76" s="143"/>
      <c r="O76" s="144">
        <f t="shared" si="35"/>
        <v>0</v>
      </c>
      <c r="P76" s="144">
        <f t="shared" si="39"/>
        <v>0</v>
      </c>
      <c r="Q76" s="144">
        <f t="shared" si="40"/>
        <v>0</v>
      </c>
      <c r="R76" s="161" t="str">
        <f t="shared" si="38"/>
        <v/>
      </c>
    </row>
    <row r="77" spans="1:18" ht="21" hidden="1" x14ac:dyDescent="0.4">
      <c r="A77" s="66">
        <v>203.012</v>
      </c>
      <c r="B77" s="124" t="s">
        <v>48</v>
      </c>
      <c r="C77" s="269"/>
      <c r="D77" s="209"/>
      <c r="E77" s="269"/>
      <c r="F77" s="144">
        <f t="shared" si="10"/>
        <v>0</v>
      </c>
      <c r="G77" s="161" t="str">
        <f t="shared" si="32"/>
        <v/>
      </c>
      <c r="H77" s="144">
        <f t="shared" si="31"/>
        <v>0</v>
      </c>
      <c r="I77" s="161" t="str">
        <f t="shared" si="33"/>
        <v/>
      </c>
      <c r="J77" s="209"/>
      <c r="K77" s="209"/>
      <c r="L77" s="209" t="e">
        <f>K77-#REF!</f>
        <v>#REF!</v>
      </c>
      <c r="M77" s="161" t="str">
        <f t="shared" si="34"/>
        <v/>
      </c>
      <c r="N77" s="143"/>
      <c r="O77" s="144">
        <f t="shared" si="35"/>
        <v>0</v>
      </c>
      <c r="P77" s="144">
        <f t="shared" si="39"/>
        <v>0</v>
      </c>
      <c r="Q77" s="144">
        <f t="shared" si="40"/>
        <v>0</v>
      </c>
      <c r="R77" s="161" t="str">
        <f t="shared" si="38"/>
        <v/>
      </c>
    </row>
    <row r="78" spans="1:18" ht="15.75" hidden="1" customHeight="1" x14ac:dyDescent="0.4">
      <c r="A78" s="66">
        <v>203.01300000000001</v>
      </c>
      <c r="B78" s="124" t="s">
        <v>43</v>
      </c>
      <c r="C78" s="269"/>
      <c r="D78" s="209"/>
      <c r="E78" s="269"/>
      <c r="F78" s="144">
        <f t="shared" si="10"/>
        <v>0</v>
      </c>
      <c r="G78" s="161" t="str">
        <f t="shared" si="32"/>
        <v/>
      </c>
      <c r="H78" s="144">
        <f t="shared" si="31"/>
        <v>0</v>
      </c>
      <c r="I78" s="161" t="str">
        <f t="shared" si="33"/>
        <v/>
      </c>
      <c r="J78" s="209"/>
      <c r="K78" s="209"/>
      <c r="L78" s="209" t="e">
        <f>K78-#REF!</f>
        <v>#REF!</v>
      </c>
      <c r="M78" s="161" t="str">
        <f t="shared" si="34"/>
        <v/>
      </c>
      <c r="N78" s="143"/>
      <c r="O78" s="144">
        <f t="shared" si="35"/>
        <v>0</v>
      </c>
      <c r="P78" s="144">
        <f t="shared" si="39"/>
        <v>0</v>
      </c>
      <c r="Q78" s="144">
        <f t="shared" si="40"/>
        <v>0</v>
      </c>
      <c r="R78" s="161" t="str">
        <f t="shared" si="38"/>
        <v/>
      </c>
    </row>
    <row r="79" spans="1:18" ht="14.25" hidden="1" customHeight="1" x14ac:dyDescent="0.4">
      <c r="A79" s="67">
        <v>204</v>
      </c>
      <c r="B79" s="121" t="s">
        <v>49</v>
      </c>
      <c r="C79" s="269"/>
      <c r="D79" s="209"/>
      <c r="E79" s="269"/>
      <c r="F79" s="144">
        <f t="shared" si="10"/>
        <v>0</v>
      </c>
      <c r="G79" s="161" t="str">
        <f t="shared" si="32"/>
        <v/>
      </c>
      <c r="H79" s="144">
        <f t="shared" si="31"/>
        <v>0</v>
      </c>
      <c r="I79" s="161" t="str">
        <f t="shared" si="33"/>
        <v/>
      </c>
      <c r="J79" s="209"/>
      <c r="K79" s="209"/>
      <c r="L79" s="209" t="e">
        <f>K79-#REF!</f>
        <v>#REF!</v>
      </c>
      <c r="M79" s="161" t="str">
        <f t="shared" si="34"/>
        <v/>
      </c>
      <c r="N79" s="143"/>
      <c r="O79" s="144">
        <f t="shared" si="35"/>
        <v>0</v>
      </c>
      <c r="P79" s="144">
        <f t="shared" si="39"/>
        <v>0</v>
      </c>
      <c r="Q79" s="144">
        <f t="shared" si="40"/>
        <v>0</v>
      </c>
      <c r="R79" s="161" t="str">
        <f t="shared" si="38"/>
        <v/>
      </c>
    </row>
    <row r="80" spans="1:18" ht="18.75" hidden="1" customHeight="1" x14ac:dyDescent="0.4">
      <c r="A80" s="67">
        <v>205</v>
      </c>
      <c r="B80" s="121" t="s">
        <v>50</v>
      </c>
      <c r="C80" s="269"/>
      <c r="D80" s="209"/>
      <c r="E80" s="269"/>
      <c r="F80" s="144">
        <f t="shared" ref="F80:F90" si="41">E80-D80</f>
        <v>0</v>
      </c>
      <c r="G80" s="161" t="str">
        <f t="shared" si="32"/>
        <v/>
      </c>
      <c r="H80" s="144">
        <f t="shared" si="31"/>
        <v>0</v>
      </c>
      <c r="I80" s="161" t="str">
        <f t="shared" si="33"/>
        <v/>
      </c>
      <c r="J80" s="209"/>
      <c r="K80" s="209"/>
      <c r="L80" s="209" t="e">
        <f>K80-#REF!</f>
        <v>#REF!</v>
      </c>
      <c r="M80" s="161" t="str">
        <f t="shared" si="34"/>
        <v/>
      </c>
      <c r="N80" s="143"/>
      <c r="O80" s="144">
        <f t="shared" si="35"/>
        <v>0</v>
      </c>
      <c r="P80" s="144">
        <f t="shared" si="39"/>
        <v>0</v>
      </c>
      <c r="Q80" s="144">
        <f t="shared" si="40"/>
        <v>0</v>
      </c>
      <c r="R80" s="161" t="str">
        <f t="shared" si="38"/>
        <v/>
      </c>
    </row>
    <row r="81" spans="1:20" ht="15" hidden="1" customHeight="1" x14ac:dyDescent="0.4">
      <c r="A81" s="67">
        <v>900.4</v>
      </c>
      <c r="B81" s="126" t="s">
        <v>51</v>
      </c>
      <c r="C81" s="268"/>
      <c r="D81" s="208"/>
      <c r="E81" s="268"/>
      <c r="F81" s="142">
        <f t="shared" si="41"/>
        <v>0</v>
      </c>
      <c r="G81" s="161" t="str">
        <f t="shared" si="32"/>
        <v/>
      </c>
      <c r="H81" s="142">
        <f t="shared" si="31"/>
        <v>0</v>
      </c>
      <c r="I81" s="161" t="str">
        <f t="shared" si="33"/>
        <v/>
      </c>
      <c r="J81" s="208"/>
      <c r="K81" s="208"/>
      <c r="L81" s="208" t="e">
        <f>K81-#REF!</f>
        <v>#REF!</v>
      </c>
      <c r="M81" s="161" t="str">
        <f t="shared" si="34"/>
        <v/>
      </c>
      <c r="N81" s="143"/>
      <c r="O81" s="142">
        <f t="shared" si="35"/>
        <v>0</v>
      </c>
      <c r="P81" s="142">
        <f t="shared" si="39"/>
        <v>0</v>
      </c>
      <c r="Q81" s="142">
        <f t="shared" si="40"/>
        <v>0</v>
      </c>
      <c r="R81" s="161" t="str">
        <f t="shared" si="38"/>
        <v/>
      </c>
    </row>
    <row r="82" spans="1:20" s="181" customFormat="1" ht="21" customHeight="1" x14ac:dyDescent="0.35">
      <c r="A82" s="130"/>
      <c r="B82" s="131" t="s">
        <v>0</v>
      </c>
      <c r="C82" s="139">
        <f>SUM(C83:C85)</f>
        <v>2040.9</v>
      </c>
      <c r="D82" s="262">
        <f>SUM(D83:D88)+D89</f>
        <v>2040.9</v>
      </c>
      <c r="E82" s="139">
        <f>SUM(E83:E88)+E89</f>
        <v>-133.67699999999999</v>
      </c>
      <c r="F82" s="139">
        <f t="shared" si="41"/>
        <v>-2174.5770000000002</v>
      </c>
      <c r="G82" s="162">
        <f t="shared" si="32"/>
        <v>-6.5499044539173892E-2</v>
      </c>
      <c r="H82" s="139"/>
      <c r="I82" s="162"/>
      <c r="J82" s="262">
        <f>SUM(J83:J88)+J89</f>
        <v>761.2489999999998</v>
      </c>
      <c r="K82" s="262">
        <f>SUM(K83:K88)+K89</f>
        <v>-2306.9029799999998</v>
      </c>
      <c r="L82" s="134"/>
      <c r="M82" s="162"/>
      <c r="N82" s="139"/>
      <c r="O82" s="139">
        <f t="shared" si="35"/>
        <v>2802.1489999999999</v>
      </c>
      <c r="P82" s="139">
        <f t="shared" si="39"/>
        <v>-2440.57998</v>
      </c>
      <c r="Q82" s="139"/>
      <c r="R82" s="162"/>
    </row>
    <row r="83" spans="1:20" s="181" customFormat="1" ht="44.25" customHeight="1" x14ac:dyDescent="0.4">
      <c r="A83" s="163">
        <v>1140</v>
      </c>
      <c r="B83" s="127" t="s">
        <v>171</v>
      </c>
      <c r="C83" s="145"/>
      <c r="D83" s="146"/>
      <c r="E83" s="145"/>
      <c r="F83" s="136">
        <f t="shared" si="41"/>
        <v>0</v>
      </c>
      <c r="G83" s="239" t="str">
        <f t="shared" si="32"/>
        <v/>
      </c>
      <c r="H83" s="136"/>
      <c r="I83" s="239" t="str">
        <f t="shared" si="33"/>
        <v/>
      </c>
      <c r="J83" s="136">
        <v>0</v>
      </c>
      <c r="K83" s="136">
        <v>0</v>
      </c>
      <c r="L83" s="146"/>
      <c r="M83" s="177" t="str">
        <f t="shared" si="34"/>
        <v/>
      </c>
      <c r="N83" s="145"/>
      <c r="O83" s="145">
        <f t="shared" si="35"/>
        <v>0</v>
      </c>
      <c r="P83" s="145">
        <f t="shared" si="39"/>
        <v>0</v>
      </c>
      <c r="Q83" s="145"/>
      <c r="R83" s="177" t="str">
        <f t="shared" si="38"/>
        <v/>
      </c>
    </row>
    <row r="84" spans="1:20" s="181" customFormat="1" ht="30" customHeight="1" x14ac:dyDescent="0.4">
      <c r="A84" s="163">
        <v>4110</v>
      </c>
      <c r="B84" s="127" t="s">
        <v>270</v>
      </c>
      <c r="C84" s="145">
        <v>2040.9</v>
      </c>
      <c r="D84" s="146">
        <v>2040.9</v>
      </c>
      <c r="E84" s="145"/>
      <c r="F84" s="136">
        <f t="shared" si="41"/>
        <v>-2040.9</v>
      </c>
      <c r="G84" s="239">
        <f t="shared" si="32"/>
        <v>0</v>
      </c>
      <c r="H84" s="136"/>
      <c r="I84" s="239">
        <f t="shared" si="33"/>
        <v>0</v>
      </c>
      <c r="J84" s="136">
        <v>3320.2489999999998</v>
      </c>
      <c r="K84" s="136">
        <v>1125</v>
      </c>
      <c r="L84" s="136"/>
      <c r="M84" s="177"/>
      <c r="N84" s="145"/>
      <c r="O84" s="145">
        <f t="shared" si="35"/>
        <v>5361.1489999999994</v>
      </c>
      <c r="P84" s="145">
        <f t="shared" si="39"/>
        <v>1125</v>
      </c>
      <c r="Q84" s="145"/>
      <c r="R84" s="177"/>
    </row>
    <row r="85" spans="1:20" s="181" customFormat="1" ht="30" customHeight="1" x14ac:dyDescent="0.4">
      <c r="A85" s="163" t="s">
        <v>271</v>
      </c>
      <c r="B85" s="127" t="s">
        <v>272</v>
      </c>
      <c r="C85" s="145"/>
      <c r="D85" s="146"/>
      <c r="E85" s="136">
        <v>-133.67699999999999</v>
      </c>
      <c r="F85" s="136">
        <f t="shared" si="41"/>
        <v>-133.67699999999999</v>
      </c>
      <c r="G85" s="239" t="str">
        <f t="shared" si="32"/>
        <v/>
      </c>
      <c r="H85" s="136">
        <f t="shared" si="31"/>
        <v>-133.67699999999999</v>
      </c>
      <c r="I85" s="239" t="str">
        <f t="shared" si="33"/>
        <v/>
      </c>
      <c r="J85" s="136">
        <v>-2559</v>
      </c>
      <c r="K85" s="136">
        <v>-3431.9029799999998</v>
      </c>
      <c r="L85" s="136"/>
      <c r="M85" s="177">
        <f t="shared" si="34"/>
        <v>1.3411109730363422</v>
      </c>
      <c r="N85" s="145"/>
      <c r="O85" s="145">
        <f t="shared" si="35"/>
        <v>-2559</v>
      </c>
      <c r="P85" s="145">
        <f t="shared" si="39"/>
        <v>-3565.57998</v>
      </c>
      <c r="Q85" s="145"/>
      <c r="R85" s="177"/>
    </row>
    <row r="86" spans="1:20" s="7" customFormat="1" ht="63" hidden="1" x14ac:dyDescent="0.4">
      <c r="A86" s="68">
        <v>8103</v>
      </c>
      <c r="B86" s="128" t="s">
        <v>1</v>
      </c>
      <c r="C86" s="145"/>
      <c r="D86" s="146"/>
      <c r="E86" s="145"/>
      <c r="F86" s="146">
        <f t="shared" si="41"/>
        <v>0</v>
      </c>
      <c r="G86" s="161" t="str">
        <f t="shared" si="32"/>
        <v/>
      </c>
      <c r="H86" s="146">
        <f>E86-C86</f>
        <v>0</v>
      </c>
      <c r="I86" s="161" t="str">
        <f t="shared" si="33"/>
        <v/>
      </c>
      <c r="J86" s="146"/>
      <c r="K86" s="146"/>
      <c r="L86" s="136">
        <f>K86-J86</f>
        <v>0</v>
      </c>
      <c r="M86" s="161" t="str">
        <f t="shared" si="34"/>
        <v/>
      </c>
      <c r="N86" s="146"/>
      <c r="O86" s="146">
        <f t="shared" si="35"/>
        <v>0</v>
      </c>
      <c r="P86" s="146">
        <f t="shared" si="39"/>
        <v>0</v>
      </c>
      <c r="Q86" s="146">
        <f t="shared" si="40"/>
        <v>0</v>
      </c>
      <c r="R86" s="161" t="str">
        <f t="shared" si="38"/>
        <v/>
      </c>
    </row>
    <row r="87" spans="1:20" s="7" customFormat="1" ht="63" hidden="1" x14ac:dyDescent="0.4">
      <c r="A87" s="68">
        <v>8104</v>
      </c>
      <c r="B87" s="128" t="s">
        <v>2</v>
      </c>
      <c r="C87" s="145"/>
      <c r="D87" s="146"/>
      <c r="E87" s="145"/>
      <c r="F87" s="146">
        <f t="shared" si="41"/>
        <v>0</v>
      </c>
      <c r="G87" s="161" t="str">
        <f t="shared" si="32"/>
        <v/>
      </c>
      <c r="H87" s="146">
        <f>E87-C87</f>
        <v>0</v>
      </c>
      <c r="I87" s="161" t="str">
        <f t="shared" si="33"/>
        <v/>
      </c>
      <c r="J87" s="146"/>
      <c r="K87" s="146"/>
      <c r="L87" s="136">
        <f>K87-J87</f>
        <v>0</v>
      </c>
      <c r="M87" s="161" t="str">
        <f t="shared" si="34"/>
        <v/>
      </c>
      <c r="N87" s="146"/>
      <c r="O87" s="146">
        <f t="shared" si="35"/>
        <v>0</v>
      </c>
      <c r="P87" s="146">
        <f t="shared" si="39"/>
        <v>0</v>
      </c>
      <c r="Q87" s="146">
        <f t="shared" si="40"/>
        <v>0</v>
      </c>
      <c r="R87" s="161" t="str">
        <f t="shared" si="38"/>
        <v/>
      </c>
    </row>
    <row r="88" spans="1:20" s="7" customFormat="1" ht="42" hidden="1" x14ac:dyDescent="0.4">
      <c r="A88" s="68">
        <v>8106</v>
      </c>
      <c r="B88" s="128" t="s">
        <v>3</v>
      </c>
      <c r="C88" s="145"/>
      <c r="D88" s="146"/>
      <c r="E88" s="145"/>
      <c r="F88" s="146">
        <f t="shared" si="41"/>
        <v>0</v>
      </c>
      <c r="G88" s="161" t="str">
        <f t="shared" si="32"/>
        <v/>
      </c>
      <c r="H88" s="146">
        <f>E88-C88</f>
        <v>0</v>
      </c>
      <c r="I88" s="161" t="str">
        <f t="shared" si="33"/>
        <v/>
      </c>
      <c r="J88" s="146"/>
      <c r="K88" s="146"/>
      <c r="L88" s="136">
        <f>K88-J88</f>
        <v>0</v>
      </c>
      <c r="M88" s="161" t="str">
        <f t="shared" si="34"/>
        <v/>
      </c>
      <c r="N88" s="146"/>
      <c r="O88" s="146">
        <f t="shared" si="35"/>
        <v>0</v>
      </c>
      <c r="P88" s="146">
        <f t="shared" si="39"/>
        <v>0</v>
      </c>
      <c r="Q88" s="146">
        <f t="shared" si="40"/>
        <v>0</v>
      </c>
      <c r="R88" s="161" t="str">
        <f t="shared" si="38"/>
        <v/>
      </c>
    </row>
    <row r="89" spans="1:20" s="7" customFormat="1" ht="63" hidden="1" x14ac:dyDescent="0.4">
      <c r="A89" s="68">
        <v>8107</v>
      </c>
      <c r="B89" s="128" t="s">
        <v>115</v>
      </c>
      <c r="C89" s="145"/>
      <c r="D89" s="146"/>
      <c r="E89" s="145"/>
      <c r="F89" s="146">
        <f t="shared" si="41"/>
        <v>0</v>
      </c>
      <c r="G89" s="161" t="str">
        <f t="shared" si="32"/>
        <v/>
      </c>
      <c r="H89" s="146">
        <f>E89-C89</f>
        <v>0</v>
      </c>
      <c r="I89" s="161" t="str">
        <f t="shared" si="33"/>
        <v/>
      </c>
      <c r="J89" s="146"/>
      <c r="K89" s="146"/>
      <c r="L89" s="136">
        <f>K89-J89</f>
        <v>0</v>
      </c>
      <c r="M89" s="161" t="str">
        <f t="shared" si="34"/>
        <v/>
      </c>
      <c r="N89" s="146"/>
      <c r="O89" s="146">
        <f t="shared" si="35"/>
        <v>0</v>
      </c>
      <c r="P89" s="146">
        <f t="shared" si="39"/>
        <v>0</v>
      </c>
      <c r="Q89" s="146">
        <f t="shared" si="40"/>
        <v>0</v>
      </c>
      <c r="R89" s="161" t="str">
        <f t="shared" si="38"/>
        <v/>
      </c>
    </row>
    <row r="90" spans="1:20" ht="25.5" customHeight="1" x14ac:dyDescent="0.35">
      <c r="A90" s="69"/>
      <c r="B90" s="129" t="s">
        <v>4</v>
      </c>
      <c r="C90" s="138">
        <f>C82+C52</f>
        <v>11159934.702210002</v>
      </c>
      <c r="D90" s="138">
        <f>D82+D52</f>
        <v>10350791.717670001</v>
      </c>
      <c r="E90" s="138">
        <f>E82+E52</f>
        <v>9178155.635569999</v>
      </c>
      <c r="F90" s="138">
        <f t="shared" si="41"/>
        <v>-1172636.0821000021</v>
      </c>
      <c r="G90" s="161">
        <f t="shared" si="32"/>
        <v>0.88671049383612111</v>
      </c>
      <c r="H90" s="138">
        <f>E90-C90</f>
        <v>-1981779.0666400027</v>
      </c>
      <c r="I90" s="161">
        <f t="shared" si="33"/>
        <v>0.82242019155832957</v>
      </c>
      <c r="J90" s="138">
        <f>J52+J82</f>
        <v>2778006.4089000002</v>
      </c>
      <c r="K90" s="138">
        <f>K52+K82</f>
        <v>1424712.5118499999</v>
      </c>
      <c r="L90" s="138">
        <f>L52+L82</f>
        <v>-1350225.7450699999</v>
      </c>
      <c r="M90" s="161">
        <f t="shared" si="34"/>
        <v>0.51285429266311144</v>
      </c>
      <c r="N90" s="179"/>
      <c r="O90" s="179">
        <f t="shared" si="35"/>
        <v>13937941.111110002</v>
      </c>
      <c r="P90" s="179">
        <f t="shared" si="39"/>
        <v>10602868.147419998</v>
      </c>
      <c r="Q90" s="179">
        <f t="shared" si="40"/>
        <v>-3335072.9636900034</v>
      </c>
      <c r="R90" s="161">
        <f t="shared" si="38"/>
        <v>0.76071982675894645</v>
      </c>
      <c r="S90" s="11"/>
      <c r="T90" s="11"/>
    </row>
    <row r="91" spans="1:20" x14ac:dyDescent="0.3">
      <c r="A91" s="43"/>
      <c r="B91" s="44"/>
      <c r="C91" s="222"/>
      <c r="D91" s="223"/>
      <c r="E91" s="222"/>
      <c r="F91" s="199"/>
      <c r="G91" s="199"/>
      <c r="H91" s="200"/>
      <c r="I91" s="200"/>
      <c r="J91" s="263"/>
      <c r="K91" s="263"/>
      <c r="L91" s="212"/>
      <c r="M91" s="172"/>
      <c r="N91" s="132"/>
      <c r="O91" s="132"/>
      <c r="P91" s="132"/>
      <c r="Q91" s="132"/>
      <c r="R91" s="132"/>
    </row>
    <row r="92" spans="1:20" x14ac:dyDescent="0.3">
      <c r="A92" s="40"/>
      <c r="B92" s="51"/>
      <c r="C92" s="224"/>
      <c r="D92" s="225"/>
      <c r="E92" s="224"/>
      <c r="F92" s="200"/>
      <c r="G92" s="200"/>
      <c r="H92" s="200"/>
      <c r="I92" s="200"/>
      <c r="J92" s="263"/>
      <c r="K92" s="263"/>
      <c r="L92" s="212"/>
      <c r="M92" s="172"/>
      <c r="N92" s="132"/>
      <c r="O92" s="132"/>
      <c r="P92" s="132"/>
      <c r="Q92" s="132"/>
      <c r="R92" s="132"/>
    </row>
    <row r="93" spans="1:20" x14ac:dyDescent="0.3">
      <c r="A93" s="38"/>
      <c r="B93" s="39"/>
      <c r="C93" s="226"/>
      <c r="D93" s="227"/>
      <c r="E93" s="228"/>
      <c r="F93" s="40"/>
      <c r="G93" s="40"/>
      <c r="H93" s="201"/>
      <c r="I93" s="202"/>
      <c r="J93" s="264"/>
      <c r="K93" s="265"/>
      <c r="M93" s="173"/>
    </row>
    <row r="94" spans="1:20" ht="17.399999999999999" x14ac:dyDescent="0.3">
      <c r="A94" s="38"/>
      <c r="B94" s="83"/>
      <c r="C94" s="229"/>
      <c r="D94" s="230"/>
      <c r="E94" s="231"/>
      <c r="F94" s="201"/>
      <c r="G94" s="201"/>
      <c r="H94" s="201"/>
      <c r="I94" s="202"/>
      <c r="J94" s="266"/>
      <c r="K94" s="265"/>
      <c r="M94" s="173"/>
    </row>
    <row r="95" spans="1:20" x14ac:dyDescent="0.3">
      <c r="A95" s="38"/>
      <c r="B95" s="39"/>
      <c r="C95" s="229"/>
      <c r="D95" s="230"/>
      <c r="E95" s="231"/>
      <c r="F95" s="201"/>
      <c r="G95" s="201"/>
      <c r="H95" s="201"/>
      <c r="I95" s="202"/>
      <c r="J95" s="265"/>
      <c r="K95" s="266"/>
      <c r="M95" s="173"/>
    </row>
    <row r="96" spans="1:20" x14ac:dyDescent="0.3">
      <c r="A96" s="38"/>
      <c r="B96" s="39"/>
      <c r="C96" s="229"/>
      <c r="D96" s="230"/>
      <c r="E96" s="231"/>
      <c r="F96" s="201"/>
      <c r="G96" s="201"/>
      <c r="H96" s="201"/>
      <c r="I96" s="202"/>
      <c r="J96" s="265"/>
      <c r="K96" s="265"/>
      <c r="M96" s="173"/>
    </row>
    <row r="97" spans="1:13" x14ac:dyDescent="0.3">
      <c r="A97" s="38"/>
      <c r="B97" s="39"/>
      <c r="C97" s="229"/>
      <c r="D97" s="230"/>
      <c r="E97" s="231"/>
      <c r="F97" s="201"/>
      <c r="G97" s="201"/>
      <c r="H97" s="201"/>
      <c r="I97" s="202"/>
      <c r="J97" s="265"/>
      <c r="K97" s="265"/>
      <c r="M97" s="173"/>
    </row>
    <row r="98" spans="1:13" x14ac:dyDescent="0.3">
      <c r="A98" s="38"/>
      <c r="B98" s="39"/>
      <c r="C98" s="229"/>
      <c r="D98" s="230"/>
      <c r="E98" s="231"/>
      <c r="F98" s="201"/>
      <c r="G98" s="201"/>
      <c r="H98" s="201"/>
      <c r="I98" s="202"/>
      <c r="J98" s="265"/>
      <c r="K98" s="265"/>
      <c r="M98" s="173"/>
    </row>
    <row r="99" spans="1:13" x14ac:dyDescent="0.3">
      <c r="A99" s="41"/>
      <c r="B99" s="42"/>
      <c r="C99" s="232"/>
      <c r="D99" s="233"/>
      <c r="E99" s="234"/>
      <c r="F99" s="195"/>
      <c r="G99" s="195"/>
      <c r="H99" s="195"/>
      <c r="M99" s="173"/>
    </row>
    <row r="100" spans="1:13" x14ac:dyDescent="0.3">
      <c r="A100" s="41"/>
      <c r="B100" s="42"/>
      <c r="C100" s="232"/>
      <c r="D100" s="233"/>
      <c r="E100" s="234"/>
      <c r="F100" s="195"/>
      <c r="G100" s="195"/>
      <c r="H100" s="195"/>
      <c r="M100" s="173"/>
    </row>
    <row r="101" spans="1:13" x14ac:dyDescent="0.3">
      <c r="A101" s="41"/>
      <c r="B101" s="42"/>
      <c r="C101" s="232"/>
      <c r="D101" s="233"/>
      <c r="E101" s="234"/>
      <c r="F101" s="195"/>
      <c r="G101" s="195"/>
      <c r="H101" s="195"/>
      <c r="M101" s="173"/>
    </row>
    <row r="102" spans="1:13" x14ac:dyDescent="0.3">
      <c r="M102" s="173"/>
    </row>
    <row r="103" spans="1:13" x14ac:dyDescent="0.3">
      <c r="M103" s="173"/>
    </row>
    <row r="104" spans="1:13" x14ac:dyDescent="0.3">
      <c r="M104" s="173"/>
    </row>
    <row r="105" spans="1:13" x14ac:dyDescent="0.3">
      <c r="M105" s="173"/>
    </row>
    <row r="106" spans="1:13" x14ac:dyDescent="0.3">
      <c r="M106" s="173"/>
    </row>
    <row r="107" spans="1:13" x14ac:dyDescent="0.3">
      <c r="M107" s="173"/>
    </row>
    <row r="108" spans="1:13" x14ac:dyDescent="0.3">
      <c r="M108" s="173"/>
    </row>
    <row r="109" spans="1:13" x14ac:dyDescent="0.3">
      <c r="M109" s="173"/>
    </row>
    <row r="110" spans="1:13" x14ac:dyDescent="0.3">
      <c r="M110" s="173"/>
    </row>
    <row r="111" spans="1:13" x14ac:dyDescent="0.3">
      <c r="M111" s="173"/>
    </row>
    <row r="112" spans="1:13" x14ac:dyDescent="0.3">
      <c r="M112" s="173"/>
    </row>
    <row r="113" spans="13:13" x14ac:dyDescent="0.3">
      <c r="M113" s="173"/>
    </row>
    <row r="114" spans="13:13" x14ac:dyDescent="0.3">
      <c r="M114" s="173"/>
    </row>
    <row r="115" spans="13:13" x14ac:dyDescent="0.3">
      <c r="M115" s="173"/>
    </row>
    <row r="116" spans="13:13" x14ac:dyDescent="0.3">
      <c r="M116" s="173"/>
    </row>
    <row r="117" spans="13:13" x14ac:dyDescent="0.3">
      <c r="M117" s="173"/>
    </row>
    <row r="118" spans="13:13" x14ac:dyDescent="0.3">
      <c r="M118" s="173"/>
    </row>
    <row r="119" spans="13:13" x14ac:dyDescent="0.3">
      <c r="M119" s="173"/>
    </row>
    <row r="120" spans="13:13" x14ac:dyDescent="0.3">
      <c r="M120" s="173"/>
    </row>
    <row r="121" spans="13:13" x14ac:dyDescent="0.3">
      <c r="M121" s="173"/>
    </row>
    <row r="122" spans="13:13" x14ac:dyDescent="0.3">
      <c r="M122" s="173"/>
    </row>
    <row r="123" spans="13:13" x14ac:dyDescent="0.3">
      <c r="M123" s="173"/>
    </row>
    <row r="124" spans="13:13" x14ac:dyDescent="0.3">
      <c r="M124" s="173"/>
    </row>
    <row r="125" spans="13:13" x14ac:dyDescent="0.3">
      <c r="M125" s="173"/>
    </row>
    <row r="126" spans="13:13" x14ac:dyDescent="0.3">
      <c r="M126" s="173"/>
    </row>
    <row r="127" spans="13:13" x14ac:dyDescent="0.3">
      <c r="M127" s="173"/>
    </row>
    <row r="128" spans="13:13" x14ac:dyDescent="0.3">
      <c r="M128" s="173"/>
    </row>
    <row r="129" spans="13:13" x14ac:dyDescent="0.3">
      <c r="M129" s="173"/>
    </row>
    <row r="130" spans="13:13" x14ac:dyDescent="0.3">
      <c r="M130" s="173"/>
    </row>
    <row r="131" spans="13:13" x14ac:dyDescent="0.3">
      <c r="M131" s="173"/>
    </row>
    <row r="132" spans="13:13" x14ac:dyDescent="0.3">
      <c r="M132" s="173"/>
    </row>
    <row r="133" spans="13:13" x14ac:dyDescent="0.3">
      <c r="M133" s="173"/>
    </row>
    <row r="134" spans="13:13" x14ac:dyDescent="0.3">
      <c r="M134" s="173"/>
    </row>
    <row r="135" spans="13:13" x14ac:dyDescent="0.3">
      <c r="M135" s="173"/>
    </row>
    <row r="136" spans="13:13" x14ac:dyDescent="0.3">
      <c r="M136" s="173"/>
    </row>
    <row r="137" spans="13:13" x14ac:dyDescent="0.3">
      <c r="M137" s="173"/>
    </row>
    <row r="138" spans="13:13" x14ac:dyDescent="0.3">
      <c r="M138" s="173"/>
    </row>
    <row r="139" spans="13:13" x14ac:dyDescent="0.3">
      <c r="M139" s="173"/>
    </row>
    <row r="140" spans="13:13" x14ac:dyDescent="0.3">
      <c r="M140" s="173"/>
    </row>
    <row r="141" spans="13:13" x14ac:dyDescent="0.3">
      <c r="M141" s="173"/>
    </row>
    <row r="142" spans="13:13" x14ac:dyDescent="0.3">
      <c r="M142" s="173"/>
    </row>
    <row r="143" spans="13:13" x14ac:dyDescent="0.3">
      <c r="M143" s="173"/>
    </row>
    <row r="144" spans="13:13" x14ac:dyDescent="0.3">
      <c r="M144" s="173"/>
    </row>
    <row r="145" spans="13:13" x14ac:dyDescent="0.3">
      <c r="M145" s="173"/>
    </row>
    <row r="146" spans="13:13" x14ac:dyDescent="0.3">
      <c r="M146" s="173"/>
    </row>
    <row r="147" spans="13:13" x14ac:dyDescent="0.3">
      <c r="M147" s="173"/>
    </row>
    <row r="148" spans="13:13" x14ac:dyDescent="0.3">
      <c r="M148" s="173"/>
    </row>
    <row r="149" spans="13:13" x14ac:dyDescent="0.3">
      <c r="M149" s="173"/>
    </row>
    <row r="150" spans="13:13" x14ac:dyDescent="0.3">
      <c r="M150" s="173"/>
    </row>
    <row r="151" spans="13:13" x14ac:dyDescent="0.3">
      <c r="M151" s="173"/>
    </row>
    <row r="152" spans="13:13" x14ac:dyDescent="0.3">
      <c r="M152" s="173"/>
    </row>
    <row r="153" spans="13:13" x14ac:dyDescent="0.3">
      <c r="M153" s="173"/>
    </row>
    <row r="154" spans="13:13" x14ac:dyDescent="0.3">
      <c r="M154" s="173"/>
    </row>
    <row r="155" spans="13:13" x14ac:dyDescent="0.3">
      <c r="M155" s="173"/>
    </row>
    <row r="156" spans="13:13" x14ac:dyDescent="0.3">
      <c r="M156" s="173"/>
    </row>
    <row r="157" spans="13:13" x14ac:dyDescent="0.3">
      <c r="M157" s="173"/>
    </row>
    <row r="158" spans="13:13" x14ac:dyDescent="0.3">
      <c r="M158" s="173"/>
    </row>
    <row r="159" spans="13:13" x14ac:dyDescent="0.3">
      <c r="M159" s="173"/>
    </row>
    <row r="160" spans="13:13" x14ac:dyDescent="0.3">
      <c r="M160" s="173"/>
    </row>
    <row r="161" spans="13:13" x14ac:dyDescent="0.3">
      <c r="M161" s="173"/>
    </row>
    <row r="162" spans="13:13" x14ac:dyDescent="0.3">
      <c r="M162" s="173"/>
    </row>
    <row r="163" spans="13:13" x14ac:dyDescent="0.3">
      <c r="M163" s="173"/>
    </row>
    <row r="164" spans="13:13" x14ac:dyDescent="0.3">
      <c r="M164" s="173"/>
    </row>
    <row r="165" spans="13:13" x14ac:dyDescent="0.3">
      <c r="M165" s="173"/>
    </row>
    <row r="166" spans="13:13" x14ac:dyDescent="0.3">
      <c r="M166" s="173"/>
    </row>
    <row r="167" spans="13:13" x14ac:dyDescent="0.3">
      <c r="M167" s="173"/>
    </row>
    <row r="168" spans="13:13" x14ac:dyDescent="0.3">
      <c r="M168" s="173"/>
    </row>
    <row r="169" spans="13:13" x14ac:dyDescent="0.3">
      <c r="M169" s="173"/>
    </row>
    <row r="170" spans="13:13" x14ac:dyDescent="0.3">
      <c r="M170" s="173"/>
    </row>
    <row r="171" spans="13:13" x14ac:dyDescent="0.3">
      <c r="M171" s="173"/>
    </row>
    <row r="172" spans="13:13" x14ac:dyDescent="0.3">
      <c r="M172" s="173"/>
    </row>
    <row r="173" spans="13:13" x14ac:dyDescent="0.3">
      <c r="M173" s="173"/>
    </row>
    <row r="174" spans="13:13" x14ac:dyDescent="0.3">
      <c r="M174" s="173"/>
    </row>
    <row r="175" spans="13:13" x14ac:dyDescent="0.3">
      <c r="M175" s="173"/>
    </row>
    <row r="176" spans="13:13" x14ac:dyDescent="0.3">
      <c r="M176" s="173"/>
    </row>
    <row r="177" spans="13:13" x14ac:dyDescent="0.3">
      <c r="M177" s="173"/>
    </row>
    <row r="178" spans="13:13" x14ac:dyDescent="0.3">
      <c r="M178" s="173"/>
    </row>
    <row r="179" spans="13:13" x14ac:dyDescent="0.3">
      <c r="M179" s="173"/>
    </row>
    <row r="180" spans="13:13" x14ac:dyDescent="0.3">
      <c r="M180" s="173"/>
    </row>
    <row r="181" spans="13:13" x14ac:dyDescent="0.3">
      <c r="M181" s="173"/>
    </row>
    <row r="182" spans="13:13" x14ac:dyDescent="0.3">
      <c r="M182" s="173"/>
    </row>
    <row r="183" spans="13:13" x14ac:dyDescent="0.3">
      <c r="M183" s="173"/>
    </row>
    <row r="184" spans="13:13" x14ac:dyDescent="0.3">
      <c r="M184" s="173"/>
    </row>
    <row r="185" spans="13:13" x14ac:dyDescent="0.3">
      <c r="M185" s="173"/>
    </row>
    <row r="186" spans="13:13" x14ac:dyDescent="0.3">
      <c r="M186" s="173"/>
    </row>
    <row r="187" spans="13:13" x14ac:dyDescent="0.3">
      <c r="M187" s="173"/>
    </row>
    <row r="188" spans="13:13" x14ac:dyDescent="0.3">
      <c r="M188" s="173"/>
    </row>
    <row r="189" spans="13:13" x14ac:dyDescent="0.3">
      <c r="M189" s="173"/>
    </row>
    <row r="190" spans="13:13" x14ac:dyDescent="0.3">
      <c r="M190" s="173"/>
    </row>
    <row r="191" spans="13:13" x14ac:dyDescent="0.3">
      <c r="M191" s="173"/>
    </row>
    <row r="192" spans="13:13" x14ac:dyDescent="0.3">
      <c r="M192" s="173"/>
    </row>
    <row r="193" spans="13:13" x14ac:dyDescent="0.3">
      <c r="M193" s="173"/>
    </row>
    <row r="194" spans="13:13" x14ac:dyDescent="0.3">
      <c r="M194" s="173"/>
    </row>
    <row r="195" spans="13:13" x14ac:dyDescent="0.3">
      <c r="M195" s="173"/>
    </row>
    <row r="196" spans="13:13" x14ac:dyDescent="0.3">
      <c r="M196" s="173"/>
    </row>
    <row r="197" spans="13:13" x14ac:dyDescent="0.3">
      <c r="M197" s="173"/>
    </row>
    <row r="198" spans="13:13" x14ac:dyDescent="0.3">
      <c r="M198" s="173"/>
    </row>
    <row r="199" spans="13:13" x14ac:dyDescent="0.3">
      <c r="M199" s="173"/>
    </row>
    <row r="200" spans="13:13" x14ac:dyDescent="0.3">
      <c r="M200" s="173"/>
    </row>
    <row r="201" spans="13:13" x14ac:dyDescent="0.3">
      <c r="M201" s="173"/>
    </row>
    <row r="202" spans="13:13" x14ac:dyDescent="0.3">
      <c r="M202" s="173"/>
    </row>
    <row r="203" spans="13:13" x14ac:dyDescent="0.3">
      <c r="M203" s="173"/>
    </row>
    <row r="204" spans="13:13" x14ac:dyDescent="0.3">
      <c r="M204" s="173"/>
    </row>
    <row r="205" spans="13:13" x14ac:dyDescent="0.3">
      <c r="M205" s="173"/>
    </row>
    <row r="206" spans="13:13" x14ac:dyDescent="0.3">
      <c r="M206" s="173"/>
    </row>
    <row r="207" spans="13:13" x14ac:dyDescent="0.3">
      <c r="M207" s="173"/>
    </row>
    <row r="208" spans="13:13" x14ac:dyDescent="0.3">
      <c r="M208" s="173"/>
    </row>
    <row r="209" spans="13:13" x14ac:dyDescent="0.3">
      <c r="M209" s="173"/>
    </row>
    <row r="210" spans="13:13" x14ac:dyDescent="0.3">
      <c r="M210" s="173"/>
    </row>
    <row r="211" spans="13:13" x14ac:dyDescent="0.3">
      <c r="M211" s="173"/>
    </row>
    <row r="212" spans="13:13" x14ac:dyDescent="0.3">
      <c r="M212" s="173"/>
    </row>
    <row r="213" spans="13:13" x14ac:dyDescent="0.3">
      <c r="M213" s="173"/>
    </row>
    <row r="214" spans="13:13" x14ac:dyDescent="0.3">
      <c r="M214" s="173"/>
    </row>
    <row r="215" spans="13:13" x14ac:dyDescent="0.3">
      <c r="M215" s="173"/>
    </row>
    <row r="216" spans="13:13" x14ac:dyDescent="0.3">
      <c r="M216" s="173"/>
    </row>
    <row r="217" spans="13:13" x14ac:dyDescent="0.3">
      <c r="M217" s="173"/>
    </row>
    <row r="218" spans="13:13" x14ac:dyDescent="0.3">
      <c r="M218" s="173"/>
    </row>
    <row r="219" spans="13:13" x14ac:dyDescent="0.3">
      <c r="M219" s="173"/>
    </row>
    <row r="220" spans="13:13" x14ac:dyDescent="0.3">
      <c r="M220" s="173"/>
    </row>
    <row r="221" spans="13:13" x14ac:dyDescent="0.3">
      <c r="M221" s="173"/>
    </row>
    <row r="222" spans="13:13" x14ac:dyDescent="0.3">
      <c r="M222" s="173"/>
    </row>
    <row r="223" spans="13:13" x14ac:dyDescent="0.3">
      <c r="M223" s="173"/>
    </row>
    <row r="224" spans="13:13" x14ac:dyDescent="0.3">
      <c r="M224" s="173"/>
    </row>
    <row r="225" spans="13:13" x14ac:dyDescent="0.3">
      <c r="M225" s="173"/>
    </row>
    <row r="226" spans="13:13" x14ac:dyDescent="0.3">
      <c r="M226" s="173"/>
    </row>
    <row r="227" spans="13:13" x14ac:dyDescent="0.3">
      <c r="M227" s="173"/>
    </row>
    <row r="228" spans="13:13" x14ac:dyDescent="0.3">
      <c r="M228" s="173"/>
    </row>
    <row r="229" spans="13:13" x14ac:dyDescent="0.3">
      <c r="M229" s="173"/>
    </row>
    <row r="230" spans="13:13" x14ac:dyDescent="0.3">
      <c r="M230" s="173"/>
    </row>
    <row r="231" spans="13:13" x14ac:dyDescent="0.3">
      <c r="M231" s="173"/>
    </row>
    <row r="232" spans="13:13" x14ac:dyDescent="0.3">
      <c r="M232" s="173"/>
    </row>
    <row r="233" spans="13:13" x14ac:dyDescent="0.3">
      <c r="M233" s="173"/>
    </row>
    <row r="234" spans="13:13" x14ac:dyDescent="0.3">
      <c r="M234" s="173"/>
    </row>
    <row r="235" spans="13:13" x14ac:dyDescent="0.3">
      <c r="M235" s="173"/>
    </row>
    <row r="236" spans="13:13" x14ac:dyDescent="0.3">
      <c r="M236" s="173"/>
    </row>
    <row r="237" spans="13:13" x14ac:dyDescent="0.3">
      <c r="M237" s="173"/>
    </row>
    <row r="238" spans="13:13" x14ac:dyDescent="0.3">
      <c r="M238" s="173"/>
    </row>
    <row r="239" spans="13:13" x14ac:dyDescent="0.3">
      <c r="M239" s="173"/>
    </row>
    <row r="240" spans="13:13" x14ac:dyDescent="0.3">
      <c r="M240" s="173"/>
    </row>
    <row r="241" spans="13:13" x14ac:dyDescent="0.3">
      <c r="M241" s="173"/>
    </row>
    <row r="242" spans="13:13" x14ac:dyDescent="0.3">
      <c r="M242" s="173"/>
    </row>
    <row r="243" spans="13:13" x14ac:dyDescent="0.3">
      <c r="M243" s="173"/>
    </row>
    <row r="244" spans="13:13" x14ac:dyDescent="0.3">
      <c r="M244" s="173"/>
    </row>
    <row r="245" spans="13:13" x14ac:dyDescent="0.3">
      <c r="M245" s="173"/>
    </row>
    <row r="246" spans="13:13" x14ac:dyDescent="0.3">
      <c r="M246" s="173"/>
    </row>
    <row r="247" spans="13:13" x14ac:dyDescent="0.3">
      <c r="M247" s="173"/>
    </row>
    <row r="248" spans="13:13" x14ac:dyDescent="0.3">
      <c r="M248" s="173"/>
    </row>
    <row r="249" spans="13:13" x14ac:dyDescent="0.3">
      <c r="M249" s="173"/>
    </row>
    <row r="250" spans="13:13" x14ac:dyDescent="0.3">
      <c r="M250" s="173"/>
    </row>
    <row r="251" spans="13:13" x14ac:dyDescent="0.3">
      <c r="M251" s="173"/>
    </row>
    <row r="252" spans="13:13" x14ac:dyDescent="0.3">
      <c r="M252" s="173"/>
    </row>
    <row r="253" spans="13:13" x14ac:dyDescent="0.3">
      <c r="M253" s="173"/>
    </row>
    <row r="254" spans="13:13" x14ac:dyDescent="0.3">
      <c r="M254" s="173"/>
    </row>
    <row r="255" spans="13:13" x14ac:dyDescent="0.3">
      <c r="M255" s="173"/>
    </row>
    <row r="256" spans="13:13" x14ac:dyDescent="0.3">
      <c r="M256" s="173"/>
    </row>
    <row r="257" spans="13:13" x14ac:dyDescent="0.3">
      <c r="M257" s="173"/>
    </row>
    <row r="258" spans="13:13" x14ac:dyDescent="0.3">
      <c r="M258" s="173"/>
    </row>
    <row r="259" spans="13:13" x14ac:dyDescent="0.3">
      <c r="M259" s="173"/>
    </row>
    <row r="260" spans="13:13" x14ac:dyDescent="0.3">
      <c r="M260" s="173"/>
    </row>
    <row r="261" spans="13:13" x14ac:dyDescent="0.3">
      <c r="M261" s="173"/>
    </row>
    <row r="262" spans="13:13" x14ac:dyDescent="0.3">
      <c r="M262" s="173"/>
    </row>
    <row r="263" spans="13:13" x14ac:dyDescent="0.3">
      <c r="M263" s="173"/>
    </row>
    <row r="264" spans="13:13" x14ac:dyDescent="0.3">
      <c r="M264" s="173"/>
    </row>
    <row r="265" spans="13:13" x14ac:dyDescent="0.3">
      <c r="M265" s="173"/>
    </row>
    <row r="266" spans="13:13" x14ac:dyDescent="0.3">
      <c r="M266" s="173"/>
    </row>
    <row r="267" spans="13:13" x14ac:dyDescent="0.3">
      <c r="M267" s="173"/>
    </row>
    <row r="268" spans="13:13" x14ac:dyDescent="0.3">
      <c r="M268" s="173"/>
    </row>
    <row r="269" spans="13:13" x14ac:dyDescent="0.3">
      <c r="M269" s="173"/>
    </row>
    <row r="270" spans="13:13" x14ac:dyDescent="0.3">
      <c r="M270" s="173"/>
    </row>
    <row r="271" spans="13:13" x14ac:dyDescent="0.3">
      <c r="M271" s="173"/>
    </row>
    <row r="272" spans="13:13" x14ac:dyDescent="0.3">
      <c r="M272" s="173"/>
    </row>
    <row r="273" spans="13:13" x14ac:dyDescent="0.3">
      <c r="M273" s="173"/>
    </row>
    <row r="274" spans="13:13" x14ac:dyDescent="0.3">
      <c r="M274" s="173"/>
    </row>
    <row r="275" spans="13:13" x14ac:dyDescent="0.3">
      <c r="M275" s="173"/>
    </row>
    <row r="276" spans="13:13" x14ac:dyDescent="0.3">
      <c r="M276" s="173"/>
    </row>
    <row r="277" spans="13:13" x14ac:dyDescent="0.3">
      <c r="M277" s="173"/>
    </row>
    <row r="278" spans="13:13" x14ac:dyDescent="0.3">
      <c r="M278" s="173"/>
    </row>
    <row r="279" spans="13:13" x14ac:dyDescent="0.3">
      <c r="M279" s="173"/>
    </row>
    <row r="280" spans="13:13" x14ac:dyDescent="0.3">
      <c r="M280" s="173"/>
    </row>
    <row r="281" spans="13:13" x14ac:dyDescent="0.3">
      <c r="M281" s="173"/>
    </row>
    <row r="282" spans="13:13" x14ac:dyDescent="0.3">
      <c r="M282" s="173"/>
    </row>
    <row r="283" spans="13:13" x14ac:dyDescent="0.3">
      <c r="M283" s="173"/>
    </row>
    <row r="284" spans="13:13" x14ac:dyDescent="0.3">
      <c r="M284" s="173"/>
    </row>
    <row r="285" spans="13:13" x14ac:dyDescent="0.3">
      <c r="M285" s="173"/>
    </row>
    <row r="286" spans="13:13" x14ac:dyDescent="0.3">
      <c r="M286" s="173"/>
    </row>
    <row r="287" spans="13:13" x14ac:dyDescent="0.3">
      <c r="M287" s="173"/>
    </row>
    <row r="288" spans="13:13" x14ac:dyDescent="0.3">
      <c r="M288" s="173"/>
    </row>
    <row r="289" spans="13:13" x14ac:dyDescent="0.3">
      <c r="M289" s="173"/>
    </row>
    <row r="290" spans="13:13" x14ac:dyDescent="0.3">
      <c r="M290" s="173"/>
    </row>
    <row r="291" spans="13:13" x14ac:dyDescent="0.3">
      <c r="M291" s="173"/>
    </row>
    <row r="292" spans="13:13" x14ac:dyDescent="0.3">
      <c r="M292" s="173"/>
    </row>
    <row r="293" spans="13:13" x14ac:dyDescent="0.3">
      <c r="M293" s="173"/>
    </row>
    <row r="294" spans="13:13" x14ac:dyDescent="0.3">
      <c r="M294" s="173"/>
    </row>
    <row r="295" spans="13:13" x14ac:dyDescent="0.3">
      <c r="M295" s="173"/>
    </row>
    <row r="296" spans="13:13" x14ac:dyDescent="0.3">
      <c r="M296" s="173"/>
    </row>
    <row r="297" spans="13:13" x14ac:dyDescent="0.3">
      <c r="M297" s="173"/>
    </row>
    <row r="298" spans="13:13" x14ac:dyDescent="0.3">
      <c r="M298" s="173"/>
    </row>
    <row r="299" spans="13:13" x14ac:dyDescent="0.3">
      <c r="M299" s="173"/>
    </row>
    <row r="300" spans="13:13" x14ac:dyDescent="0.3">
      <c r="M300" s="173"/>
    </row>
    <row r="301" spans="13:13" x14ac:dyDescent="0.3">
      <c r="M301" s="173"/>
    </row>
    <row r="302" spans="13:13" x14ac:dyDescent="0.3">
      <c r="M302" s="173"/>
    </row>
    <row r="303" spans="13:13" x14ac:dyDescent="0.3">
      <c r="M303" s="173"/>
    </row>
    <row r="304" spans="13:13" x14ac:dyDescent="0.3">
      <c r="M304" s="173"/>
    </row>
    <row r="305" spans="13:13" x14ac:dyDescent="0.3">
      <c r="M305" s="173"/>
    </row>
    <row r="306" spans="13:13" x14ac:dyDescent="0.3">
      <c r="M306" s="173"/>
    </row>
    <row r="307" spans="13:13" x14ac:dyDescent="0.3">
      <c r="M307" s="173"/>
    </row>
    <row r="308" spans="13:13" x14ac:dyDescent="0.3">
      <c r="M308" s="173"/>
    </row>
    <row r="309" spans="13:13" x14ac:dyDescent="0.3">
      <c r="M309" s="173"/>
    </row>
    <row r="310" spans="13:13" x14ac:dyDescent="0.3">
      <c r="M310" s="173"/>
    </row>
    <row r="311" spans="13:13" x14ac:dyDescent="0.3">
      <c r="M311" s="173"/>
    </row>
    <row r="312" spans="13:13" x14ac:dyDescent="0.3">
      <c r="M312" s="173"/>
    </row>
    <row r="313" spans="13:13" x14ac:dyDescent="0.3">
      <c r="M313" s="173"/>
    </row>
    <row r="314" spans="13:13" x14ac:dyDescent="0.3">
      <c r="M314" s="173"/>
    </row>
    <row r="315" spans="13:13" x14ac:dyDescent="0.3">
      <c r="M315" s="173"/>
    </row>
    <row r="316" spans="13:13" x14ac:dyDescent="0.3">
      <c r="M316" s="173"/>
    </row>
    <row r="317" spans="13:13" x14ac:dyDescent="0.3">
      <c r="M317" s="173"/>
    </row>
    <row r="318" spans="13:13" x14ac:dyDescent="0.3">
      <c r="M318" s="173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4" type="noConversion"/>
  <conditionalFormatting sqref="E2">
    <cfRule type="expression" dxfId="2" priority="10" stopIfTrue="1">
      <formula>XEZ2=1</formula>
    </cfRule>
    <cfRule type="expression" dxfId="1" priority="11" stopIfTrue="1">
      <formula>XEZ2=2</formula>
    </cfRule>
    <cfRule type="expression" dxfId="0" priority="12" stopIfTrue="1">
      <formula>XEZ2=3</formula>
    </cfRule>
  </conditionalFormatting>
  <printOptions horizontalCentered="1"/>
  <pageMargins left="0.16" right="0.19685039370078741" top="0.98425196850393704" bottom="0.27559055118110237" header="0.31496062992125984" footer="0.19685039370078741"/>
  <pageSetup paperSize="9" scale="37" orientation="landscape" horizontalDpi="4294967294" r:id="rId1"/>
  <headerFooter alignWithMargins="0">
    <oddHeader>&amp;R&amp;P</oddHeader>
  </headerFooter>
  <rowBreaks count="1" manualBreakCount="1"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2024-12-11T08:59:48Z</cp:lastPrinted>
  <dcterms:created xsi:type="dcterms:W3CDTF">2001-07-11T13:17:26Z</dcterms:created>
  <dcterms:modified xsi:type="dcterms:W3CDTF">2024-12-13T13:59:40Z</dcterms:modified>
</cp:coreProperties>
</file>