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Xiaomi\Downloads\"/>
    </mc:Choice>
  </mc:AlternateContent>
  <xr:revisionPtr revIDLastSave="0" documentId="8_{5D69193C-02B6-443D-AE9B-10896851307B}" xr6:coauthVersionLast="37" xr6:coauthVersionMax="37" xr10:uidLastSave="{00000000-0000-0000-0000-000000000000}"/>
  <bookViews>
    <workbookView xWindow="0" yWindow="0" windowWidth="23040" windowHeight="8940" activeTab="1"/>
  </bookViews>
  <sheets>
    <sheet name="Доходи" sheetId="5" r:id="rId1"/>
    <sheet name="Видатки" sheetId="6" r:id="rId2"/>
  </sheets>
  <definedNames>
    <definedName name="_Б21000">#REF!</definedName>
    <definedName name="_Б22000">#REF!</definedName>
    <definedName name="_Б22100">#REF!</definedName>
    <definedName name="_Б22110">#REF!</definedName>
    <definedName name="_Б22111">#REF!</definedName>
    <definedName name="_Б22112">#REF!</definedName>
    <definedName name="_Б22200">#REF!</definedName>
    <definedName name="_Б23000">#REF!</definedName>
    <definedName name="_Б24000">#REF!</definedName>
    <definedName name="_Б25000">#REF!</definedName>
    <definedName name="_Б41000">#REF!</definedName>
    <definedName name="_Б42000">#REF!</definedName>
    <definedName name="_Б43000">#REF!</definedName>
    <definedName name="_Б44000">#REF!</definedName>
    <definedName name="_Б45000">#REF!</definedName>
    <definedName name="_Б46000">#REF!</definedName>
    <definedName name="_В010100">#REF!</definedName>
    <definedName name="_В010200">#REF!</definedName>
    <definedName name="_В040000">#REF!</definedName>
    <definedName name="_В050000">#REF!</definedName>
    <definedName name="_В060000">#REF!</definedName>
    <definedName name="_В070000">#REF!</definedName>
    <definedName name="_В080000">#REF!</definedName>
    <definedName name="_В090000">#REF!</definedName>
    <definedName name="_В090200">#REF!</definedName>
    <definedName name="_В090201">#REF!</definedName>
    <definedName name="_В090202">#REF!</definedName>
    <definedName name="_В090203">#REF!</definedName>
    <definedName name="_В090300">#REF!</definedName>
    <definedName name="_В090301">#REF!</definedName>
    <definedName name="_В090302">#REF!</definedName>
    <definedName name="_В090303">#REF!</definedName>
    <definedName name="_В090304">#REF!</definedName>
    <definedName name="_В090305">#REF!</definedName>
    <definedName name="_В090306">#REF!</definedName>
    <definedName name="_В090307">#REF!</definedName>
    <definedName name="_В090400">#REF!</definedName>
    <definedName name="_В090405">#REF!</definedName>
    <definedName name="_В090412">#REF!</definedName>
    <definedName name="_В090601">#REF!</definedName>
    <definedName name="_В090700">#REF!</definedName>
    <definedName name="_В090900">#REF!</definedName>
    <definedName name="_В091100">#REF!</definedName>
    <definedName name="_В091200">#REF!</definedName>
    <definedName name="_В100000">#REF!</definedName>
    <definedName name="_В100100">#REF!</definedName>
    <definedName name="_В100103">#REF!</definedName>
    <definedName name="_В100200">#REF!</definedName>
    <definedName name="_В100203">#REF!</definedName>
    <definedName name="_В100204">#REF!</definedName>
    <definedName name="_В110000">#REF!</definedName>
    <definedName name="_В120000">#REF!</definedName>
    <definedName name="_В130000">#REF!</definedName>
    <definedName name="_В140000">#REF!</definedName>
    <definedName name="_В140102">#REF!</definedName>
    <definedName name="_В150000">#REF!</definedName>
    <definedName name="_В150101">#REF!</definedName>
    <definedName name="_В160000">#REF!</definedName>
    <definedName name="_В160100">#REF!</definedName>
    <definedName name="_В160103">#REF!</definedName>
    <definedName name="_В160200">#REF!</definedName>
    <definedName name="_В160300">#REF!</definedName>
    <definedName name="_В160304">#REF!</definedName>
    <definedName name="_В170000">#REF!</definedName>
    <definedName name="_В170100">#REF!</definedName>
    <definedName name="_В170101">#REF!</definedName>
    <definedName name="_В170300">#REF!</definedName>
    <definedName name="_В170303">#REF!</definedName>
    <definedName name="_В170600">#REF!</definedName>
    <definedName name="_В170601">#REF!</definedName>
    <definedName name="_В170700">#REF!</definedName>
    <definedName name="_В170703">#REF!</definedName>
    <definedName name="_В200000">#REF!</definedName>
    <definedName name="_В210000">#REF!</definedName>
    <definedName name="_В210200">#REF!</definedName>
    <definedName name="_В240000">#REF!</definedName>
    <definedName name="_В240600">#REF!</definedName>
    <definedName name="_В250000">#REF!</definedName>
    <definedName name="_В250102">#REF!</definedName>
    <definedName name="_В250200">#REF!</definedName>
    <definedName name="_В250301">#REF!</definedName>
    <definedName name="_В250307">#REF!</definedName>
    <definedName name="_В250500">#REF!</definedName>
    <definedName name="_В250501">#REF!</definedName>
    <definedName name="_В250502">#REF!</definedName>
    <definedName name="_Д100000">#REF!</definedName>
    <definedName name="_Д110000">#REF!</definedName>
    <definedName name="_Д110100">#REF!</definedName>
    <definedName name="_Д110200">#REF!</definedName>
    <definedName name="_Д120000">#REF!</definedName>
    <definedName name="_Д120200">#REF!</definedName>
    <definedName name="_Д130000">#REF!</definedName>
    <definedName name="_Д130100">#REF!</definedName>
    <definedName name="_Д130200">#REF!</definedName>
    <definedName name="_Д130300">#REF!</definedName>
    <definedName name="_Д130500">#REF!</definedName>
    <definedName name="_Д140000">#REF!</definedName>
    <definedName name="_Д140601">#REF!</definedName>
    <definedName name="_Д140602">#REF!</definedName>
    <definedName name="_Д140603">#REF!</definedName>
    <definedName name="_Д140700">#REF!</definedName>
    <definedName name="_Д160000">#REF!</definedName>
    <definedName name="_Д160100">#REF!</definedName>
    <definedName name="_Д160200">#REF!</definedName>
    <definedName name="_Д160300">#REF!</definedName>
    <definedName name="_Д200000">#REF!</definedName>
    <definedName name="_Д210000">#REF!</definedName>
    <definedName name="_Д210700">#REF!</definedName>
    <definedName name="_Д220000">#REF!</definedName>
    <definedName name="_Д220800">#REF!</definedName>
    <definedName name="_Д220900">#REF!</definedName>
    <definedName name="_Д230000">#REF!</definedName>
    <definedName name="_Д240000">#REF!</definedName>
    <definedName name="_Д240800">#REF!</definedName>
    <definedName name="_Д400000">#REF!</definedName>
    <definedName name="_Д410100">#REF!</definedName>
    <definedName name="_Д410400">#REF!</definedName>
    <definedName name="_Д500000">#REF!</definedName>
    <definedName name="_Д500800">#REF!</definedName>
    <definedName name="_Д500900">#REF!</definedName>
    <definedName name="_Е1000">#REF!</definedName>
    <definedName name="_Е1100">#REF!</definedName>
    <definedName name="_Е1110">#REF!</definedName>
    <definedName name="_Е1120">#REF!</definedName>
    <definedName name="_Е1130">#REF!</definedName>
    <definedName name="_Е1140">#REF!</definedName>
    <definedName name="_Е1150">#REF!</definedName>
    <definedName name="_Е1160">#REF!</definedName>
    <definedName name="_Е1161">#REF!</definedName>
    <definedName name="_Е1162">#REF!</definedName>
    <definedName name="_Е1163">#REF!</definedName>
    <definedName name="_Е1164">#REF!</definedName>
    <definedName name="_Е1170">#REF!</definedName>
    <definedName name="_Е1200">#REF!</definedName>
    <definedName name="_Е1300">#REF!</definedName>
    <definedName name="_Е1340">#REF!</definedName>
    <definedName name="_Е2000">#REF!</definedName>
    <definedName name="_Е2100">#REF!</definedName>
    <definedName name="_Е2110">#REF!</definedName>
    <definedName name="_Е2120">#REF!</definedName>
    <definedName name="_Е2130">#REF!</definedName>
    <definedName name="_Е2200">#REF!</definedName>
    <definedName name="_Е2300">#REF!</definedName>
    <definedName name="_Е3000">#REF!</definedName>
    <definedName name="_Е4000">#REF!</definedName>
    <definedName name="_ІБ900501">#REF!</definedName>
    <definedName name="_ІБ900502">#REF!</definedName>
    <definedName name="_ІВ900201">#REF!</definedName>
    <definedName name="_ІВ900202">#REF!</definedName>
    <definedName name="_ІД900101">#REF!</definedName>
    <definedName name="_ІД900102">#REF!</definedName>
    <definedName name="_ІЕ900203">#REF!</definedName>
    <definedName name="_ІЕ900300">#REF!</definedName>
    <definedName name="_ІФ900400">#REF!</definedName>
    <definedName name="_Ф100000">#REF!</definedName>
    <definedName name="_Ф101000">#REF!</definedName>
    <definedName name="_Ф102000">#REF!</definedName>
    <definedName name="_Ф201000">#REF!</definedName>
    <definedName name="_Ф201010">#REF!</definedName>
    <definedName name="_Ф201011">#REF!</definedName>
    <definedName name="_Ф201012">#REF!</definedName>
    <definedName name="_Ф201020">#REF!</definedName>
    <definedName name="_Ф201021">#REF!</definedName>
    <definedName name="_Ф201022">#REF!</definedName>
    <definedName name="_Ф201030">#REF!</definedName>
    <definedName name="_Ф201031">#REF!</definedName>
    <definedName name="_Ф201032">#REF!</definedName>
    <definedName name="_Ф202000">#REF!</definedName>
    <definedName name="_Ф202010">#REF!</definedName>
    <definedName name="_Ф202011">#REF!</definedName>
    <definedName name="_Ф202012">#REF!</definedName>
    <definedName name="_Ф203000">#REF!</definedName>
    <definedName name="_Ф203010">#REF!</definedName>
    <definedName name="_Ф203011">#REF!</definedName>
    <definedName name="_Ф203012">#REF!</definedName>
    <definedName name="_Ф204000">#REF!</definedName>
    <definedName name="_Ф205000">#REF!</definedName>
    <definedName name="_Ф206000">#REF!</definedName>
    <definedName name="_Ф206001">#REF!</definedName>
    <definedName name="_Ф206002">#REF!</definedName>
    <definedName name="_xlnm._FilterDatabase" localSheetId="1" hidden="1">Видатки!$B$6:$B$88</definedName>
    <definedName name="_xlnm._FilterDatabase" localSheetId="0" hidden="1">Доходи!#REF!</definedName>
    <definedName name="В68">#REF!</definedName>
    <definedName name="вс">#REF!</definedName>
    <definedName name="_xlnm.Print_Titles" localSheetId="1">Видатки!$3:$5</definedName>
    <definedName name="_xlnm.Print_Titles" localSheetId="0">Доходи!$7:$9</definedName>
    <definedName name="_xlnm.Print_Area" localSheetId="1">Видатки!$A$1:$R$90</definedName>
    <definedName name="_xlnm.Print_Area" localSheetId="0">Доходи!$A$1:$R$90</definedName>
  </definedNames>
  <calcPr calcId="179021" fullCalcOnLoad="1"/>
</workbook>
</file>

<file path=xl/calcChain.xml><?xml version="1.0" encoding="utf-8"?>
<calcChain xmlns="http://schemas.openxmlformats.org/spreadsheetml/2006/main">
  <c r="O39" i="5" l="1"/>
  <c r="P39" i="5"/>
  <c r="Q39" i="5" s="1"/>
  <c r="D81" i="6"/>
  <c r="E81" i="6"/>
  <c r="C81" i="6"/>
  <c r="D6" i="6"/>
  <c r="E6" i="6"/>
  <c r="C6" i="6"/>
  <c r="K6" i="6"/>
  <c r="P6" i="6" s="1"/>
  <c r="J6" i="6"/>
  <c r="G63" i="5"/>
  <c r="H63" i="5"/>
  <c r="I63" i="5"/>
  <c r="J63" i="5"/>
  <c r="G64" i="5"/>
  <c r="H64" i="5"/>
  <c r="I64" i="5"/>
  <c r="J64" i="5"/>
  <c r="G65" i="5"/>
  <c r="H65" i="5"/>
  <c r="I65" i="5"/>
  <c r="J65" i="5"/>
  <c r="G66" i="5"/>
  <c r="H66" i="5"/>
  <c r="I66" i="5"/>
  <c r="J66" i="5"/>
  <c r="G67" i="5"/>
  <c r="H67" i="5"/>
  <c r="I67" i="5"/>
  <c r="J67" i="5"/>
  <c r="G68" i="5"/>
  <c r="H68" i="5"/>
  <c r="I68" i="5"/>
  <c r="J68" i="5"/>
  <c r="G69" i="5"/>
  <c r="H69" i="5"/>
  <c r="I69" i="5"/>
  <c r="J69" i="5"/>
  <c r="G70" i="5"/>
  <c r="H70" i="5"/>
  <c r="I70" i="5"/>
  <c r="J70" i="5"/>
  <c r="G71" i="5"/>
  <c r="H71" i="5"/>
  <c r="I71" i="5"/>
  <c r="J71" i="5"/>
  <c r="G72" i="5"/>
  <c r="H72" i="5"/>
  <c r="I72" i="5"/>
  <c r="J72" i="5"/>
  <c r="G73" i="5"/>
  <c r="H73" i="5"/>
  <c r="I73" i="5"/>
  <c r="J73" i="5"/>
  <c r="G74" i="5"/>
  <c r="H74" i="5"/>
  <c r="I74" i="5"/>
  <c r="J74" i="5"/>
  <c r="G75" i="5"/>
  <c r="H75" i="5"/>
  <c r="I75" i="5"/>
  <c r="J75" i="5"/>
  <c r="G76" i="5"/>
  <c r="H76" i="5"/>
  <c r="I76" i="5"/>
  <c r="J76" i="5"/>
  <c r="G77" i="5"/>
  <c r="H77" i="5"/>
  <c r="I77" i="5"/>
  <c r="J77" i="5"/>
  <c r="G78" i="5"/>
  <c r="H78" i="5"/>
  <c r="I78" i="5"/>
  <c r="J78" i="5"/>
  <c r="G79" i="5"/>
  <c r="H79" i="5"/>
  <c r="I79" i="5"/>
  <c r="J79" i="5"/>
  <c r="J62" i="5"/>
  <c r="I62" i="5"/>
  <c r="H62" i="5"/>
  <c r="G62" i="5"/>
  <c r="O63" i="5"/>
  <c r="P63" i="5"/>
  <c r="Q63" i="5" s="1"/>
  <c r="O71" i="5"/>
  <c r="P71" i="5"/>
  <c r="O72" i="5"/>
  <c r="P72" i="5"/>
  <c r="Q72" i="5" s="1"/>
  <c r="O73" i="5"/>
  <c r="P73" i="5"/>
  <c r="O74" i="5"/>
  <c r="P74" i="5"/>
  <c r="O75" i="5"/>
  <c r="P75" i="5"/>
  <c r="O76" i="5"/>
  <c r="P76" i="5"/>
  <c r="Q76" i="5" s="1"/>
  <c r="O77" i="5"/>
  <c r="P77" i="5"/>
  <c r="O78" i="5"/>
  <c r="P78" i="5"/>
  <c r="O79" i="5"/>
  <c r="P79" i="5"/>
  <c r="O80" i="5"/>
  <c r="P80" i="5"/>
  <c r="Q80" i="5" s="1"/>
  <c r="O81" i="5"/>
  <c r="P81" i="5"/>
  <c r="F11" i="6"/>
  <c r="F7" i="6"/>
  <c r="F8" i="6"/>
  <c r="F9" i="6"/>
  <c r="F10" i="6"/>
  <c r="O66" i="5"/>
  <c r="R66" i="5" s="1"/>
  <c r="P66" i="5"/>
  <c r="O67" i="5"/>
  <c r="P67" i="5"/>
  <c r="Q67" i="5" s="1"/>
  <c r="O68" i="5"/>
  <c r="P68" i="5"/>
  <c r="Q68" i="5" s="1"/>
  <c r="O69" i="5"/>
  <c r="P69" i="5"/>
  <c r="Q69" i="5" s="1"/>
  <c r="O70" i="5"/>
  <c r="P70" i="5"/>
  <c r="O33" i="5"/>
  <c r="P33" i="5"/>
  <c r="Q33" i="5"/>
  <c r="E31" i="5"/>
  <c r="F31" i="5"/>
  <c r="D31" i="5"/>
  <c r="D15" i="5"/>
  <c r="E15" i="5"/>
  <c r="F15" i="5"/>
  <c r="G15" i="6"/>
  <c r="H15" i="6"/>
  <c r="I15" i="6"/>
  <c r="L15" i="6"/>
  <c r="M15" i="6"/>
  <c r="O15" i="6"/>
  <c r="P15" i="6"/>
  <c r="O28" i="6"/>
  <c r="P28" i="6"/>
  <c r="P62" i="5"/>
  <c r="Q62" i="5" s="1"/>
  <c r="O62" i="5"/>
  <c r="O34" i="5"/>
  <c r="P34" i="5"/>
  <c r="D12" i="6"/>
  <c r="D33" i="6"/>
  <c r="D41" i="6"/>
  <c r="E21" i="5"/>
  <c r="E26" i="5"/>
  <c r="G26" i="5" s="1"/>
  <c r="C41" i="6"/>
  <c r="C33" i="6"/>
  <c r="C12" i="6"/>
  <c r="L31" i="5"/>
  <c r="M33" i="5"/>
  <c r="N33" i="5"/>
  <c r="K31" i="5"/>
  <c r="F35" i="6"/>
  <c r="G35" i="6"/>
  <c r="H35" i="6"/>
  <c r="I35" i="6"/>
  <c r="L35" i="6"/>
  <c r="L36" i="6"/>
  <c r="L37" i="6"/>
  <c r="L38" i="6"/>
  <c r="L39" i="6"/>
  <c r="L40" i="6"/>
  <c r="G58" i="5"/>
  <c r="H58" i="5"/>
  <c r="I58" i="5"/>
  <c r="J58" i="5"/>
  <c r="M58" i="5"/>
  <c r="N58" i="5"/>
  <c r="O58" i="5"/>
  <c r="R58" i="5" s="1"/>
  <c r="P58" i="5"/>
  <c r="E55" i="5"/>
  <c r="F55" i="5"/>
  <c r="D55" i="5"/>
  <c r="L59" i="5"/>
  <c r="K59" i="5"/>
  <c r="E59" i="5"/>
  <c r="F59" i="5"/>
  <c r="P59" i="5" s="1"/>
  <c r="D59" i="5"/>
  <c r="M81" i="5"/>
  <c r="N81" i="5"/>
  <c r="G81" i="5"/>
  <c r="H81" i="5"/>
  <c r="I81" i="5"/>
  <c r="J81" i="5"/>
  <c r="O64" i="5"/>
  <c r="Q64" i="5" s="1"/>
  <c r="P64" i="5"/>
  <c r="O65" i="5"/>
  <c r="P65" i="5"/>
  <c r="M64" i="5"/>
  <c r="N64" i="5"/>
  <c r="M65" i="5"/>
  <c r="N65" i="5"/>
  <c r="M66" i="5"/>
  <c r="N66" i="5"/>
  <c r="M67" i="5"/>
  <c r="N67" i="5"/>
  <c r="M68" i="5"/>
  <c r="N68" i="5"/>
  <c r="M69" i="5"/>
  <c r="N69" i="5"/>
  <c r="M70" i="5"/>
  <c r="N70" i="5"/>
  <c r="M71" i="5"/>
  <c r="N71" i="5"/>
  <c r="M72" i="5"/>
  <c r="N72" i="5"/>
  <c r="M74" i="5"/>
  <c r="N74" i="5"/>
  <c r="M75" i="5"/>
  <c r="N75" i="5"/>
  <c r="M77" i="5"/>
  <c r="N77" i="5"/>
  <c r="M78" i="5"/>
  <c r="N78" i="5"/>
  <c r="M79" i="5"/>
  <c r="N79" i="5"/>
  <c r="M80" i="5"/>
  <c r="N80" i="5"/>
  <c r="G80" i="5"/>
  <c r="H80" i="5"/>
  <c r="I80" i="5"/>
  <c r="J80" i="5"/>
  <c r="M35" i="6"/>
  <c r="P35" i="6"/>
  <c r="O35" i="6"/>
  <c r="Q35" i="6" s="1"/>
  <c r="E41" i="6"/>
  <c r="E43" i="5"/>
  <c r="D21" i="5"/>
  <c r="F21" i="5"/>
  <c r="H21" i="5"/>
  <c r="P21" i="6"/>
  <c r="G34" i="5"/>
  <c r="I34" i="5"/>
  <c r="L18" i="6"/>
  <c r="L19" i="6"/>
  <c r="L20" i="6"/>
  <c r="L21" i="6"/>
  <c r="M52" i="6"/>
  <c r="M53" i="6"/>
  <c r="M54" i="6"/>
  <c r="M55" i="6"/>
  <c r="M56" i="6"/>
  <c r="M57" i="6"/>
  <c r="M58" i="6"/>
  <c r="M59" i="6"/>
  <c r="M60" i="6"/>
  <c r="M61" i="6"/>
  <c r="M62" i="6"/>
  <c r="M63" i="6"/>
  <c r="M64" i="6"/>
  <c r="M65" i="6"/>
  <c r="M66" i="6"/>
  <c r="M67" i="6"/>
  <c r="M68" i="6"/>
  <c r="M69" i="6"/>
  <c r="M70" i="6"/>
  <c r="M71" i="6"/>
  <c r="M72" i="6"/>
  <c r="M73" i="6"/>
  <c r="M74" i="6"/>
  <c r="M75" i="6"/>
  <c r="M76" i="6"/>
  <c r="M77" i="6"/>
  <c r="M78" i="6"/>
  <c r="M79" i="6"/>
  <c r="M80" i="6"/>
  <c r="M84" i="6"/>
  <c r="M85" i="6"/>
  <c r="M86" i="6"/>
  <c r="M87" i="6"/>
  <c r="M49" i="6"/>
  <c r="M50" i="6"/>
  <c r="M7" i="6"/>
  <c r="M8" i="6"/>
  <c r="M9" i="6"/>
  <c r="M10" i="6"/>
  <c r="M11" i="6"/>
  <c r="M13" i="6"/>
  <c r="M14" i="6"/>
  <c r="M16" i="6"/>
  <c r="M17" i="6"/>
  <c r="M18" i="6"/>
  <c r="M19" i="6"/>
  <c r="M20" i="6"/>
  <c r="M21" i="6"/>
  <c r="M22" i="6"/>
  <c r="M23" i="6"/>
  <c r="M24" i="6"/>
  <c r="M25" i="6"/>
  <c r="M26" i="6"/>
  <c r="M27" i="6"/>
  <c r="M29" i="6"/>
  <c r="M30" i="6"/>
  <c r="M31" i="6"/>
  <c r="M32" i="6"/>
  <c r="M34" i="6"/>
  <c r="M36" i="6"/>
  <c r="M37" i="6"/>
  <c r="M38" i="6"/>
  <c r="M39" i="6"/>
  <c r="M40" i="6"/>
  <c r="M42" i="6"/>
  <c r="M43" i="6"/>
  <c r="M44" i="6"/>
  <c r="M45" i="6"/>
  <c r="M46" i="6"/>
  <c r="M47" i="6"/>
  <c r="I52" i="6"/>
  <c r="I53" i="6"/>
  <c r="I54" i="6"/>
  <c r="I55" i="6"/>
  <c r="I56" i="6"/>
  <c r="I57" i="6"/>
  <c r="I58" i="6"/>
  <c r="I59" i="6"/>
  <c r="I60" i="6"/>
  <c r="I61" i="6"/>
  <c r="I62" i="6"/>
  <c r="I63" i="6"/>
  <c r="I64" i="6"/>
  <c r="I65" i="6"/>
  <c r="I66" i="6"/>
  <c r="I67" i="6"/>
  <c r="I68" i="6"/>
  <c r="I69" i="6"/>
  <c r="I70" i="6"/>
  <c r="I71" i="6"/>
  <c r="I72" i="6"/>
  <c r="I73" i="6"/>
  <c r="I74" i="6"/>
  <c r="I75" i="6"/>
  <c r="I76" i="6"/>
  <c r="I77" i="6"/>
  <c r="I78" i="6"/>
  <c r="I79" i="6"/>
  <c r="I80" i="6"/>
  <c r="I82" i="6"/>
  <c r="I83" i="6"/>
  <c r="I84" i="6"/>
  <c r="I85" i="6"/>
  <c r="I86" i="6"/>
  <c r="I87" i="6"/>
  <c r="I49" i="6"/>
  <c r="I50" i="6"/>
  <c r="I7" i="6"/>
  <c r="I8" i="6"/>
  <c r="I9" i="6"/>
  <c r="I10" i="6"/>
  <c r="I11" i="6"/>
  <c r="I13" i="6"/>
  <c r="I14" i="6"/>
  <c r="I16" i="6"/>
  <c r="I17" i="6"/>
  <c r="I18" i="6"/>
  <c r="I19" i="6"/>
  <c r="I20" i="6"/>
  <c r="I21" i="6"/>
  <c r="I22" i="6"/>
  <c r="I23" i="6"/>
  <c r="I24" i="6"/>
  <c r="I25" i="6"/>
  <c r="I26" i="6"/>
  <c r="I27" i="6"/>
  <c r="I29" i="6"/>
  <c r="I30" i="6"/>
  <c r="I31" i="6"/>
  <c r="I32" i="6"/>
  <c r="I34" i="6"/>
  <c r="I36" i="6"/>
  <c r="I37" i="6"/>
  <c r="I38" i="6"/>
  <c r="I39" i="6"/>
  <c r="I40" i="6"/>
  <c r="I42" i="6"/>
  <c r="I43" i="6"/>
  <c r="I44" i="6"/>
  <c r="I45" i="6"/>
  <c r="I46" i="6"/>
  <c r="I47" i="6"/>
  <c r="G52" i="6"/>
  <c r="G53" i="6"/>
  <c r="G54" i="6"/>
  <c r="G55" i="6"/>
  <c r="G56" i="6"/>
  <c r="G57" i="6"/>
  <c r="G58" i="6"/>
  <c r="G59" i="6"/>
  <c r="G60" i="6"/>
  <c r="G61" i="6"/>
  <c r="G62" i="6"/>
  <c r="G63" i="6"/>
  <c r="G64" i="6"/>
  <c r="G65" i="6"/>
  <c r="G66" i="6"/>
  <c r="G67" i="6"/>
  <c r="G68" i="6"/>
  <c r="G69" i="6"/>
  <c r="G70" i="6"/>
  <c r="G71" i="6"/>
  <c r="G72" i="6"/>
  <c r="G73" i="6"/>
  <c r="G74" i="6"/>
  <c r="G75" i="6"/>
  <c r="G76" i="6"/>
  <c r="G77" i="6"/>
  <c r="G78" i="6"/>
  <c r="G79" i="6"/>
  <c r="G80" i="6"/>
  <c r="G82" i="6"/>
  <c r="G83" i="6"/>
  <c r="G84" i="6"/>
  <c r="G85" i="6"/>
  <c r="G86" i="6"/>
  <c r="G87" i="6"/>
  <c r="G49" i="6"/>
  <c r="G50" i="6"/>
  <c r="G7" i="6"/>
  <c r="G8" i="6"/>
  <c r="G9" i="6"/>
  <c r="G10" i="6"/>
  <c r="G11" i="6"/>
  <c r="G13" i="6"/>
  <c r="G14" i="6"/>
  <c r="G16" i="6"/>
  <c r="G17" i="6"/>
  <c r="G18" i="6"/>
  <c r="G19" i="6"/>
  <c r="G20" i="6"/>
  <c r="G21" i="6"/>
  <c r="G22" i="6"/>
  <c r="G23" i="6"/>
  <c r="G24" i="6"/>
  <c r="G25" i="6"/>
  <c r="G26" i="6"/>
  <c r="G27" i="6"/>
  <c r="G29" i="6"/>
  <c r="G30" i="6"/>
  <c r="G31" i="6"/>
  <c r="G32" i="6"/>
  <c r="G34" i="6"/>
  <c r="G36" i="6"/>
  <c r="G37" i="6"/>
  <c r="G38" i="6"/>
  <c r="G39" i="6"/>
  <c r="G40" i="6"/>
  <c r="G42" i="6"/>
  <c r="G43" i="6"/>
  <c r="G44" i="6"/>
  <c r="G45" i="6"/>
  <c r="G46" i="6"/>
  <c r="G47" i="6"/>
  <c r="O38" i="6"/>
  <c r="P38" i="6"/>
  <c r="O39" i="6"/>
  <c r="P39" i="6"/>
  <c r="O40" i="6"/>
  <c r="P40" i="6"/>
  <c r="R40" i="6" s="1"/>
  <c r="N56" i="5"/>
  <c r="N57" i="5"/>
  <c r="N60" i="5"/>
  <c r="N61" i="5"/>
  <c r="N12" i="5"/>
  <c r="N13" i="5"/>
  <c r="N14" i="5"/>
  <c r="N16" i="5"/>
  <c r="N17" i="5"/>
  <c r="N18" i="5"/>
  <c r="N19" i="5"/>
  <c r="N20" i="5"/>
  <c r="N22" i="5"/>
  <c r="N23" i="5"/>
  <c r="N24" i="5"/>
  <c r="N25" i="5"/>
  <c r="N27" i="5"/>
  <c r="N28" i="5"/>
  <c r="N29" i="5"/>
  <c r="N30" i="5"/>
  <c r="N32" i="5"/>
  <c r="N34" i="5"/>
  <c r="N36" i="5"/>
  <c r="N38" i="5"/>
  <c r="N40" i="5"/>
  <c r="N41" i="5"/>
  <c r="N42" i="5"/>
  <c r="N44" i="5"/>
  <c r="N45" i="5"/>
  <c r="N46" i="5"/>
  <c r="N47" i="5"/>
  <c r="N48" i="5"/>
  <c r="N49" i="5"/>
  <c r="N51" i="5"/>
  <c r="J56" i="5"/>
  <c r="J57" i="5"/>
  <c r="J60" i="5"/>
  <c r="J61" i="5"/>
  <c r="J12" i="5"/>
  <c r="J13" i="5"/>
  <c r="J14" i="5"/>
  <c r="J16" i="5"/>
  <c r="J17" i="5"/>
  <c r="J18" i="5"/>
  <c r="J19" i="5"/>
  <c r="J20" i="5"/>
  <c r="J22" i="5"/>
  <c r="J23" i="5"/>
  <c r="J24" i="5"/>
  <c r="J25" i="5"/>
  <c r="J27" i="5"/>
  <c r="J28" i="5"/>
  <c r="J29" i="5"/>
  <c r="J30" i="5"/>
  <c r="J32" i="5"/>
  <c r="J34" i="5"/>
  <c r="J36" i="5"/>
  <c r="J38" i="5"/>
  <c r="J40" i="5"/>
  <c r="J41" i="5"/>
  <c r="J42" i="5"/>
  <c r="J44" i="5"/>
  <c r="J45" i="5"/>
  <c r="J46" i="5"/>
  <c r="J47" i="5"/>
  <c r="J48" i="5"/>
  <c r="J49" i="5"/>
  <c r="J51" i="5"/>
  <c r="H56" i="5"/>
  <c r="H57" i="5"/>
  <c r="H60" i="5"/>
  <c r="H61" i="5"/>
  <c r="H83" i="5"/>
  <c r="H84" i="5"/>
  <c r="H85" i="5"/>
  <c r="H86" i="5"/>
  <c r="H88" i="5"/>
  <c r="H22" i="5"/>
  <c r="H23" i="5"/>
  <c r="H24" i="5"/>
  <c r="H25" i="5"/>
  <c r="H27" i="5"/>
  <c r="H28" i="5"/>
  <c r="H29" i="5"/>
  <c r="H30" i="5"/>
  <c r="H32" i="5"/>
  <c r="H34" i="5"/>
  <c r="H36" i="5"/>
  <c r="H38" i="5"/>
  <c r="H40" i="5"/>
  <c r="H41" i="5"/>
  <c r="H42" i="5"/>
  <c r="H44" i="5"/>
  <c r="H45" i="5"/>
  <c r="H46" i="5"/>
  <c r="H47" i="5"/>
  <c r="H48" i="5"/>
  <c r="H49" i="5"/>
  <c r="H51" i="5"/>
  <c r="H12" i="5"/>
  <c r="H13" i="5"/>
  <c r="H14" i="5"/>
  <c r="H16" i="5"/>
  <c r="H17" i="5"/>
  <c r="H18" i="5"/>
  <c r="H19" i="5"/>
  <c r="H20" i="5"/>
  <c r="G31" i="5"/>
  <c r="H15" i="5"/>
  <c r="L15" i="5"/>
  <c r="P15" i="5" s="1"/>
  <c r="K15" i="5"/>
  <c r="M15" i="5" s="1"/>
  <c r="P47" i="6"/>
  <c r="G56" i="5"/>
  <c r="G57" i="5"/>
  <c r="G45" i="5"/>
  <c r="G46" i="5"/>
  <c r="G47" i="5"/>
  <c r="G48" i="5"/>
  <c r="O25" i="5"/>
  <c r="R25" i="5" s="1"/>
  <c r="P25" i="5"/>
  <c r="M12" i="5"/>
  <c r="M13" i="5"/>
  <c r="M14" i="5"/>
  <c r="F23" i="6"/>
  <c r="H23" i="6"/>
  <c r="P23" i="6"/>
  <c r="I25" i="5"/>
  <c r="M60" i="5"/>
  <c r="O60" i="5"/>
  <c r="P60" i="5"/>
  <c r="Q60" i="5"/>
  <c r="I60" i="5"/>
  <c r="G60" i="5"/>
  <c r="O30" i="5"/>
  <c r="P30" i="5"/>
  <c r="R30" i="5" s="1"/>
  <c r="L22" i="6"/>
  <c r="H40" i="6"/>
  <c r="F40" i="6"/>
  <c r="H38" i="6"/>
  <c r="F38" i="6"/>
  <c r="M34" i="5"/>
  <c r="G61" i="5"/>
  <c r="G30" i="5"/>
  <c r="I30" i="5"/>
  <c r="G25" i="5"/>
  <c r="F26" i="5"/>
  <c r="D26" i="5"/>
  <c r="K33" i="6"/>
  <c r="J33" i="6"/>
  <c r="J12" i="6"/>
  <c r="K12" i="6"/>
  <c r="L12" i="6" s="1"/>
  <c r="K50" i="5"/>
  <c r="L50" i="5"/>
  <c r="F21" i="6"/>
  <c r="H21" i="6"/>
  <c r="O61" i="5"/>
  <c r="P61" i="5"/>
  <c r="M61" i="5"/>
  <c r="M59" i="5" s="1"/>
  <c r="I61" i="5"/>
  <c r="L43" i="6"/>
  <c r="O14" i="5"/>
  <c r="P14" i="5"/>
  <c r="P22" i="6"/>
  <c r="L10" i="6"/>
  <c r="L11" i="6"/>
  <c r="E33" i="6"/>
  <c r="I33" i="6" s="1"/>
  <c r="P47" i="5"/>
  <c r="L55" i="5"/>
  <c r="K55" i="5"/>
  <c r="K54" i="5"/>
  <c r="K53" i="5" s="1"/>
  <c r="M47" i="5"/>
  <c r="M48" i="5"/>
  <c r="M36" i="5"/>
  <c r="M32" i="5"/>
  <c r="M51" i="5"/>
  <c r="M44" i="5"/>
  <c r="M45" i="5"/>
  <c r="M46" i="5"/>
  <c r="G49" i="5"/>
  <c r="I49" i="5"/>
  <c r="E50" i="5"/>
  <c r="G50" i="5" s="1"/>
  <c r="F50" i="5"/>
  <c r="D50" i="5"/>
  <c r="O50" i="5" s="1"/>
  <c r="M56" i="5"/>
  <c r="M57" i="5"/>
  <c r="I32" i="5"/>
  <c r="G32" i="5"/>
  <c r="L23" i="6"/>
  <c r="L24" i="6"/>
  <c r="L25" i="6"/>
  <c r="L49" i="6"/>
  <c r="L50" i="6"/>
  <c r="L46" i="6"/>
  <c r="L47" i="6"/>
  <c r="L13" i="6"/>
  <c r="L14" i="6"/>
  <c r="L16" i="6"/>
  <c r="F29" i="6"/>
  <c r="H29" i="6"/>
  <c r="L29" i="6"/>
  <c r="O29" i="6"/>
  <c r="P29" i="6"/>
  <c r="L43" i="5"/>
  <c r="G12" i="5"/>
  <c r="G13" i="5"/>
  <c r="L26" i="5"/>
  <c r="P26" i="5"/>
  <c r="Q26" i="5" s="1"/>
  <c r="K26" i="5"/>
  <c r="L21" i="5"/>
  <c r="K21" i="5"/>
  <c r="O55" i="5"/>
  <c r="E11" i="5"/>
  <c r="E10" i="5" s="1"/>
  <c r="E52" i="5" s="1"/>
  <c r="E82" i="5" s="1"/>
  <c r="F34" i="6"/>
  <c r="F36" i="6"/>
  <c r="F37" i="6"/>
  <c r="F39" i="6"/>
  <c r="F42" i="6"/>
  <c r="F43" i="6"/>
  <c r="F44" i="6"/>
  <c r="F45" i="6"/>
  <c r="F46" i="6"/>
  <c r="F47" i="6"/>
  <c r="K41" i="6"/>
  <c r="J41" i="6"/>
  <c r="L37" i="5"/>
  <c r="P37" i="5" s="1"/>
  <c r="K43" i="5"/>
  <c r="O43" i="5" s="1"/>
  <c r="K37" i="5"/>
  <c r="L11" i="5"/>
  <c r="L10" i="5" s="1"/>
  <c r="K11" i="5"/>
  <c r="J81" i="6"/>
  <c r="K81" i="6"/>
  <c r="G81" i="6"/>
  <c r="F11" i="5"/>
  <c r="I11" i="5" s="1"/>
  <c r="F37" i="5"/>
  <c r="E37" i="5"/>
  <c r="E35" i="5" s="1"/>
  <c r="F43" i="5"/>
  <c r="O49" i="5"/>
  <c r="P49" i="5"/>
  <c r="M49" i="5"/>
  <c r="L8" i="6"/>
  <c r="O46" i="6"/>
  <c r="P46" i="6"/>
  <c r="O47" i="6"/>
  <c r="Q47" i="6"/>
  <c r="H46" i="6"/>
  <c r="H47" i="6"/>
  <c r="P50" i="6"/>
  <c r="O50" i="6"/>
  <c r="Q50" i="6" s="1"/>
  <c r="P49" i="6"/>
  <c r="O49" i="6"/>
  <c r="L44" i="6"/>
  <c r="L34" i="6"/>
  <c r="H8" i="6"/>
  <c r="H9" i="6"/>
  <c r="H34" i="6"/>
  <c r="H43" i="6"/>
  <c r="H44" i="6"/>
  <c r="F26" i="6"/>
  <c r="H26" i="6"/>
  <c r="F27" i="6"/>
  <c r="H27" i="6"/>
  <c r="F14" i="6"/>
  <c r="H14" i="6"/>
  <c r="F16" i="6"/>
  <c r="H16" i="6"/>
  <c r="F17" i="6"/>
  <c r="H17" i="6"/>
  <c r="F18" i="6"/>
  <c r="H18" i="6"/>
  <c r="F19" i="6"/>
  <c r="H19" i="6"/>
  <c r="F20" i="6"/>
  <c r="H20" i="6"/>
  <c r="P34" i="6"/>
  <c r="O34" i="6"/>
  <c r="P43" i="6"/>
  <c r="O43" i="6"/>
  <c r="P44" i="6"/>
  <c r="O44" i="6"/>
  <c r="P45" i="6"/>
  <c r="Q45" i="6" s="1"/>
  <c r="O45" i="6"/>
  <c r="O14" i="6"/>
  <c r="P14" i="6"/>
  <c r="O16" i="6"/>
  <c r="P16" i="6"/>
  <c r="O17" i="6"/>
  <c r="P17" i="6"/>
  <c r="O18" i="6"/>
  <c r="Q18" i="6" s="1"/>
  <c r="P18" i="6"/>
  <c r="O19" i="6"/>
  <c r="P19" i="6"/>
  <c r="O20" i="6"/>
  <c r="P20" i="6"/>
  <c r="O21" i="6"/>
  <c r="O22" i="6"/>
  <c r="R22" i="6"/>
  <c r="O23" i="6"/>
  <c r="O24" i="6"/>
  <c r="P24" i="6"/>
  <c r="O25" i="6"/>
  <c r="P25" i="6"/>
  <c r="O26" i="6"/>
  <c r="P26" i="6"/>
  <c r="O27" i="6"/>
  <c r="R27" i="6" s="1"/>
  <c r="P27" i="6"/>
  <c r="O8" i="6"/>
  <c r="P8" i="6"/>
  <c r="O9" i="6"/>
  <c r="P9" i="6"/>
  <c r="L26" i="6"/>
  <c r="L27" i="6"/>
  <c r="F22" i="6"/>
  <c r="H22" i="6"/>
  <c r="E12" i="6"/>
  <c r="P17" i="5"/>
  <c r="O17" i="5"/>
  <c r="P42" i="5"/>
  <c r="O42" i="5"/>
  <c r="P45" i="5"/>
  <c r="O45" i="5"/>
  <c r="R45" i="5" s="1"/>
  <c r="P46" i="5"/>
  <c r="R46" i="5" s="1"/>
  <c r="O46" i="5"/>
  <c r="D43" i="5"/>
  <c r="F13" i="6"/>
  <c r="F24" i="6"/>
  <c r="F25" i="6"/>
  <c r="F30" i="6"/>
  <c r="F31" i="6"/>
  <c r="F32" i="6"/>
  <c r="F49" i="6"/>
  <c r="F50" i="6"/>
  <c r="F52" i="6"/>
  <c r="F53" i="6"/>
  <c r="F54" i="6"/>
  <c r="F55" i="6"/>
  <c r="F56" i="6"/>
  <c r="F57" i="6"/>
  <c r="F58" i="6"/>
  <c r="F59" i="6"/>
  <c r="F60" i="6"/>
  <c r="F61" i="6"/>
  <c r="F62" i="6"/>
  <c r="F63" i="6"/>
  <c r="F64" i="6"/>
  <c r="F65" i="6"/>
  <c r="F66" i="6"/>
  <c r="F67" i="6"/>
  <c r="F68" i="6"/>
  <c r="F69" i="6"/>
  <c r="F70" i="6"/>
  <c r="F71" i="6"/>
  <c r="F72" i="6"/>
  <c r="F73" i="6"/>
  <c r="F74" i="6"/>
  <c r="F75" i="6"/>
  <c r="F76" i="6"/>
  <c r="F77" i="6"/>
  <c r="F78" i="6"/>
  <c r="F79" i="6"/>
  <c r="F80" i="6"/>
  <c r="F82" i="6"/>
  <c r="F83" i="6"/>
  <c r="F84" i="6"/>
  <c r="F85" i="6"/>
  <c r="F86" i="6"/>
  <c r="F87" i="6"/>
  <c r="G16" i="5"/>
  <c r="G17" i="5"/>
  <c r="G18" i="5"/>
  <c r="G19" i="5"/>
  <c r="G20" i="5"/>
  <c r="G22" i="5"/>
  <c r="G23" i="5"/>
  <c r="G24" i="5"/>
  <c r="G27" i="5"/>
  <c r="G28" i="5"/>
  <c r="G29" i="5"/>
  <c r="G36" i="5"/>
  <c r="G38" i="5"/>
  <c r="G40" i="5"/>
  <c r="G41" i="5"/>
  <c r="G42" i="5"/>
  <c r="G44" i="5"/>
  <c r="G51" i="5"/>
  <c r="O7" i="6"/>
  <c r="P7" i="6"/>
  <c r="O10" i="6"/>
  <c r="P10" i="6"/>
  <c r="O11" i="6"/>
  <c r="P11" i="6"/>
  <c r="O13" i="6"/>
  <c r="Q13" i="6" s="1"/>
  <c r="P13" i="6"/>
  <c r="O30" i="6"/>
  <c r="P30" i="6"/>
  <c r="O31" i="6"/>
  <c r="P31" i="6"/>
  <c r="O32" i="6"/>
  <c r="P32" i="6"/>
  <c r="O36" i="6"/>
  <c r="R36" i="6" s="1"/>
  <c r="P36" i="6"/>
  <c r="O37" i="6"/>
  <c r="P37" i="6"/>
  <c r="O42" i="6"/>
  <c r="P42" i="6"/>
  <c r="H42" i="6"/>
  <c r="L42" i="6"/>
  <c r="L87" i="6"/>
  <c r="L86" i="6"/>
  <c r="L85" i="6"/>
  <c r="L84" i="6"/>
  <c r="L45" i="6"/>
  <c r="D37" i="5"/>
  <c r="I23" i="5"/>
  <c r="I22" i="5"/>
  <c r="P23" i="5"/>
  <c r="R23" i="5" s="1"/>
  <c r="O23" i="5"/>
  <c r="P22" i="5"/>
  <c r="O22" i="5"/>
  <c r="P24" i="5"/>
  <c r="O24" i="5"/>
  <c r="L7" i="6"/>
  <c r="H7" i="6"/>
  <c r="D11" i="5"/>
  <c r="O11" i="5" s="1"/>
  <c r="L17" i="6"/>
  <c r="O52" i="6"/>
  <c r="P52" i="6"/>
  <c r="O53" i="6"/>
  <c r="P53" i="6"/>
  <c r="O54" i="6"/>
  <c r="O55" i="6"/>
  <c r="P55" i="6"/>
  <c r="R55" i="6" s="1"/>
  <c r="O56" i="6"/>
  <c r="P56" i="6"/>
  <c r="O57" i="6"/>
  <c r="O58" i="6"/>
  <c r="O59" i="6"/>
  <c r="P59" i="6"/>
  <c r="O60" i="6"/>
  <c r="R60" i="6" s="1"/>
  <c r="P60" i="6"/>
  <c r="O61" i="6"/>
  <c r="P61" i="6"/>
  <c r="O62" i="6"/>
  <c r="P62" i="6"/>
  <c r="O63" i="6"/>
  <c r="P63" i="6"/>
  <c r="O64" i="6"/>
  <c r="Q64" i="6" s="1"/>
  <c r="P64" i="6"/>
  <c r="O65" i="6"/>
  <c r="P65" i="6"/>
  <c r="O66" i="6"/>
  <c r="P66" i="6"/>
  <c r="O67" i="6"/>
  <c r="O68" i="6"/>
  <c r="R68" i="6"/>
  <c r="O69" i="6"/>
  <c r="P69" i="6"/>
  <c r="O70" i="6"/>
  <c r="P70" i="6"/>
  <c r="Q70" i="6" s="1"/>
  <c r="O71" i="6"/>
  <c r="P71" i="6"/>
  <c r="R71" i="6"/>
  <c r="O72" i="6"/>
  <c r="P72" i="6"/>
  <c r="O73" i="6"/>
  <c r="O74" i="6"/>
  <c r="O75" i="6"/>
  <c r="P75" i="6"/>
  <c r="R75" i="6" s="1"/>
  <c r="O76" i="6"/>
  <c r="R76" i="6" s="1"/>
  <c r="P76" i="6"/>
  <c r="O77" i="6"/>
  <c r="P77" i="6"/>
  <c r="O78" i="6"/>
  <c r="P78" i="6"/>
  <c r="O79" i="6"/>
  <c r="P79" i="6"/>
  <c r="O80" i="6"/>
  <c r="O82" i="6"/>
  <c r="P82" i="6"/>
  <c r="O83" i="6"/>
  <c r="P83" i="6"/>
  <c r="O84" i="6"/>
  <c r="Q84" i="6" s="1"/>
  <c r="P84" i="6"/>
  <c r="O85" i="6"/>
  <c r="R85" i="6" s="1"/>
  <c r="P85" i="6"/>
  <c r="O86" i="6"/>
  <c r="P86" i="6"/>
  <c r="O87" i="6"/>
  <c r="P87" i="6"/>
  <c r="H36" i="6"/>
  <c r="H37" i="6"/>
  <c r="H39" i="6"/>
  <c r="H45" i="6"/>
  <c r="H24" i="6"/>
  <c r="N24" i="6"/>
  <c r="H25" i="6"/>
  <c r="N25" i="6"/>
  <c r="I27" i="5"/>
  <c r="F87" i="5"/>
  <c r="J87" i="5"/>
  <c r="P54" i="6"/>
  <c r="P67" i="6"/>
  <c r="O57" i="5"/>
  <c r="P57" i="5"/>
  <c r="R57" i="5"/>
  <c r="H10" i="6"/>
  <c r="H11" i="6"/>
  <c r="H13" i="6"/>
  <c r="H30" i="6"/>
  <c r="H31" i="6"/>
  <c r="H32" i="6"/>
  <c r="H49" i="6"/>
  <c r="H50" i="6"/>
  <c r="H52" i="6"/>
  <c r="H53" i="6"/>
  <c r="H54" i="6"/>
  <c r="H55" i="6"/>
  <c r="H56" i="6"/>
  <c r="H58" i="6"/>
  <c r="H59" i="6"/>
  <c r="H60" i="6"/>
  <c r="H62" i="6"/>
  <c r="H63" i="6"/>
  <c r="H64" i="6"/>
  <c r="H65" i="6"/>
  <c r="H66" i="6"/>
  <c r="H68" i="6"/>
  <c r="H69" i="6"/>
  <c r="H70" i="6"/>
  <c r="H71" i="6"/>
  <c r="H72" i="6"/>
  <c r="H74" i="6"/>
  <c r="H75" i="6"/>
  <c r="H76" i="6"/>
  <c r="H77" i="6"/>
  <c r="H78" i="6"/>
  <c r="H79" i="6"/>
  <c r="H83" i="6"/>
  <c r="H84" i="6"/>
  <c r="H85" i="6"/>
  <c r="H86" i="6"/>
  <c r="H87" i="6"/>
  <c r="N13" i="6"/>
  <c r="O27" i="5"/>
  <c r="P27" i="5"/>
  <c r="M27" i="5"/>
  <c r="O84" i="5"/>
  <c r="P84" i="5"/>
  <c r="Q84" i="5" s="1"/>
  <c r="O85" i="5"/>
  <c r="P85" i="5"/>
  <c r="R85" i="5" s="1"/>
  <c r="O86" i="5"/>
  <c r="R86" i="5" s="1"/>
  <c r="P86" i="5"/>
  <c r="K87" i="5"/>
  <c r="O87" i="5"/>
  <c r="Q87" i="5" s="1"/>
  <c r="L87" i="5"/>
  <c r="O88" i="5"/>
  <c r="P88" i="5"/>
  <c r="R88" i="5" s="1"/>
  <c r="P83" i="5"/>
  <c r="O83" i="5"/>
  <c r="M86" i="5"/>
  <c r="N86" i="5"/>
  <c r="N85" i="5"/>
  <c r="M85" i="5"/>
  <c r="I83" i="5"/>
  <c r="J83" i="5"/>
  <c r="I84" i="5"/>
  <c r="J84" i="5"/>
  <c r="I85" i="5"/>
  <c r="J85" i="5"/>
  <c r="I86" i="5"/>
  <c r="J86" i="5"/>
  <c r="P20" i="5"/>
  <c r="R20" i="5"/>
  <c r="I12" i="5"/>
  <c r="I13" i="5"/>
  <c r="I16" i="5"/>
  <c r="I17" i="5"/>
  <c r="I18" i="5"/>
  <c r="I19" i="5"/>
  <c r="I28" i="5"/>
  <c r="I29" i="5"/>
  <c r="I36" i="5"/>
  <c r="I38" i="5"/>
  <c r="I40" i="5"/>
  <c r="I41" i="5"/>
  <c r="I42" i="5"/>
  <c r="I44" i="5"/>
  <c r="I47" i="5"/>
  <c r="I48" i="5"/>
  <c r="I88" i="5"/>
  <c r="J88" i="5"/>
  <c r="O38" i="5"/>
  <c r="P38" i="5"/>
  <c r="R38" i="5" s="1"/>
  <c r="M38" i="5"/>
  <c r="M40" i="5"/>
  <c r="M41" i="5"/>
  <c r="M42" i="5"/>
  <c r="O32" i="5"/>
  <c r="P32" i="5"/>
  <c r="M28" i="5"/>
  <c r="M29" i="5"/>
  <c r="M30" i="5"/>
  <c r="O28" i="5"/>
  <c r="P28" i="5"/>
  <c r="O29" i="5"/>
  <c r="R29" i="5" s="1"/>
  <c r="P29" i="5"/>
  <c r="P18" i="5"/>
  <c r="O18" i="5"/>
  <c r="R18" i="5" s="1"/>
  <c r="P19" i="5"/>
  <c r="O19" i="5"/>
  <c r="O56" i="5"/>
  <c r="P56" i="5"/>
  <c r="Q56" i="5" s="1"/>
  <c r="M88" i="5"/>
  <c r="N88" i="5"/>
  <c r="N6" i="6"/>
  <c r="N32" i="6"/>
  <c r="M16" i="5"/>
  <c r="O16" i="5"/>
  <c r="P16" i="5"/>
  <c r="O47" i="5"/>
  <c r="P40" i="5"/>
  <c r="O40" i="5"/>
  <c r="P41" i="5"/>
  <c r="R41" i="5" s="1"/>
  <c r="O41" i="5"/>
  <c r="P36" i="5"/>
  <c r="O36" i="5"/>
  <c r="L9" i="6"/>
  <c r="L30" i="6"/>
  <c r="L31" i="6"/>
  <c r="L32" i="6"/>
  <c r="L52" i="6"/>
  <c r="L53" i="6"/>
  <c r="L54" i="6"/>
  <c r="L55" i="6"/>
  <c r="L56" i="6"/>
  <c r="L57" i="6"/>
  <c r="L58" i="6"/>
  <c r="L59" i="6"/>
  <c r="L60" i="6"/>
  <c r="L61" i="6"/>
  <c r="L62" i="6"/>
  <c r="L63" i="6"/>
  <c r="L64" i="6"/>
  <c r="L65" i="6"/>
  <c r="L66" i="6"/>
  <c r="L67" i="6"/>
  <c r="L68" i="6"/>
  <c r="L69" i="6"/>
  <c r="L70" i="6"/>
  <c r="L71" i="6"/>
  <c r="L72" i="6"/>
  <c r="L73" i="6"/>
  <c r="L74" i="6"/>
  <c r="L75" i="6"/>
  <c r="L76" i="6"/>
  <c r="L77" i="6"/>
  <c r="L78" i="6"/>
  <c r="L79" i="6"/>
  <c r="L80" i="6"/>
  <c r="C11" i="5"/>
  <c r="C15" i="5"/>
  <c r="C24" i="5"/>
  <c r="C21" i="5"/>
  <c r="C10" i="5" s="1"/>
  <c r="C52" i="5" s="1"/>
  <c r="C89" i="5" s="1"/>
  <c r="C50" i="5"/>
  <c r="C55" i="5"/>
  <c r="C59" i="5"/>
  <c r="C87" i="5"/>
  <c r="O12" i="5"/>
  <c r="Q12" i="5" s="1"/>
  <c r="P12" i="5"/>
  <c r="P13" i="5"/>
  <c r="O13" i="5"/>
  <c r="Q13" i="5" s="1"/>
  <c r="P44" i="5"/>
  <c r="O44" i="5"/>
  <c r="O48" i="5"/>
  <c r="P48" i="5"/>
  <c r="O51" i="5"/>
  <c r="P51" i="5"/>
  <c r="M19" i="5"/>
  <c r="M24" i="5"/>
  <c r="M21" i="5" s="1"/>
  <c r="C43" i="5"/>
  <c r="N49" i="6"/>
  <c r="N17" i="6"/>
  <c r="N21" i="6"/>
  <c r="N30" i="6"/>
  <c r="N31" i="6"/>
  <c r="N33" i="6"/>
  <c r="N12" i="6"/>
  <c r="N11" i="6"/>
  <c r="N10" i="6"/>
  <c r="N9" i="6"/>
  <c r="I24" i="5"/>
  <c r="H67" i="6"/>
  <c r="H61" i="6"/>
  <c r="P74" i="6"/>
  <c r="Q74" i="6" s="1"/>
  <c r="P68" i="6"/>
  <c r="P58" i="6"/>
  <c r="R58" i="6"/>
  <c r="P57" i="6"/>
  <c r="Q57" i="6" s="1"/>
  <c r="H57" i="6"/>
  <c r="P73" i="6"/>
  <c r="Q73" i="6" s="1"/>
  <c r="H73" i="6"/>
  <c r="H80" i="6"/>
  <c r="P80" i="6"/>
  <c r="Q80" i="6" s="1"/>
  <c r="N48" i="6"/>
  <c r="N51" i="6"/>
  <c r="I57" i="5"/>
  <c r="I56" i="5"/>
  <c r="Q66" i="6"/>
  <c r="I12" i="6"/>
  <c r="N21" i="5"/>
  <c r="Q24" i="5"/>
  <c r="N87" i="5"/>
  <c r="F54" i="5"/>
  <c r="F53" i="5" s="1"/>
  <c r="Q87" i="6"/>
  <c r="R56" i="6"/>
  <c r="Q54" i="6"/>
  <c r="G21" i="5"/>
  <c r="R47" i="6"/>
  <c r="G12" i="6"/>
  <c r="J43" i="5"/>
  <c r="H41" i="6"/>
  <c r="Q57" i="5"/>
  <c r="G15" i="5"/>
  <c r="D35" i="5"/>
  <c r="R19" i="5"/>
  <c r="Q19" i="5"/>
  <c r="R32" i="6"/>
  <c r="I21" i="5"/>
  <c r="E54" i="5"/>
  <c r="J55" i="5"/>
  <c r="N26" i="5"/>
  <c r="J21" i="5"/>
  <c r="Q88" i="5"/>
  <c r="G55" i="5"/>
  <c r="Q22" i="5"/>
  <c r="F35" i="5"/>
  <c r="I35" i="5" s="1"/>
  <c r="Q85" i="5"/>
  <c r="N11" i="5"/>
  <c r="H55" i="5"/>
  <c r="K10" i="5"/>
  <c r="C54" i="5"/>
  <c r="C53" i="5"/>
  <c r="R87" i="6"/>
  <c r="Q71" i="6"/>
  <c r="H12" i="6"/>
  <c r="P12" i="6"/>
  <c r="R12" i="6" s="1"/>
  <c r="F12" i="6"/>
  <c r="J50" i="5"/>
  <c r="I50" i="5"/>
  <c r="P31" i="5"/>
  <c r="R31" i="5" s="1"/>
  <c r="P55" i="5"/>
  <c r="Q55" i="5" s="1"/>
  <c r="P50" i="5"/>
  <c r="P43" i="5"/>
  <c r="Q43" i="5" s="1"/>
  <c r="Q61" i="5"/>
  <c r="R83" i="5"/>
  <c r="Q83" i="5"/>
  <c r="R42" i="5"/>
  <c r="Q42" i="5"/>
  <c r="I43" i="5"/>
  <c r="I26" i="5"/>
  <c r="I55" i="5"/>
  <c r="M87" i="5"/>
  <c r="R72" i="6"/>
  <c r="R62" i="6"/>
  <c r="R59" i="6"/>
  <c r="R25" i="6"/>
  <c r="J15" i="5"/>
  <c r="I15" i="5"/>
  <c r="R38" i="6"/>
  <c r="I41" i="6"/>
  <c r="O12" i="6"/>
  <c r="R55" i="5"/>
  <c r="H31" i="5"/>
  <c r="Q28" i="6"/>
  <c r="Q16" i="6"/>
  <c r="G41" i="6"/>
  <c r="R12" i="5"/>
  <c r="I37" i="5"/>
  <c r="J37" i="5"/>
  <c r="R56" i="5"/>
  <c r="D54" i="5"/>
  <c r="O54" i="5"/>
  <c r="J26" i="5"/>
  <c r="O21" i="5"/>
  <c r="N59" i="5"/>
  <c r="Q70" i="5"/>
  <c r="O26" i="5"/>
  <c r="R14" i="5"/>
  <c r="R60" i="5"/>
  <c r="R13" i="5"/>
  <c r="R61" i="5"/>
  <c r="M11" i="5"/>
  <c r="Q27" i="5"/>
  <c r="Q29" i="5"/>
  <c r="Q65" i="5"/>
  <c r="Q28" i="5"/>
  <c r="R48" i="5"/>
  <c r="N50" i="5"/>
  <c r="Q47" i="5"/>
  <c r="M50" i="5"/>
  <c r="Q46" i="5"/>
  <c r="L35" i="5"/>
  <c r="P35" i="5"/>
  <c r="Q44" i="5"/>
  <c r="R36" i="5"/>
  <c r="M31" i="5"/>
  <c r="R18" i="6"/>
  <c r="Q24" i="6"/>
  <c r="R23" i="6"/>
  <c r="Q22" i="6"/>
  <c r="R20" i="6"/>
  <c r="R24" i="6"/>
  <c r="Q25" i="6"/>
  <c r="Q23" i="6"/>
  <c r="L33" i="6"/>
  <c r="Q38" i="6"/>
  <c r="Q39" i="6"/>
  <c r="R37" i="6"/>
  <c r="P33" i="6"/>
  <c r="R33" i="6" s="1"/>
  <c r="R11" i="6"/>
  <c r="Q26" i="6"/>
  <c r="R42" i="6"/>
  <c r="Q34" i="6"/>
  <c r="R19" i="6"/>
  <c r="R8" i="6"/>
  <c r="Q8" i="6"/>
  <c r="R47" i="5"/>
  <c r="N31" i="5"/>
  <c r="I31" i="5"/>
  <c r="R28" i="5"/>
  <c r="Q38" i="5"/>
  <c r="R67" i="6"/>
  <c r="Q67" i="6"/>
  <c r="Q75" i="6"/>
  <c r="Q53" i="6"/>
  <c r="R53" i="6"/>
  <c r="Q37" i="6"/>
  <c r="R31" i="6"/>
  <c r="R44" i="6"/>
  <c r="Q44" i="6"/>
  <c r="R29" i="6"/>
  <c r="Q29" i="6"/>
  <c r="H59" i="5"/>
  <c r="Q65" i="6"/>
  <c r="Q36" i="5"/>
  <c r="O81" i="6"/>
  <c r="Q11" i="6"/>
  <c r="Q49" i="6"/>
  <c r="Q58" i="6"/>
  <c r="Q86" i="5"/>
  <c r="Q78" i="6"/>
  <c r="R78" i="6"/>
  <c r="Q63" i="6"/>
  <c r="Q61" i="6"/>
  <c r="R61" i="6"/>
  <c r="P21" i="5"/>
  <c r="Q21" i="5" s="1"/>
  <c r="R24" i="5"/>
  <c r="Q9" i="6"/>
  <c r="R9" i="6"/>
  <c r="Q14" i="6"/>
  <c r="R14" i="6"/>
  <c r="Q14" i="5"/>
  <c r="R16" i="5"/>
  <c r="Q16" i="5"/>
  <c r="Q32" i="5"/>
  <c r="R69" i="6"/>
  <c r="Q69" i="6"/>
  <c r="Q52" i="6"/>
  <c r="R52" i="6"/>
  <c r="R17" i="5"/>
  <c r="Q17" i="5"/>
  <c r="Q49" i="5"/>
  <c r="R49" i="5"/>
  <c r="Q21" i="6"/>
  <c r="R21" i="6"/>
  <c r="H43" i="5"/>
  <c r="G43" i="5"/>
  <c r="Q34" i="5"/>
  <c r="R34" i="5"/>
  <c r="R51" i="5"/>
  <c r="R40" i="5"/>
  <c r="Q40" i="5"/>
  <c r="H87" i="5"/>
  <c r="I87" i="5"/>
  <c r="P87" i="5"/>
  <c r="R87" i="5" s="1"/>
  <c r="R79" i="6"/>
  <c r="Q79" i="6"/>
  <c r="Q17" i="6"/>
  <c r="R17" i="6"/>
  <c r="R43" i="6"/>
  <c r="N37" i="5"/>
  <c r="O37" i="5"/>
  <c r="M37" i="5"/>
  <c r="M55" i="5"/>
  <c r="N55" i="5"/>
  <c r="L54" i="5"/>
  <c r="N54" i="5" s="1"/>
  <c r="O31" i="5"/>
  <c r="J31" i="5"/>
  <c r="O33" i="6"/>
  <c r="C48" i="6"/>
  <c r="O48" i="6" s="1"/>
  <c r="D48" i="6"/>
  <c r="D51" i="6" s="1"/>
  <c r="D88" i="6" s="1"/>
  <c r="F41" i="6"/>
  <c r="R21" i="5"/>
  <c r="R27" i="5"/>
  <c r="H37" i="5"/>
  <c r="H11" i="5"/>
  <c r="R65" i="5"/>
  <c r="R33" i="5"/>
  <c r="R70" i="5"/>
  <c r="Q79" i="5"/>
  <c r="Q73" i="5"/>
  <c r="Q48" i="5"/>
  <c r="R69" i="5"/>
  <c r="R67" i="5"/>
  <c r="Q74" i="5"/>
  <c r="R63" i="5"/>
  <c r="Q81" i="5"/>
  <c r="Q77" i="5"/>
  <c r="E53" i="5"/>
  <c r="Q78" i="5"/>
  <c r="Q75" i="5"/>
  <c r="Q71" i="5"/>
  <c r="R81" i="5"/>
  <c r="R79" i="5"/>
  <c r="R78" i="5"/>
  <c r="R77" i="5"/>
  <c r="R75" i="5"/>
  <c r="R74" i="5"/>
  <c r="R73" i="5"/>
  <c r="R71" i="5"/>
  <c r="J35" i="5"/>
  <c r="O59" i="5"/>
  <c r="H54" i="5"/>
  <c r="D53" i="5"/>
  <c r="G37" i="5"/>
  <c r="R35" i="6"/>
  <c r="Q32" i="6"/>
  <c r="Q20" i="6"/>
  <c r="R16" i="6"/>
  <c r="R49" i="6"/>
  <c r="Q19" i="6"/>
  <c r="R46" i="6"/>
  <c r="Q46" i="6"/>
  <c r="O6" i="6"/>
  <c r="G6" i="6"/>
  <c r="H6" i="6"/>
  <c r="M6" i="6"/>
  <c r="I6" i="6"/>
  <c r="F6" i="6"/>
  <c r="R22" i="5"/>
  <c r="M26" i="5"/>
  <c r="R26" i="5"/>
  <c r="Q23" i="5"/>
  <c r="Q51" i="5"/>
  <c r="R44" i="5"/>
  <c r="R32" i="5"/>
  <c r="Q31" i="5"/>
  <c r="F81" i="6"/>
  <c r="P81" i="6"/>
  <c r="Q68" i="6"/>
  <c r="R54" i="6"/>
  <c r="R77" i="6"/>
  <c r="R63" i="6"/>
  <c r="Q59" i="6"/>
  <c r="Q56" i="6"/>
  <c r="Q62" i="6"/>
  <c r="Q72" i="6"/>
  <c r="R70" i="6"/>
  <c r="R86" i="6"/>
  <c r="R84" i="6"/>
  <c r="R65" i="6"/>
  <c r="Q43" i="6"/>
  <c r="M41" i="6"/>
  <c r="R66" i="6"/>
  <c r="Q15" i="6"/>
  <c r="Q10" i="6"/>
  <c r="R28" i="6"/>
  <c r="Q42" i="6"/>
  <c r="P41" i="6"/>
  <c r="L41" i="6"/>
  <c r="M33" i="6"/>
  <c r="J48" i="6"/>
  <c r="J51" i="6"/>
  <c r="J88" i="6" s="1"/>
  <c r="R7" i="6"/>
  <c r="Q86" i="6"/>
  <c r="Q77" i="6"/>
  <c r="O41" i="6"/>
  <c r="Q41" i="6" s="1"/>
  <c r="R26" i="6"/>
  <c r="R45" i="6"/>
  <c r="R39" i="6"/>
  <c r="R34" i="6"/>
  <c r="Q31" i="6"/>
  <c r="R30" i="6"/>
  <c r="Q30" i="6"/>
  <c r="R10" i="6"/>
  <c r="Q7" i="6"/>
  <c r="R41" i="6"/>
  <c r="H35" i="5" l="1"/>
  <c r="G35" i="5"/>
  <c r="L52" i="5"/>
  <c r="N10" i="5"/>
  <c r="M10" i="5"/>
  <c r="P10" i="5"/>
  <c r="O53" i="5"/>
  <c r="R37" i="5"/>
  <c r="Q37" i="5"/>
  <c r="H53" i="5"/>
  <c r="I53" i="5"/>
  <c r="J53" i="5"/>
  <c r="G53" i="5"/>
  <c r="R59" i="5"/>
  <c r="Q59" i="5"/>
  <c r="Q50" i="5"/>
  <c r="R50" i="5"/>
  <c r="R15" i="5"/>
  <c r="R6" i="6"/>
  <c r="Q6" i="6"/>
  <c r="R13" i="6"/>
  <c r="J54" i="5"/>
  <c r="G11" i="5"/>
  <c r="Q58" i="5"/>
  <c r="Q60" i="6"/>
  <c r="Q76" i="6"/>
  <c r="D10" i="5"/>
  <c r="O15" i="5"/>
  <c r="Q15" i="5" s="1"/>
  <c r="M43" i="5"/>
  <c r="R73" i="6"/>
  <c r="R64" i="5"/>
  <c r="R80" i="6"/>
  <c r="I54" i="5"/>
  <c r="R68" i="5"/>
  <c r="Q25" i="5"/>
  <c r="H33" i="6"/>
  <c r="Q85" i="6"/>
  <c r="J11" i="5"/>
  <c r="R84" i="5"/>
  <c r="N15" i="5"/>
  <c r="Q36" i="6"/>
  <c r="R50" i="6"/>
  <c r="H26" i="5"/>
  <c r="Q45" i="5"/>
  <c r="F10" i="5"/>
  <c r="L6" i="6"/>
  <c r="L48" i="6" s="1"/>
  <c r="L51" i="6" s="1"/>
  <c r="L88" i="6" s="1"/>
  <c r="E48" i="6"/>
  <c r="M54" i="5"/>
  <c r="R72" i="5"/>
  <c r="R80" i="5"/>
  <c r="R62" i="5"/>
  <c r="C51" i="6"/>
  <c r="M12" i="6"/>
  <c r="Q18" i="5"/>
  <c r="F33" i="6"/>
  <c r="Q33" i="6"/>
  <c r="R64" i="6"/>
  <c r="Q12" i="6"/>
  <c r="P54" i="5"/>
  <c r="Q41" i="5"/>
  <c r="R43" i="5"/>
  <c r="G59" i="5"/>
  <c r="Q40" i="6"/>
  <c r="N43" i="5"/>
  <c r="H50" i="5"/>
  <c r="G54" i="5"/>
  <c r="G33" i="6"/>
  <c r="L53" i="5"/>
  <c r="Q30" i="5"/>
  <c r="K35" i="5"/>
  <c r="K48" i="6"/>
  <c r="I59" i="5"/>
  <c r="P11" i="5"/>
  <c r="R57" i="6"/>
  <c r="R74" i="6"/>
  <c r="Q55" i="6"/>
  <c r="Q66" i="5"/>
  <c r="R39" i="5"/>
  <c r="R76" i="5"/>
  <c r="J59" i="5"/>
  <c r="Q27" i="6"/>
  <c r="M53" i="5" l="1"/>
  <c r="N53" i="5"/>
  <c r="P53" i="5"/>
  <c r="L82" i="5"/>
  <c r="O51" i="6"/>
  <c r="C88" i="6"/>
  <c r="O88" i="6" s="1"/>
  <c r="Q10" i="5"/>
  <c r="R10" i="5"/>
  <c r="R54" i="5"/>
  <c r="Q54" i="5"/>
  <c r="D52" i="5"/>
  <c r="O10" i="5"/>
  <c r="R11" i="5"/>
  <c r="Q11" i="5"/>
  <c r="N52" i="5"/>
  <c r="M52" i="5"/>
  <c r="M48" i="6"/>
  <c r="K51" i="6"/>
  <c r="F48" i="6"/>
  <c r="I48" i="6"/>
  <c r="H48" i="6"/>
  <c r="P48" i="6"/>
  <c r="G48" i="6"/>
  <c r="E51" i="6"/>
  <c r="N35" i="5"/>
  <c r="O35" i="5"/>
  <c r="M35" i="5"/>
  <c r="G10" i="5"/>
  <c r="H10" i="5"/>
  <c r="F52" i="5"/>
  <c r="J10" i="5"/>
  <c r="I10" i="5"/>
  <c r="K52" i="5"/>
  <c r="K82" i="5" s="1"/>
  <c r="K89" i="5" s="1"/>
  <c r="K88" i="6" l="1"/>
  <c r="M88" i="6" s="1"/>
  <c r="M51" i="6"/>
  <c r="Q53" i="5"/>
  <c r="R53" i="5"/>
  <c r="P82" i="5"/>
  <c r="Q48" i="6"/>
  <c r="R48" i="6"/>
  <c r="D82" i="5"/>
  <c r="D89" i="5" s="1"/>
  <c r="O89" i="5" s="1"/>
  <c r="O52" i="5"/>
  <c r="O82" i="5" s="1"/>
  <c r="J52" i="5"/>
  <c r="G52" i="5"/>
  <c r="I52" i="5"/>
  <c r="H52" i="5"/>
  <c r="F82" i="5"/>
  <c r="R35" i="5"/>
  <c r="Q35" i="5"/>
  <c r="L89" i="5"/>
  <c r="N82" i="5"/>
  <c r="M82" i="5"/>
  <c r="P51" i="6"/>
  <c r="G51" i="6"/>
  <c r="H51" i="6"/>
  <c r="I51" i="6"/>
  <c r="E88" i="6"/>
  <c r="F51" i="6"/>
  <c r="P52" i="5"/>
  <c r="I82" i="5" l="1"/>
  <c r="J82" i="5"/>
  <c r="H82" i="5"/>
  <c r="G82" i="5"/>
  <c r="F89" i="5"/>
  <c r="R82" i="5"/>
  <c r="Q82" i="5"/>
  <c r="Q51" i="6"/>
  <c r="R51" i="6"/>
  <c r="Q52" i="5"/>
  <c r="R52" i="5"/>
  <c r="F88" i="6"/>
  <c r="G88" i="6"/>
  <c r="I88" i="6"/>
  <c r="H88" i="6"/>
  <c r="P88" i="6"/>
  <c r="N89" i="5"/>
  <c r="M89" i="5"/>
  <c r="H89" i="5" l="1"/>
  <c r="J89" i="5"/>
  <c r="I89" i="5"/>
  <c r="Q88" i="6"/>
  <c r="R88" i="6"/>
  <c r="P89" i="5"/>
  <c r="R89" i="5" l="1"/>
  <c r="Q89" i="5"/>
</calcChain>
</file>

<file path=xl/sharedStrings.xml><?xml version="1.0" encoding="utf-8"?>
<sst xmlns="http://schemas.openxmlformats.org/spreadsheetml/2006/main" count="302" uniqueCount="262">
  <si>
    <t>Кредитування</t>
  </si>
  <si>
    <t xml:space="preserve">Надання пільгового довгострокового кредиту громадянам на будівництво (реконструкцію) та придбання житла </t>
  </si>
  <si>
    <t>Повернення кредитів, наданих для кредитування громадян на будівництво (реконструкцію) та придбання житла</t>
  </si>
  <si>
    <t>Надання державного пільгового кредиту індивідуальним сільським забудовникам</t>
  </si>
  <si>
    <t>Всьго видатків</t>
  </si>
  <si>
    <t>Дані</t>
  </si>
  <si>
    <t>Чернівецької області</t>
  </si>
  <si>
    <t>Код бюджетної класифікації</t>
  </si>
  <si>
    <t>Найменування доходів</t>
  </si>
  <si>
    <t>Надійшло з початку року</t>
  </si>
  <si>
    <t>Процент виконання</t>
  </si>
  <si>
    <t>5</t>
  </si>
  <si>
    <t>9</t>
  </si>
  <si>
    <t>10</t>
  </si>
  <si>
    <t>11</t>
  </si>
  <si>
    <t>12</t>
  </si>
  <si>
    <t>14</t>
  </si>
  <si>
    <t>Податкові надходження</t>
  </si>
  <si>
    <t>Місцеві податки і збори</t>
  </si>
  <si>
    <t>Неподаткові надходження</t>
  </si>
  <si>
    <t>Інші надходження</t>
  </si>
  <si>
    <t>Цільові фонди</t>
  </si>
  <si>
    <t>Разом доходів</t>
  </si>
  <si>
    <t>Всього доходів</t>
  </si>
  <si>
    <t xml:space="preserve">  </t>
  </si>
  <si>
    <t>Найменування видатків</t>
  </si>
  <si>
    <t>900201</t>
  </si>
  <si>
    <t xml:space="preserve">Разом видатків </t>
  </si>
  <si>
    <t>900202</t>
  </si>
  <si>
    <t>900300</t>
  </si>
  <si>
    <t>Перевищення доходів над видатками (дефіцит бюджету)</t>
  </si>
  <si>
    <t xml:space="preserve">III. Джерела фінансування дефіциту : </t>
  </si>
  <si>
    <t xml:space="preserve">Зміна залишків коштів місцевих бюджетів та бюджетних установ, що утримуються з  місцевих бюджетів </t>
  </si>
  <si>
    <t xml:space="preserve">Залишки на початок року </t>
  </si>
  <si>
    <t xml:space="preserve">Залишки на кінець звітного періоду </t>
  </si>
  <si>
    <t>Фінансування за рахунок коштів бюджетів різних рівнів та державних фондів</t>
  </si>
  <si>
    <t>Позики, одержані з державних фондів</t>
  </si>
  <si>
    <t xml:space="preserve">         одержано позик</t>
  </si>
  <si>
    <t xml:space="preserve">         погашено  позик</t>
  </si>
  <si>
    <t>Позики, одержані з бюджетів вищих рівнів</t>
  </si>
  <si>
    <t>Позики, одержані з бюджетів нижчих рівнів</t>
  </si>
  <si>
    <t xml:space="preserve">Фінансування за рахунок  позик Національного банку України </t>
  </si>
  <si>
    <t>Позики Національного банку України для фінансування дефіциту бюджету</t>
  </si>
  <si>
    <t xml:space="preserve">          зміна залишків коштів на рахунках бюджетних установ</t>
  </si>
  <si>
    <t xml:space="preserve">          зміна готівкових залишків коштів</t>
  </si>
  <si>
    <t>Фінансування за рахунок комерційних банків</t>
  </si>
  <si>
    <t>Позики комерційних банків для фінансування  дефіциту бюджету</t>
  </si>
  <si>
    <t xml:space="preserve">          одержано позик</t>
  </si>
  <si>
    <t xml:space="preserve">          погашено позик</t>
  </si>
  <si>
    <t>Інше внутрішнє фінансування</t>
  </si>
  <si>
    <t>Коригування</t>
  </si>
  <si>
    <t>Разом коштів, отриманих з усіх джерел фінансування дефіциту бюджету</t>
  </si>
  <si>
    <t>Державне мито</t>
  </si>
  <si>
    <t xml:space="preserve">Власні надходження бюджетних установ </t>
  </si>
  <si>
    <t>Офіційні трансферти</t>
  </si>
  <si>
    <t>Від органів державного управління</t>
  </si>
  <si>
    <t>Кошти, одержані із загального фонду до бюджету розвитку</t>
  </si>
  <si>
    <t>Податки на доходи, податки на прибуток, податки на збільшення ринкової вартості</t>
  </si>
  <si>
    <t>Внутрішні податки на товари та послуги</t>
  </si>
  <si>
    <t>Інші неподаткові надходження</t>
  </si>
  <si>
    <t>Державне управління</t>
  </si>
  <si>
    <t>Освіта</t>
  </si>
  <si>
    <t>Соціальний захист та соціальне забезпечення</t>
  </si>
  <si>
    <t>Житлово-комунальне господарство</t>
  </si>
  <si>
    <t>Культура і мистецтво</t>
  </si>
  <si>
    <t>Засоби масової інформації</t>
  </si>
  <si>
    <t>Фізична культура і спорт</t>
  </si>
  <si>
    <t>Дотації</t>
  </si>
  <si>
    <t>Субвенції</t>
  </si>
  <si>
    <t>Доходи від операцій з капіталом</t>
  </si>
  <si>
    <t xml:space="preserve">про виконання місцевих бюджетів  </t>
  </si>
  <si>
    <t>Податок на прибуток підприємств</t>
  </si>
  <si>
    <t>Доходи від власності та підприємницької діяльності</t>
  </si>
  <si>
    <t>15</t>
  </si>
  <si>
    <t>3</t>
  </si>
  <si>
    <t>8</t>
  </si>
  <si>
    <t>13</t>
  </si>
  <si>
    <t>Резервний фонд</t>
  </si>
  <si>
    <t>Загальний фонд</t>
  </si>
  <si>
    <t>Спеціальний фонд</t>
  </si>
  <si>
    <t>Разом</t>
  </si>
  <si>
    <t>Офіційні трансферти з іншої                                                                                              частини бюджету</t>
  </si>
  <si>
    <t xml:space="preserve">Застверджено місцевими радами на 2005 рік </t>
  </si>
  <si>
    <t>Доходи від операцій  з кредитування та надання гарантій</t>
  </si>
  <si>
    <t>Затверджено обласною радою  на 2010 рік із урахуванням змін</t>
  </si>
  <si>
    <t>Виконано з початку року</t>
  </si>
  <si>
    <t>Збір за місця для паркування транспортних засобів </t>
  </si>
  <si>
    <t>Туристичний збір </t>
  </si>
  <si>
    <t>Єдиний податок  </t>
  </si>
  <si>
    <t>Інші податки та збори</t>
  </si>
  <si>
    <t>Екологічний податок</t>
  </si>
  <si>
    <t>24170000</t>
  </si>
  <si>
    <t>Надходження коштів пайової участі у розвитку інфраструктури населеного пункту</t>
  </si>
  <si>
    <t>Плата за використання інших природних ресурсів  </t>
  </si>
  <si>
    <t>41030300</t>
  </si>
  <si>
    <t>41035000</t>
  </si>
  <si>
    <t>Кошти, що передаються до районних та мiських  бюджетiв з міських (міст районного значення), селищних, сільських та районних у містах бюджетів</t>
  </si>
  <si>
    <t>Дотації вирівнювання, що передаються з районних та міських (обласного значення) бюджетів</t>
  </si>
  <si>
    <t>Інші субвенції</t>
  </si>
  <si>
    <t>41010600</t>
  </si>
  <si>
    <t>41020300</t>
  </si>
  <si>
    <t>Субвенція на утримання об"єктів спільного користування чи ліквідацію негативних наслідків діяльності об"їктів спільного користування</t>
  </si>
  <si>
    <t>Усього доходів</t>
  </si>
  <si>
    <t>16</t>
  </si>
  <si>
    <t>17</t>
  </si>
  <si>
    <t>Базова дотація</t>
  </si>
  <si>
    <t>Організація та проведення громадських робіт</t>
  </si>
  <si>
    <t>6</t>
  </si>
  <si>
    <t>7</t>
  </si>
  <si>
    <t>2000</t>
  </si>
  <si>
    <t>3000</t>
  </si>
  <si>
    <t>3100</t>
  </si>
  <si>
    <t>3110</t>
  </si>
  <si>
    <t>3130</t>
  </si>
  <si>
    <t>3140</t>
  </si>
  <si>
    <t>Повернення коштів, наданих для кредитування індивідуальних сільських забудовників</t>
  </si>
  <si>
    <t>Відхилення (+/-) до плану на рік</t>
  </si>
  <si>
    <t>Плата за надання адміністративних послуг</t>
  </si>
  <si>
    <t>0100</t>
  </si>
  <si>
    <t>0180</t>
  </si>
  <si>
    <t>1000</t>
  </si>
  <si>
    <t>Соціальний захист ветеранів війни та праці</t>
  </si>
  <si>
    <t>3030</t>
  </si>
  <si>
    <t>3180</t>
  </si>
  <si>
    <t>3190</t>
  </si>
  <si>
    <t>Реалізація державної політики у молодіжній сфері</t>
  </si>
  <si>
    <t>3240</t>
  </si>
  <si>
    <t>4000</t>
  </si>
  <si>
    <t>5000</t>
  </si>
  <si>
    <t>6000</t>
  </si>
  <si>
    <t>7000</t>
  </si>
  <si>
    <t>8000</t>
  </si>
  <si>
    <t>8100</t>
  </si>
  <si>
    <t>7600</t>
  </si>
  <si>
    <t>7300</t>
  </si>
  <si>
    <t>7400</t>
  </si>
  <si>
    <t>Реверсна дотація </t>
  </si>
  <si>
    <t xml:space="preserve">Всього видатків </t>
  </si>
  <si>
    <t>Код типової програмної класифікації видатків та кредитування місцевих бюджетів</t>
  </si>
  <si>
    <t>Акцизний податок з вироблених в Україні підакцизних товарів (продукції)</t>
  </si>
  <si>
    <t xml:space="preserve"> I. Доходи  по області (загальний та спеціальний фонди)</t>
  </si>
  <si>
    <t>II  Видатки  по області (загальний та спеціальний фонди)</t>
  </si>
  <si>
    <t>0150</t>
  </si>
  <si>
    <t>Економічна діяльність</t>
  </si>
  <si>
    <t>Будівництво та регіональний розвиток</t>
  </si>
  <si>
    <t>Транспорт та транспортна інфраструктура</t>
  </si>
  <si>
    <t>Інші програми та заходи, пов'язані з економічною діяльністю</t>
  </si>
  <si>
    <t>Інша діяльність</t>
  </si>
  <si>
    <t>Захист населення і територій від надзвичайних ситуацій</t>
  </si>
  <si>
    <t>8200</t>
  </si>
  <si>
    <t>8300</t>
  </si>
  <si>
    <t>8400</t>
  </si>
  <si>
    <t>8700</t>
  </si>
  <si>
    <t>Громадський порядок та безпека</t>
  </si>
  <si>
    <t>Охорона навколишнього природного середовища</t>
  </si>
  <si>
    <t>7100</t>
  </si>
  <si>
    <t>Сільське, лісове, рибне господарство та мисливство</t>
  </si>
  <si>
    <t>Інші заклади та заходи</t>
  </si>
  <si>
    <t>Додаткова дотація з державного бюджету місцевим бюджетам на здійснення переданих з державного бюджету видатків з утримання закладів освіти та охорони здоров'я</t>
  </si>
  <si>
    <t>0160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</si>
  <si>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</si>
  <si>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Керівництво і управління у відповідній сфері у містах (місті Києві), селищах, селах, об’єднаних територіальних громадах</t>
  </si>
  <si>
    <t>Інша діяльність у сфері державного управління</t>
  </si>
  <si>
    <t>Пільгове медичне обслуговування осіб, які постраждали внаслідок Чорнобильської катастрофи</t>
  </si>
  <si>
    <t>Видатки на поховання учасників бойових дій та осіб з інвалідністю внаслідок війни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</si>
  <si>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</si>
  <si>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Забезпечення обробки інформації з нарахування та виплати допомог і компенсацій</t>
  </si>
  <si>
    <t>Забезпечення реалізації окремих програм для осіб з інвалідністю</t>
  </si>
  <si>
    <t>9110</t>
  </si>
  <si>
    <t>9800</t>
  </si>
  <si>
    <t>Субвенція з місцевого бюджету державному бюджету на виконання програм соціально-економічного розвитку регіонів</t>
  </si>
  <si>
    <t>Рентна плата та плата за використання інших природних ресурсів</t>
  </si>
  <si>
    <t>Рентна плата за спеціальне використання лісових ресурсів</t>
  </si>
  <si>
    <t>Рентна плата за спеціальне використання води</t>
  </si>
  <si>
    <t>Рентна плата за користування надрами</t>
  </si>
  <si>
    <t>Акцизний податок з ввезених на митну територію України підакцизних товарів (продукції) </t>
  </si>
  <si>
    <t>Акцизний податок з реалізації суб’єктами господарювання роздрібної торгівлі підакцизних товарів</t>
  </si>
  <si>
    <t>Податок на майно</t>
  </si>
  <si>
    <t>Адміністративні збори та платежі, доходи від некомерційної господарської діяльності </t>
  </si>
  <si>
    <t>Надходження від орендної плати за користування цілісним майновим комплексом та іншим державним майном  </t>
  </si>
  <si>
    <t>Цільові фонди, утворені Верховною Радою Автономної Республіки Крим, органами місцевого самоврядування та місцевими органами виконавчої влади  </t>
  </si>
  <si>
    <t>7700</t>
  </si>
  <si>
    <t>Реалізація програм допомоги і грантів Європейського Союзу, урядів іноземних держав, міжнародних організацій, донорських установ</t>
  </si>
  <si>
    <t>8600</t>
  </si>
  <si>
    <t>Обслуговування місцевого боргу</t>
  </si>
  <si>
    <t>42000000</t>
  </si>
  <si>
    <t>Від Європейського Союзу, урядів іноземних держав, міжнародних організацій, донорських установ</t>
  </si>
  <si>
    <t>4</t>
  </si>
  <si>
    <t>Відхилення (+;-)</t>
  </si>
  <si>
    <t>Надання пільг з оплати послуг зв’язку, інших передбачених законодавством пільг окремим категоріям громадян та компенсації за пільговий проїзд окремих категорій громадян</t>
  </si>
  <si>
    <t>Надання соціальних та реабілітаційних послуг громадянам похилого віку, особам з інвалідністю, дітям з інвалідністю в установах соціального обслуговування</t>
  </si>
  <si>
    <t>Заклади і заходи з питань дітей та їх соціального захисту</t>
  </si>
  <si>
    <t>Здійснення соціальної роботи з вразливими категоріями населення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</si>
  <si>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</si>
  <si>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Надання пільг населенню (крім ветеранів війни і праці, військової служби, органів внутрішніх справ та громадян, які постраждали внаслідок Чорнобильської катастрофи) на оплату житлово-комунальних послуг</t>
  </si>
  <si>
    <t>Відхилення  (+;-)</t>
  </si>
  <si>
    <t>Податок та збір на доходи фізичних осіб</t>
  </si>
  <si>
    <t>Орендна плата за водні об'єкти (їх частини), що надаються в користування на умовах оренди Радою міністрів Автономної Республіки Крим, обласними, районними, Київською та Севастопольською міськими державними адміністраціями, місцевими радами </t>
  </si>
  <si>
    <t>41033900</t>
  </si>
  <si>
    <t>41034400</t>
  </si>
  <si>
    <t>41035400</t>
  </si>
  <si>
    <t>41037300</t>
  </si>
  <si>
    <t>Освітня субвенція з державного бюджету місцевим бюджетам</t>
  </si>
  <si>
    <t>Субвенція з державного бюджету місцевим бюджетам на фінансове забезпечення будівництва, реконструкції, ремонту і утримання автомобільних доріг загального користування місцевого значення, вулиць і доріг комунальної власності у населених пунктах</t>
  </si>
  <si>
    <t>Субвенція з державного бюджету місцевим бюджетам на 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дітей, позбавлених батьківського піклування, осіб з їх числа</t>
  </si>
  <si>
    <t>Субвенція з державного бюджету місцевим бюджетам на надання державної підтримки особам з особливими освітніми потребами</t>
  </si>
  <si>
    <t>Відхилення від кошторисних призначень (+/-)</t>
  </si>
  <si>
    <t>Процент виконання до плану року</t>
  </si>
  <si>
    <t>Охорона здоров'я</t>
  </si>
  <si>
    <t>Зв'язок, телекомунікації та інформатика</t>
  </si>
  <si>
    <t>7500</t>
  </si>
  <si>
    <t>Податки на власність</t>
  </si>
  <si>
    <t>12000000</t>
  </si>
  <si>
    <t>Окремі податки і збори, що зараховуються до місцевих бюджетів </t>
  </si>
  <si>
    <t>Субвенція з державного бюджету місцевим бюджетам на виплату грошової компенсації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антитерористичній операції, забезпеченні її проведення, перебуваючи безпосередньо в районах антитерористичної операції у період її проведення, у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перебуваючи безпосередньо в районах та у період здійснення зазначених заходів, та визнані особами з інвалідністю внаслідок війни III групи відповідно до пунктів 11 - 14 частини другої статті 7 або учасниками бойових дій відповідно до пунктів 19 - 20 частини першої статті 6 Закону України "Про статус ветеранів війни, гарантії їх соціального захисту", та які потребують поліпшення житлових умов</t>
  </si>
  <si>
    <t>Субвенція з державного бюджету місцевим бюджетам на реалізацію пректів з реконструкції, капітального ремонту приймальних відділень в опорних закладах охорони здоров"я у госпітальних округах</t>
  </si>
  <si>
    <t>Рентна плата за користування надрами місцевого значення</t>
  </si>
  <si>
    <t>Податки і збори, не віднесені до інших категорій, та кошти, що передаються (отримуються) відповідно до бюджетного законодавства</t>
  </si>
  <si>
    <t>(тис. грн)</t>
  </si>
  <si>
    <t>Субвенція з державного бюджету місцевим бюджетам на здійснення заходів щодо соціально-економічного розвитку окремих територій</t>
  </si>
  <si>
    <t>Субвенція з державного бюджету місцевим бюджетам на розвиток мережі центрів надання адміністративних послуг</t>
  </si>
  <si>
    <t>Субвенція з державного бюджету місцевим бюджетам на реалізацію заходів, спрямованих на підвищення доступності широкосмугового доступу до Інтернету в сільській місцевості</t>
  </si>
  <si>
    <t>Субвенція з державного бюджету місцевим бюджетам на створення мережі спеціалізованих служб підтримки осіб, які постраждали від домашнього насильства та/або насильства за ознакою статі</t>
  </si>
  <si>
    <t>Субвенція з державного бюджету місцевим бюджетам на виплату грошової компенсації за належні для отримання жилі приміщення для сімей осіб, визначених абзацами 5 - 8 пункту 1 статті 10 Закону України "Про статус ветеранів війни, гарантії їх соціального захисту", для осіб з інвалідністю I - II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визначених пунктами 11 - 14 частини другої статті 7 Закону України "Про статус ветеранів війни, гарантії їх соціального захисту", та які потребують поліпшення житлових умов</t>
  </si>
  <si>
    <t>Субвенція з державного бюджету місцевим бюджетам на виплату грошової компенсації за належні для отримання жилі приміщення для сімей учасників бойових дій на території інших держав, визначених у абзаці першому пункту 1 статті 10 Закону України "Про статус ветеранів війни, гарантії їх соціального захисту", для осіб з інвалідністю I - II групи з числа учасників бойових дій на території інших держав, інвалідність яких настала внаслідок поранення, контузії, каліцтва або захворювання, пов'язаних з перебуванням у цих державах, визначених пунктом 7 частини другої статті 7 Закону України "Про статус ветеранів війни, гарантії їх соціального захисту", та які потребують поліпшення житлових умов</t>
  </si>
  <si>
    <t>Субвенція з державного бюджету місцевим бюджетам на забезпечення якісної, сучасної та доступної загальної середньої освіти "Нова українська школа"</t>
  </si>
  <si>
    <t>Грошова компенсація за належні для отримання жилі приміщення для окремих категорій населення відповідно до законодавства</t>
  </si>
  <si>
    <t>7200</t>
  </si>
  <si>
    <t>Газове господарство</t>
  </si>
  <si>
    <t>Субвенція з державного бюджету місцевим бюджетам на розроблення комплексних планів просторового розвитку територій територіальних громад</t>
  </si>
  <si>
    <t>Субвенція з державного бюджету місцевим бюджетам на проведення виборів депутатів місцевих рад та сільських, селищних, міських голів</t>
  </si>
  <si>
    <t>(по шифровому звіту)</t>
  </si>
  <si>
    <t>Субвенція з державного бюджету місцевим бюджетам на реалізацію проектів ремонтно-реставраційних та консерваційних робіт пам'яток культурної спадщини, що перебувають у комунальній власності</t>
  </si>
  <si>
    <t>Субвенція з державного бюджету місцевим бюджетам на забезпечення окремих видатків районних рад, спрямованих на виконання їх повноважень</t>
  </si>
  <si>
    <t>Збір за забруднення навколишнього природного середовища  </t>
  </si>
  <si>
    <t>Виплата компенсації реабілітованим</t>
  </si>
  <si>
    <t>41021400</t>
  </si>
  <si>
    <t>за січень 2025 року</t>
  </si>
  <si>
    <t>Затверджено обласною радою на 2025 рік із урахуванням змін</t>
  </si>
  <si>
    <t>План на січень 2025 року</t>
  </si>
  <si>
    <t>Відхилення на січень 2025 року (+/-)</t>
  </si>
  <si>
    <t xml:space="preserve">Процент виконання до плану на січень 2025 року </t>
  </si>
  <si>
    <t>Процент виконання до плану 2025 року</t>
  </si>
  <si>
    <t>Затверджено місцевими радами на 2025 рік із урахуванням змін (кошторисні призначення)</t>
  </si>
  <si>
    <t>Затверджено обласною радою  на 2025 рік з урахуванням змін</t>
  </si>
  <si>
    <t>Затверджено місцевими радами на 2025 рік із урахуванням змін</t>
  </si>
  <si>
    <t>Відхилення до плану на січень 2025 року (+/-)</t>
  </si>
  <si>
    <t>Затверджено місцевими радами на 2025 рік з урахуванням змін (кошторисні призначення)</t>
  </si>
  <si>
    <t>Плата за ліцензії у сфері діяльності з організації та проведення азартних ігор і за ліцензії на випуск та проведення лотерей</t>
  </si>
  <si>
    <t>41031900</t>
  </si>
  <si>
    <t>Субвенція з державного бюджету місцевим бюджетам на реалізацію публічного інвестиційного проекту на безперешкодний доступ до якісної освіти - шкільні автобуси</t>
  </si>
  <si>
    <t>41035800</t>
  </si>
  <si>
    <t>Субвенція з державного бюджету місцевим бюджетам на забезпечення діяльності фахівців із супроводу ветеранів війни та демобілізованих осіб та окремі заходи з підтримки осіб, які захищали незалежність, суверенітет та територіальну цілісність України</t>
  </si>
  <si>
    <t>41036000</t>
  </si>
  <si>
    <t>41036300</t>
  </si>
  <si>
    <t>Субвенція з державного бюджету місцевим бюджетам на здійснення доплат педагогічним працівникам закладів загальної середньої освіти</t>
  </si>
  <si>
    <t>Надання інших внутрішніх кредитів</t>
  </si>
  <si>
    <t>4120</t>
  </si>
  <si>
    <t>Повернення внутрішніх кредитів</t>
  </si>
  <si>
    <t>Додаткова дотація з державного бюджету місцевим бюджетам на здійснення повноважень органів місцевого самоврядування на деокупованих, тимчасово окупованих та інших територіях України, що зазнали негативного впливу у зв’язку з повномасштабною збройною агресією Російської Федерації</t>
  </si>
  <si>
    <t>Субвенція з державного бюджету місцевим бюджетам на здійснення підтримки окремих закладів та заходів у системі охорони здоров'я</t>
  </si>
  <si>
    <t>Субвенція з державного бюджету місцевим бюджетам на реалізацію публічного інвестиційного проекту на забезпечення якісної, сучасної та доступної загальної середньої освіти «Нова українська школа»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</si>
</sst>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88" formatCode="_-* #,##0_р_._-;\-* #,##0_р_._-;_-* &quot;-&quot;_р_._-;_-@_-"/>
    <numFmt numFmtId="189" formatCode="_-* #,##0.00_р_._-;\-* #,##0.00_р_._-;_-* &quot;-&quot;??_р_._-;_-@_-"/>
    <numFmt numFmtId="191" formatCode="0.0"/>
    <numFmt numFmtId="200" formatCode="#,##0.0"/>
    <numFmt numFmtId="210" formatCode="0.0%"/>
    <numFmt numFmtId="214" formatCode="#,##0.00;\-#,##0.00"/>
  </numFmts>
  <fonts count="75" x14ac:knownFonts="1">
    <font>
      <sz val="10"/>
      <name val="Arial Cyr"/>
      <charset val="204"/>
    </font>
    <font>
      <sz val="10"/>
      <name val="Arial Cyr"/>
      <charset val="204"/>
    </font>
    <font>
      <sz val="12"/>
      <name val="Times New Roman Cyr"/>
      <family val="1"/>
      <charset val="204"/>
    </font>
    <font>
      <sz val="12"/>
      <name val="Times New Roman CYR"/>
      <charset val="204"/>
    </font>
    <font>
      <b/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10"/>
      <name val="Times New Roman Cyr"/>
      <family val="1"/>
      <charset val="204"/>
    </font>
    <font>
      <sz val="8"/>
      <name val="Arial Cyr"/>
      <charset val="204"/>
    </font>
    <font>
      <b/>
      <sz val="12"/>
      <color indexed="10"/>
      <name val="Times New Roman"/>
      <family val="1"/>
      <charset val="204"/>
    </font>
    <font>
      <b/>
      <sz val="14"/>
      <color indexed="10"/>
      <name val="Times New Roman"/>
      <family val="1"/>
      <charset val="204"/>
    </font>
    <font>
      <sz val="14"/>
      <color indexed="10"/>
      <name val="Times New Roman"/>
      <family val="1"/>
      <charset val="204"/>
    </font>
    <font>
      <b/>
      <sz val="16"/>
      <color indexed="10"/>
      <name val="Times New Roman"/>
      <family val="1"/>
      <charset val="204"/>
    </font>
    <font>
      <b/>
      <i/>
      <sz val="15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b/>
      <sz val="11"/>
      <color indexed="10"/>
      <name val="Times New Roman"/>
      <family val="1"/>
      <charset val="204"/>
    </font>
    <font>
      <i/>
      <sz val="10"/>
      <color indexed="10"/>
      <name val="Times New Roman Cyr"/>
      <family val="1"/>
      <charset val="204"/>
    </font>
    <font>
      <sz val="12"/>
      <color indexed="10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1"/>
      <color indexed="10"/>
      <name val="Times New Roman"/>
      <family val="1"/>
      <charset val="204"/>
    </font>
    <font>
      <b/>
      <i/>
      <sz val="11"/>
      <color indexed="10"/>
      <name val="Times New Roman"/>
      <family val="1"/>
      <charset val="204"/>
    </font>
    <font>
      <i/>
      <sz val="10"/>
      <color indexed="10"/>
      <name val="Times New Roman"/>
      <family val="1"/>
      <charset val="204"/>
    </font>
    <font>
      <b/>
      <sz val="10"/>
      <name val="Arial Cyr"/>
      <charset val="204"/>
    </font>
    <font>
      <i/>
      <sz val="12"/>
      <color indexed="10"/>
      <name val="Times New Roman"/>
      <family val="1"/>
      <charset val="204"/>
    </font>
    <font>
      <sz val="10"/>
      <name val="Arial Cyr"/>
      <charset val="204"/>
    </font>
    <font>
      <b/>
      <sz val="14"/>
      <name val="Times New Roman Cyr"/>
      <charset val="204"/>
    </font>
    <font>
      <sz val="14"/>
      <name val="Times New Roman"/>
      <family val="1"/>
      <charset val="204"/>
    </font>
    <font>
      <sz val="14"/>
      <name val="Times New Roman"/>
      <family val="1"/>
    </font>
    <font>
      <sz val="14"/>
      <name val="Times New Roman CYR"/>
      <family val="1"/>
      <charset val="204"/>
    </font>
    <font>
      <b/>
      <i/>
      <sz val="15"/>
      <color indexed="10"/>
      <name val="Times New Roman"/>
      <family val="1"/>
      <charset val="204"/>
    </font>
    <font>
      <b/>
      <i/>
      <sz val="16"/>
      <name val="Times New Roman"/>
      <family val="1"/>
      <charset val="204"/>
    </font>
    <font>
      <i/>
      <sz val="16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name val="Times New Roman Cyr"/>
      <family val="1"/>
      <charset val="204"/>
    </font>
    <font>
      <b/>
      <i/>
      <sz val="16"/>
      <name val="Times New Roman Cyr"/>
      <family val="1"/>
      <charset val="204"/>
    </font>
    <font>
      <i/>
      <sz val="16"/>
      <name val="Times New Roman Cyr"/>
      <family val="1"/>
      <charset val="204"/>
    </font>
    <font>
      <i/>
      <sz val="16"/>
      <color indexed="8"/>
      <name val="Times New Roman"/>
      <family val="1"/>
      <charset val="204"/>
    </font>
    <font>
      <b/>
      <sz val="16"/>
      <name val="Times New Roman Cyr"/>
      <charset val="204"/>
    </font>
    <font>
      <sz val="16"/>
      <name val="Times New Roman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"/>
      <family val="2"/>
      <charset val="204"/>
    </font>
    <font>
      <sz val="10"/>
      <name val="Helv"/>
      <charset val="204"/>
    </font>
    <font>
      <sz val="10"/>
      <color indexed="8"/>
      <name val="Calibri"/>
      <family val="2"/>
      <charset val="204"/>
    </font>
    <font>
      <i/>
      <sz val="14"/>
      <name val="Times New Roman"/>
      <family val="1"/>
      <charset val="204"/>
    </font>
    <font>
      <i/>
      <sz val="12"/>
      <color indexed="10"/>
      <name val="Times New Roman Cyr"/>
      <family val="1"/>
      <charset val="204"/>
    </font>
    <font>
      <i/>
      <sz val="12"/>
      <name val="Times New Roman Cyr"/>
      <family val="1"/>
      <charset val="204"/>
    </font>
    <font>
      <i/>
      <sz val="14"/>
      <name val="Times New Roman Cyr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5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2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4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1"/>
      <color rgb="FF0070C0"/>
      <name val="Times New Roman"/>
      <family val="1"/>
      <charset val="204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</patternFill>
    </fill>
  </fills>
  <borders count="1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72">
    <xf numFmtId="0" fontId="0" fillId="0" borderId="0"/>
    <xf numFmtId="0" fontId="46" fillId="2" borderId="0" applyNumberFormat="0" applyBorder="0" applyAlignment="0" applyProtection="0"/>
    <xf numFmtId="0" fontId="46" fillId="3" borderId="0" applyNumberFormat="0" applyBorder="0" applyAlignment="0" applyProtection="0"/>
    <xf numFmtId="0" fontId="46" fillId="4" borderId="0" applyNumberFormat="0" applyBorder="0" applyAlignment="0" applyProtection="0"/>
    <xf numFmtId="0" fontId="46" fillId="5" borderId="0" applyNumberFormat="0" applyBorder="0" applyAlignment="0" applyProtection="0"/>
    <xf numFmtId="0" fontId="46" fillId="6" borderId="0" applyNumberFormat="0" applyBorder="0" applyAlignment="0" applyProtection="0"/>
    <xf numFmtId="0" fontId="46" fillId="7" borderId="0" applyNumberFormat="0" applyBorder="0" applyAlignment="0" applyProtection="0"/>
    <xf numFmtId="0" fontId="46" fillId="2" borderId="0" applyNumberFormat="0" applyBorder="0" applyAlignment="0" applyProtection="0"/>
    <xf numFmtId="0" fontId="46" fillId="3" borderId="0" applyNumberFormat="0" applyBorder="0" applyAlignment="0" applyProtection="0"/>
    <xf numFmtId="0" fontId="46" fillId="4" borderId="0" applyNumberFormat="0" applyBorder="0" applyAlignment="0" applyProtection="0"/>
    <xf numFmtId="0" fontId="46" fillId="5" borderId="0" applyNumberFormat="0" applyBorder="0" applyAlignment="0" applyProtection="0"/>
    <xf numFmtId="0" fontId="46" fillId="6" borderId="0" applyNumberFormat="0" applyBorder="0" applyAlignment="0" applyProtection="0"/>
    <xf numFmtId="0" fontId="46" fillId="7" borderId="0" applyNumberFormat="0" applyBorder="0" applyAlignment="0" applyProtection="0"/>
    <xf numFmtId="0" fontId="46" fillId="8" borderId="0" applyNumberFormat="0" applyBorder="0" applyAlignment="0" applyProtection="0"/>
    <xf numFmtId="0" fontId="46" fillId="9" borderId="0" applyNumberFormat="0" applyBorder="0" applyAlignment="0" applyProtection="0"/>
    <xf numFmtId="0" fontId="46" fillId="10" borderId="0" applyNumberFormat="0" applyBorder="0" applyAlignment="0" applyProtection="0"/>
    <xf numFmtId="0" fontId="46" fillId="5" borderId="0" applyNumberFormat="0" applyBorder="0" applyAlignment="0" applyProtection="0"/>
    <xf numFmtId="0" fontId="46" fillId="8" borderId="0" applyNumberFormat="0" applyBorder="0" applyAlignment="0" applyProtection="0"/>
    <xf numFmtId="0" fontId="46" fillId="11" borderId="0" applyNumberFormat="0" applyBorder="0" applyAlignment="0" applyProtection="0"/>
    <xf numFmtId="0" fontId="46" fillId="8" borderId="0" applyNumberFormat="0" applyBorder="0" applyAlignment="0" applyProtection="0"/>
    <xf numFmtId="0" fontId="46" fillId="9" borderId="0" applyNumberFormat="0" applyBorder="0" applyAlignment="0" applyProtection="0"/>
    <xf numFmtId="0" fontId="46" fillId="10" borderId="0" applyNumberFormat="0" applyBorder="0" applyAlignment="0" applyProtection="0"/>
    <xf numFmtId="0" fontId="46" fillId="5" borderId="0" applyNumberFormat="0" applyBorder="0" applyAlignment="0" applyProtection="0"/>
    <xf numFmtId="0" fontId="46" fillId="8" borderId="0" applyNumberFormat="0" applyBorder="0" applyAlignment="0" applyProtection="0"/>
    <xf numFmtId="0" fontId="46" fillId="11" borderId="0" applyNumberFormat="0" applyBorder="0" applyAlignment="0" applyProtection="0"/>
    <xf numFmtId="0" fontId="47" fillId="12" borderId="0" applyNumberFormat="0" applyBorder="0" applyAlignment="0" applyProtection="0"/>
    <xf numFmtId="0" fontId="47" fillId="9" borderId="0" applyNumberFormat="0" applyBorder="0" applyAlignment="0" applyProtection="0"/>
    <xf numFmtId="0" fontId="47" fillId="10" borderId="0" applyNumberFormat="0" applyBorder="0" applyAlignment="0" applyProtection="0"/>
    <xf numFmtId="0" fontId="47" fillId="13" borderId="0" applyNumberFormat="0" applyBorder="0" applyAlignment="0" applyProtection="0"/>
    <xf numFmtId="0" fontId="47" fillId="14" borderId="0" applyNumberFormat="0" applyBorder="0" applyAlignment="0" applyProtection="0"/>
    <xf numFmtId="0" fontId="47" fillId="15" borderId="0" applyNumberFormat="0" applyBorder="0" applyAlignment="0" applyProtection="0"/>
    <xf numFmtId="0" fontId="47" fillId="12" borderId="0" applyNumberFormat="0" applyBorder="0" applyAlignment="0" applyProtection="0"/>
    <xf numFmtId="0" fontId="47" fillId="9" borderId="0" applyNumberFormat="0" applyBorder="0" applyAlignment="0" applyProtection="0"/>
    <xf numFmtId="0" fontId="47" fillId="10" borderId="0" applyNumberFormat="0" applyBorder="0" applyAlignment="0" applyProtection="0"/>
    <xf numFmtId="0" fontId="47" fillId="13" borderId="0" applyNumberFormat="0" applyBorder="0" applyAlignment="0" applyProtection="0"/>
    <xf numFmtId="0" fontId="47" fillId="14" borderId="0" applyNumberFormat="0" applyBorder="0" applyAlignment="0" applyProtection="0"/>
    <xf numFmtId="0" fontId="47" fillId="15" borderId="0" applyNumberFormat="0" applyBorder="0" applyAlignment="0" applyProtection="0"/>
    <xf numFmtId="0" fontId="58" fillId="0" borderId="0"/>
    <xf numFmtId="0" fontId="47" fillId="16" borderId="0" applyNumberFormat="0" applyBorder="0" applyAlignment="0" applyProtection="0"/>
    <xf numFmtId="0" fontId="47" fillId="17" borderId="0" applyNumberFormat="0" applyBorder="0" applyAlignment="0" applyProtection="0"/>
    <xf numFmtId="0" fontId="47" fillId="18" borderId="0" applyNumberFormat="0" applyBorder="0" applyAlignment="0" applyProtection="0"/>
    <xf numFmtId="0" fontId="47" fillId="13" borderId="0" applyNumberFormat="0" applyBorder="0" applyAlignment="0" applyProtection="0"/>
    <xf numFmtId="0" fontId="47" fillId="14" borderId="0" applyNumberFormat="0" applyBorder="0" applyAlignment="0" applyProtection="0"/>
    <xf numFmtId="0" fontId="47" fillId="19" borderId="0" applyNumberFormat="0" applyBorder="0" applyAlignment="0" applyProtection="0"/>
    <xf numFmtId="0" fontId="48" fillId="7" borderId="1" applyNumberFormat="0" applyAlignment="0" applyProtection="0"/>
    <xf numFmtId="0" fontId="57" fillId="4" borderId="0" applyNumberFormat="0" applyBorder="0" applyAlignment="0" applyProtection="0"/>
    <xf numFmtId="0" fontId="49" fillId="0" borderId="2" applyNumberFormat="0" applyFill="0" applyAlignment="0" applyProtection="0"/>
    <xf numFmtId="0" fontId="50" fillId="0" borderId="3" applyNumberFormat="0" applyFill="0" applyAlignment="0" applyProtection="0"/>
    <xf numFmtId="0" fontId="51" fillId="0" borderId="4" applyNumberFormat="0" applyFill="0" applyAlignment="0" applyProtection="0"/>
    <xf numFmtId="0" fontId="51" fillId="0" borderId="0" applyNumberFormat="0" applyFill="0" applyBorder="0" applyAlignment="0" applyProtection="0"/>
    <xf numFmtId="0" fontId="58" fillId="0" borderId="0"/>
    <xf numFmtId="0" fontId="66" fillId="0" borderId="0"/>
    <xf numFmtId="0" fontId="31" fillId="0" borderId="0"/>
    <xf numFmtId="0" fontId="55" fillId="0" borderId="5" applyNumberFormat="0" applyFill="0" applyAlignment="0" applyProtection="0"/>
    <xf numFmtId="0" fontId="52" fillId="20" borderId="6" applyNumberFormat="0" applyAlignment="0" applyProtection="0"/>
    <xf numFmtId="0" fontId="53" fillId="0" borderId="0" applyNumberFormat="0" applyFill="0" applyBorder="0" applyAlignment="0" applyProtection="0"/>
    <xf numFmtId="0" fontId="68" fillId="0" borderId="0"/>
    <xf numFmtId="0" fontId="58" fillId="0" borderId="0"/>
    <xf numFmtId="0" fontId="65" fillId="0" borderId="0"/>
    <xf numFmtId="0" fontId="69" fillId="0" borderId="0"/>
    <xf numFmtId="0" fontId="60" fillId="0" borderId="0"/>
    <xf numFmtId="0" fontId="2" fillId="0" borderId="0"/>
    <xf numFmtId="0" fontId="3" fillId="0" borderId="0"/>
    <xf numFmtId="0" fontId="3" fillId="0" borderId="0"/>
    <xf numFmtId="0" fontId="46" fillId="22" borderId="7" applyNumberFormat="0" applyFont="0" applyAlignment="0" applyProtection="0"/>
    <xf numFmtId="0" fontId="65" fillId="22" borderId="7" applyNumberFormat="0" applyFont="0" applyAlignment="0" applyProtection="0"/>
    <xf numFmtId="9" fontId="1" fillId="0" borderId="0" applyFont="0" applyFill="0" applyBorder="0" applyAlignment="0" applyProtection="0"/>
    <xf numFmtId="0" fontId="54" fillId="21" borderId="0" applyNumberFormat="0" applyBorder="0" applyAlignment="0" applyProtection="0"/>
    <xf numFmtId="0" fontId="59" fillId="0" borderId="0"/>
    <xf numFmtId="0" fontId="56" fillId="0" borderId="0" applyNumberFormat="0" applyFill="0" applyBorder="0" applyAlignment="0" applyProtection="0"/>
    <xf numFmtId="188" fontId="1" fillId="0" borderId="0" applyFont="0" applyFill="0" applyBorder="0" applyAlignment="0" applyProtection="0"/>
    <xf numFmtId="189" fontId="1" fillId="0" borderId="0" applyFont="0" applyFill="0" applyBorder="0" applyAlignment="0" applyProtection="0"/>
  </cellStyleXfs>
  <cellXfs count="290">
    <xf numFmtId="0" fontId="0" fillId="0" borderId="0" xfId="0"/>
    <xf numFmtId="0" fontId="7" fillId="0" borderId="0" xfId="61" applyFont="1" applyFill="1" applyAlignment="1" applyProtection="1">
      <alignment horizontal="center" vertical="center" wrapText="1"/>
    </xf>
    <xf numFmtId="0" fontId="4" fillId="0" borderId="8" xfId="61" applyFont="1" applyFill="1" applyBorder="1" applyAlignment="1" applyProtection="1">
      <alignment horizontal="center" vertical="center" wrapText="1"/>
    </xf>
    <xf numFmtId="0" fontId="9" fillId="0" borderId="8" xfId="61" applyFont="1" applyFill="1" applyBorder="1" applyAlignment="1" applyProtection="1">
      <alignment horizontal="center" vertical="center" wrapText="1"/>
    </xf>
    <xf numFmtId="0" fontId="5" fillId="25" borderId="11" xfId="61" applyFont="1" applyFill="1" applyBorder="1" applyAlignment="1" applyProtection="1">
      <alignment horizontal="center" vertical="center"/>
    </xf>
    <xf numFmtId="0" fontId="21" fillId="0" borderId="0" xfId="61" applyFont="1" applyAlignment="1" applyProtection="1">
      <alignment horizontal="center"/>
    </xf>
    <xf numFmtId="0" fontId="5" fillId="25" borderId="8" xfId="61" applyFont="1" applyFill="1" applyBorder="1" applyAlignment="1" applyProtection="1">
      <alignment horizontal="center" vertical="center"/>
    </xf>
    <xf numFmtId="0" fontId="8" fillId="0" borderId="0" xfId="61" applyFont="1" applyFill="1" applyProtection="1"/>
    <xf numFmtId="0" fontId="5" fillId="0" borderId="0" xfId="61" applyFont="1" applyFill="1" applyAlignment="1" applyProtection="1">
      <alignment horizontal="left" vertical="center"/>
    </xf>
    <xf numFmtId="0" fontId="10" fillId="0" borderId="0" xfId="61" applyFont="1" applyProtection="1"/>
    <xf numFmtId="0" fontId="11" fillId="0" borderId="8" xfId="61" applyFont="1" applyBorder="1" applyAlignment="1" applyProtection="1">
      <alignment horizontal="center" vertical="center"/>
    </xf>
    <xf numFmtId="0" fontId="8" fillId="0" borderId="0" xfId="61" applyFont="1" applyProtection="1"/>
    <xf numFmtId="0" fontId="6" fillId="0" borderId="8" xfId="61" applyFont="1" applyBorder="1" applyAlignment="1" applyProtection="1">
      <alignment horizontal="center" vertical="center" wrapText="1"/>
    </xf>
    <xf numFmtId="191" fontId="9" fillId="0" borderId="8" xfId="61" applyNumberFormat="1" applyFont="1" applyBorder="1" applyProtection="1">
      <protection locked="0"/>
    </xf>
    <xf numFmtId="0" fontId="6" fillId="23" borderId="8" xfId="61" applyFont="1" applyFill="1" applyBorder="1" applyAlignment="1" applyProtection="1">
      <alignment horizontal="center" vertical="center"/>
    </xf>
    <xf numFmtId="0" fontId="6" fillId="23" borderId="8" xfId="61" applyFont="1" applyFill="1" applyBorder="1" applyAlignment="1" applyProtection="1">
      <alignment horizontal="center" vertical="center" wrapText="1"/>
    </xf>
    <xf numFmtId="191" fontId="6" fillId="23" borderId="8" xfId="61" applyNumberFormat="1" applyFont="1" applyFill="1" applyBorder="1" applyProtection="1"/>
    <xf numFmtId="0" fontId="11" fillId="0" borderId="0" xfId="0" applyFont="1" applyProtection="1"/>
    <xf numFmtId="0" fontId="2" fillId="0" borderId="0" xfId="61" applyFont="1" applyProtection="1"/>
    <xf numFmtId="0" fontId="10" fillId="0" borderId="8" xfId="61" applyFont="1" applyBorder="1" applyAlignment="1" applyProtection="1">
      <alignment horizontal="center" vertical="center"/>
    </xf>
    <xf numFmtId="191" fontId="13" fillId="0" borderId="8" xfId="61" applyNumberFormat="1" applyFont="1" applyBorder="1" applyProtection="1">
      <protection locked="0"/>
    </xf>
    <xf numFmtId="49" fontId="11" fillId="0" borderId="8" xfId="61" applyNumberFormat="1" applyFont="1" applyBorder="1" applyAlignment="1" applyProtection="1">
      <alignment horizontal="center" vertical="top" wrapText="1"/>
    </xf>
    <xf numFmtId="0" fontId="11" fillId="0" borderId="8" xfId="61" applyFont="1" applyBorder="1" applyAlignment="1" applyProtection="1">
      <alignment horizontal="center" vertical="top" wrapText="1"/>
    </xf>
    <xf numFmtId="0" fontId="7" fillId="0" borderId="8" xfId="61" applyFont="1" applyBorder="1" applyAlignment="1" applyProtection="1">
      <alignment vertical="center" wrapText="1"/>
    </xf>
    <xf numFmtId="0" fontId="18" fillId="0" borderId="0" xfId="61" applyFont="1" applyAlignment="1" applyProtection="1"/>
    <xf numFmtId="0" fontId="19" fillId="0" borderId="0" xfId="61" applyFont="1" applyFill="1" applyAlignment="1" applyProtection="1"/>
    <xf numFmtId="0" fontId="17" fillId="0" borderId="0" xfId="62" applyFont="1" applyAlignment="1" applyProtection="1"/>
    <xf numFmtId="0" fontId="16" fillId="0" borderId="0" xfId="61" applyFont="1" applyFill="1" applyAlignment="1" applyProtection="1"/>
    <xf numFmtId="0" fontId="21" fillId="0" borderId="0" xfId="61" applyFont="1" applyFill="1" applyProtection="1"/>
    <xf numFmtId="0" fontId="21" fillId="0" borderId="0" xfId="61" applyFont="1" applyProtection="1"/>
    <xf numFmtId="0" fontId="21" fillId="0" borderId="0" xfId="61" applyFont="1" applyBorder="1" applyProtection="1"/>
    <xf numFmtId="0" fontId="22" fillId="0" borderId="0" xfId="0" applyFont="1" applyProtection="1"/>
    <xf numFmtId="0" fontId="24" fillId="0" borderId="0" xfId="61" applyFont="1" applyProtection="1"/>
    <xf numFmtId="200" fontId="24" fillId="0" borderId="0" xfId="61" applyNumberFormat="1" applyFont="1" applyProtection="1"/>
    <xf numFmtId="0" fontId="8" fillId="0" borderId="0" xfId="61" applyFont="1" applyAlignment="1" applyProtection="1">
      <alignment horizontal="center"/>
    </xf>
    <xf numFmtId="0" fontId="26" fillId="0" borderId="0" xfId="61" applyFont="1" applyProtection="1"/>
    <xf numFmtId="0" fontId="16" fillId="0" borderId="0" xfId="0" applyFont="1" applyFill="1" applyAlignment="1" applyProtection="1"/>
    <xf numFmtId="0" fontId="16" fillId="0" borderId="0" xfId="0" applyFont="1" applyFill="1" applyBorder="1" applyAlignment="1" applyProtection="1">
      <alignment vertical="center"/>
    </xf>
    <xf numFmtId="191" fontId="16" fillId="0" borderId="0" xfId="0" applyNumberFormat="1" applyFont="1" applyFill="1" applyBorder="1" applyAlignment="1" applyProtection="1">
      <alignment vertical="center"/>
    </xf>
    <xf numFmtId="191" fontId="21" fillId="0" borderId="0" xfId="61" applyNumberFormat="1" applyFont="1" applyBorder="1" applyProtection="1"/>
    <xf numFmtId="0" fontId="6" fillId="0" borderId="9" xfId="61" applyFont="1" applyFill="1" applyBorder="1" applyAlignment="1" applyProtection="1">
      <alignment horizontal="center" wrapText="1"/>
    </xf>
    <xf numFmtId="0" fontId="8" fillId="0" borderId="0" xfId="61" applyFont="1" applyAlignment="1" applyProtection="1">
      <alignment wrapText="1"/>
    </xf>
    <xf numFmtId="49" fontId="11" fillId="0" borderId="10" xfId="61" applyNumberFormat="1" applyFont="1" applyBorder="1" applyAlignment="1" applyProtection="1">
      <alignment horizontal="center" vertical="top" wrapText="1"/>
    </xf>
    <xf numFmtId="191" fontId="8" fillId="0" borderId="0" xfId="61" applyNumberFormat="1" applyFont="1" applyBorder="1" applyAlignment="1" applyProtection="1">
      <alignment wrapText="1"/>
    </xf>
    <xf numFmtId="191" fontId="8" fillId="0" borderId="0" xfId="61" applyNumberFormat="1" applyFont="1" applyBorder="1" applyAlignment="1" applyProtection="1">
      <alignment horizontal="center"/>
    </xf>
    <xf numFmtId="191" fontId="8" fillId="0" borderId="0" xfId="61" applyNumberFormat="1" applyFont="1" applyBorder="1" applyAlignment="1" applyProtection="1">
      <alignment horizontal="center" vertical="center" wrapText="1"/>
    </xf>
    <xf numFmtId="191" fontId="8" fillId="0" borderId="0" xfId="61" applyNumberFormat="1" applyFont="1" applyAlignment="1" applyProtection="1">
      <alignment wrapText="1"/>
    </xf>
    <xf numFmtId="191" fontId="8" fillId="0" borderId="0" xfId="61" applyNumberFormat="1" applyFont="1" applyAlignment="1" applyProtection="1">
      <alignment horizontal="center"/>
    </xf>
    <xf numFmtId="191" fontId="6" fillId="0" borderId="0" xfId="61" applyNumberFormat="1" applyFont="1" applyBorder="1" applyAlignment="1" applyProtection="1">
      <alignment horizontal="center" vertical="center" wrapText="1"/>
    </xf>
    <xf numFmtId="191" fontId="29" fillId="0" borderId="0" xfId="0" applyNumberFormat="1" applyFont="1" applyBorder="1" applyAlignment="1">
      <alignment horizontal="center" vertical="center"/>
    </xf>
    <xf numFmtId="191" fontId="13" fillId="0" borderId="8" xfId="61" applyNumberFormat="1" applyFont="1" applyFill="1" applyBorder="1" applyProtection="1">
      <protection locked="0"/>
    </xf>
    <xf numFmtId="191" fontId="8" fillId="0" borderId="0" xfId="61" applyNumberFormat="1" applyFont="1" applyBorder="1" applyProtection="1"/>
    <xf numFmtId="191" fontId="8" fillId="0" borderId="0" xfId="61" applyNumberFormat="1" applyFont="1" applyProtection="1"/>
    <xf numFmtId="0" fontId="6" fillId="0" borderId="0" xfId="61" applyFont="1" applyFill="1" applyAlignment="1" applyProtection="1">
      <alignment horizontal="center" wrapText="1"/>
    </xf>
    <xf numFmtId="2" fontId="8" fillId="0" borderId="0" xfId="61" applyNumberFormat="1" applyFont="1" applyFill="1" applyProtection="1"/>
    <xf numFmtId="200" fontId="6" fillId="0" borderId="0" xfId="63" applyNumberFormat="1" applyFont="1" applyAlignment="1" applyProtection="1">
      <alignment horizontal="center"/>
    </xf>
    <xf numFmtId="191" fontId="27" fillId="0" borderId="0" xfId="61" applyNumberFormat="1" applyFont="1" applyFill="1" applyBorder="1" applyProtection="1"/>
    <xf numFmtId="191" fontId="28" fillId="0" borderId="0" xfId="61" applyNumberFormat="1" applyFont="1" applyFill="1" applyBorder="1" applyProtection="1"/>
    <xf numFmtId="0" fontId="24" fillId="0" borderId="0" xfId="61" applyFont="1" applyFill="1" applyProtection="1"/>
    <xf numFmtId="0" fontId="2" fillId="0" borderId="0" xfId="61" applyFont="1" applyFill="1" applyProtection="1"/>
    <xf numFmtId="0" fontId="23" fillId="0" borderId="0" xfId="61" applyFont="1" applyFill="1" applyProtection="1"/>
    <xf numFmtId="0" fontId="8" fillId="0" borderId="0" xfId="0" applyFont="1" applyFill="1" applyBorder="1" applyAlignment="1" applyProtection="1">
      <alignment vertical="center"/>
    </xf>
    <xf numFmtId="0" fontId="11" fillId="0" borderId="11" xfId="61" applyFont="1" applyFill="1" applyBorder="1" applyAlignment="1" applyProtection="1">
      <alignment horizontal="centerContinuous" vertical="center" wrapText="1"/>
    </xf>
    <xf numFmtId="0" fontId="11" fillId="0" borderId="11" xfId="61" applyFont="1" applyFill="1" applyBorder="1" applyAlignment="1" applyProtection="1">
      <alignment horizontal="center" vertical="center" wrapText="1"/>
    </xf>
    <xf numFmtId="0" fontId="11" fillId="0" borderId="8" xfId="0" applyFont="1" applyFill="1" applyBorder="1" applyAlignment="1" applyProtection="1">
      <alignment horizontal="centerContinuous" vertical="center" wrapText="1"/>
    </xf>
    <xf numFmtId="0" fontId="11" fillId="0" borderId="8" xfId="61" applyFont="1" applyFill="1" applyBorder="1" applyAlignment="1" applyProtection="1">
      <alignment horizontal="centerContinuous" vertical="center" wrapText="1"/>
    </xf>
    <xf numFmtId="0" fontId="11" fillId="0" borderId="12" xfId="0" applyFont="1" applyFill="1" applyBorder="1" applyAlignment="1" applyProtection="1">
      <alignment horizontal="centerContinuous" vertical="center" wrapText="1"/>
    </xf>
    <xf numFmtId="0" fontId="11" fillId="0" borderId="11" xfId="0" applyFont="1" applyFill="1" applyBorder="1" applyAlignment="1" applyProtection="1">
      <alignment horizontal="centerContinuous" vertical="center" wrapText="1"/>
    </xf>
    <xf numFmtId="0" fontId="26" fillId="0" borderId="0" xfId="61" applyFont="1" applyFill="1" applyProtection="1"/>
    <xf numFmtId="0" fontId="11" fillId="0" borderId="8" xfId="61" applyFont="1" applyFill="1" applyBorder="1" applyAlignment="1" applyProtection="1">
      <alignment horizontal="center" vertical="center" wrapText="1"/>
    </xf>
    <xf numFmtId="49" fontId="4" fillId="0" borderId="8" xfId="61" applyNumberFormat="1" applyFont="1" applyFill="1" applyBorder="1" applyAlignment="1" applyProtection="1">
      <alignment horizontal="center"/>
    </xf>
    <xf numFmtId="49" fontId="34" fillId="0" borderId="8" xfId="0" applyNumberFormat="1" applyFont="1" applyFill="1" applyBorder="1" applyAlignment="1">
      <alignment horizontal="center" vertical="center"/>
    </xf>
    <xf numFmtId="49" fontId="25" fillId="0" borderId="8" xfId="61" applyNumberFormat="1" applyFont="1" applyFill="1" applyBorder="1" applyAlignment="1" applyProtection="1">
      <alignment horizontal="center"/>
    </xf>
    <xf numFmtId="49" fontId="25" fillId="0" borderId="8" xfId="61" applyNumberFormat="1" applyFont="1" applyFill="1" applyBorder="1" applyAlignment="1" applyProtection="1">
      <alignment horizontal="center" vertical="center" wrapText="1"/>
    </xf>
    <xf numFmtId="49" fontId="25" fillId="24" borderId="8" xfId="61" applyNumberFormat="1" applyFont="1" applyFill="1" applyBorder="1" applyAlignment="1" applyProtection="1">
      <alignment horizontal="center"/>
    </xf>
    <xf numFmtId="49" fontId="35" fillId="0" borderId="8" xfId="61" applyNumberFormat="1" applyFont="1" applyFill="1" applyBorder="1" applyAlignment="1" applyProtection="1">
      <alignment horizontal="center" vertical="center" wrapText="1"/>
    </xf>
    <xf numFmtId="49" fontId="25" fillId="23" borderId="8" xfId="61" applyNumberFormat="1" applyFont="1" applyFill="1" applyBorder="1" applyAlignment="1" applyProtection="1">
      <alignment horizontal="center"/>
    </xf>
    <xf numFmtId="49" fontId="25" fillId="0" borderId="8" xfId="61" applyNumberFormat="1" applyFont="1" applyBorder="1" applyAlignment="1" applyProtection="1">
      <alignment horizontal="center"/>
    </xf>
    <xf numFmtId="0" fontId="33" fillId="0" borderId="8" xfId="0" applyFont="1" applyFill="1" applyBorder="1" applyAlignment="1" applyProtection="1">
      <alignment horizontal="center"/>
    </xf>
    <xf numFmtId="0" fontId="4" fillId="0" borderId="8" xfId="0" applyFont="1" applyFill="1" applyBorder="1" applyAlignment="1" applyProtection="1">
      <alignment horizontal="center"/>
    </xf>
    <xf numFmtId="0" fontId="33" fillId="0" borderId="8" xfId="61" applyFont="1" applyFill="1" applyBorder="1" applyProtection="1">
      <protection locked="0"/>
    </xf>
    <xf numFmtId="200" fontId="32" fillId="23" borderId="8" xfId="61" applyNumberFormat="1" applyFont="1" applyFill="1" applyBorder="1" applyAlignment="1" applyProtection="1">
      <alignment horizontal="right"/>
    </xf>
    <xf numFmtId="0" fontId="11" fillId="0" borderId="13" xfId="0" applyFont="1" applyFill="1" applyBorder="1" applyAlignment="1" applyProtection="1">
      <alignment horizontal="center" vertical="center" wrapText="1"/>
    </xf>
    <xf numFmtId="200" fontId="8" fillId="0" borderId="0" xfId="61" applyNumberFormat="1" applyFont="1" applyFill="1" applyProtection="1"/>
    <xf numFmtId="49" fontId="25" fillId="25" borderId="8" xfId="61" applyNumberFormat="1" applyFont="1" applyFill="1" applyBorder="1" applyAlignment="1" applyProtection="1">
      <alignment horizontal="center" vertical="center" wrapText="1"/>
    </xf>
    <xf numFmtId="0" fontId="23" fillId="25" borderId="0" xfId="61" applyFont="1" applyFill="1" applyProtection="1"/>
    <xf numFmtId="0" fontId="24" fillId="25" borderId="0" xfId="61" applyFont="1" applyFill="1" applyProtection="1"/>
    <xf numFmtId="0" fontId="2" fillId="25" borderId="0" xfId="61" applyFont="1" applyFill="1" applyProtection="1"/>
    <xf numFmtId="49" fontId="11" fillId="25" borderId="8" xfId="61" applyNumberFormat="1" applyFont="1" applyFill="1" applyBorder="1" applyAlignment="1" applyProtection="1">
      <alignment horizontal="center" vertical="top" wrapText="1"/>
    </xf>
    <xf numFmtId="0" fontId="11" fillId="25" borderId="8" xfId="0" applyFont="1" applyFill="1" applyBorder="1" applyAlignment="1" applyProtection="1">
      <alignment horizontal="centerContinuous" vertical="center" wrapText="1"/>
    </xf>
    <xf numFmtId="0" fontId="21" fillId="25" borderId="0" xfId="61" applyFont="1" applyFill="1" applyProtection="1"/>
    <xf numFmtId="191" fontId="27" fillId="25" borderId="0" xfId="61" applyNumberFormat="1" applyFont="1" applyFill="1" applyBorder="1" applyProtection="1"/>
    <xf numFmtId="0" fontId="8" fillId="25" borderId="0" xfId="61" applyFont="1" applyFill="1" applyProtection="1"/>
    <xf numFmtId="0" fontId="6" fillId="23" borderId="8" xfId="61" applyNumberFormat="1" applyFont="1" applyFill="1" applyBorder="1" applyAlignment="1" applyProtection="1">
      <alignment horizontal="center"/>
    </xf>
    <xf numFmtId="191" fontId="28" fillId="25" borderId="0" xfId="61" applyNumberFormat="1" applyFont="1" applyFill="1" applyBorder="1" applyProtection="1"/>
    <xf numFmtId="191" fontId="21" fillId="25" borderId="0" xfId="61" applyNumberFormat="1" applyFont="1" applyFill="1" applyProtection="1"/>
    <xf numFmtId="0" fontId="6" fillId="0" borderId="0" xfId="61" applyFont="1" applyFill="1" applyProtection="1"/>
    <xf numFmtId="0" fontId="4" fillId="0" borderId="0" xfId="0" applyFont="1" applyFill="1" applyBorder="1" applyAlignment="1" applyProtection="1">
      <alignment vertical="center"/>
    </xf>
    <xf numFmtId="200" fontId="21" fillId="0" borderId="0" xfId="61" applyNumberFormat="1" applyFont="1" applyProtection="1"/>
    <xf numFmtId="200" fontId="8" fillId="0" borderId="0" xfId="61" applyNumberFormat="1" applyFont="1" applyProtection="1"/>
    <xf numFmtId="200" fontId="6" fillId="0" borderId="0" xfId="0" applyNumberFormat="1" applyFont="1" applyFill="1" applyBorder="1" applyAlignment="1" applyProtection="1">
      <alignment vertical="center"/>
    </xf>
    <xf numFmtId="200" fontId="13" fillId="0" borderId="8" xfId="61" applyNumberFormat="1" applyFont="1" applyBorder="1" applyProtection="1">
      <protection locked="0"/>
    </xf>
    <xf numFmtId="200" fontId="6" fillId="0" borderId="8" xfId="61" applyNumberFormat="1" applyFont="1" applyFill="1" applyBorder="1" applyProtection="1"/>
    <xf numFmtId="200" fontId="13" fillId="0" borderId="8" xfId="61" applyNumberFormat="1" applyFont="1" applyBorder="1" applyProtection="1"/>
    <xf numFmtId="200" fontId="11" fillId="0" borderId="8" xfId="61" applyNumberFormat="1" applyFont="1" applyBorder="1" applyProtection="1"/>
    <xf numFmtId="200" fontId="8" fillId="0" borderId="8" xfId="61" applyNumberFormat="1" applyFont="1" applyFill="1" applyBorder="1" applyProtection="1"/>
    <xf numFmtId="200" fontId="14" fillId="0" borderId="8" xfId="0" applyNumberFormat="1" applyFont="1" applyFill="1" applyBorder="1" applyAlignment="1">
      <alignment vertical="center"/>
    </xf>
    <xf numFmtId="200" fontId="6" fillId="23" borderId="8" xfId="61" applyNumberFormat="1" applyFont="1" applyFill="1" applyBorder="1" applyProtection="1"/>
    <xf numFmtId="200" fontId="12" fillId="23" borderId="8" xfId="61" applyNumberFormat="1" applyFont="1" applyFill="1" applyBorder="1" applyProtection="1"/>
    <xf numFmtId="200" fontId="8" fillId="0" borderId="0" xfId="61" applyNumberFormat="1" applyFont="1" applyBorder="1" applyProtection="1"/>
    <xf numFmtId="0" fontId="5" fillId="0" borderId="8" xfId="61" applyFont="1" applyFill="1" applyBorder="1" applyAlignment="1" applyProtection="1">
      <alignment horizontal="center" vertical="center" wrapText="1"/>
    </xf>
    <xf numFmtId="191" fontId="5" fillId="0" borderId="8" xfId="61" applyNumberFormat="1" applyFont="1" applyFill="1" applyBorder="1" applyProtection="1"/>
    <xf numFmtId="0" fontId="38" fillId="0" borderId="8" xfId="61" applyFont="1" applyFill="1" applyBorder="1" applyAlignment="1" applyProtection="1">
      <alignment vertical="center" wrapText="1"/>
    </xf>
    <xf numFmtId="191" fontId="38" fillId="0" borderId="8" xfId="61" applyNumberFormat="1" applyFont="1" applyFill="1" applyBorder="1" applyProtection="1">
      <protection locked="0"/>
    </xf>
    <xf numFmtId="191" fontId="5" fillId="0" borderId="8" xfId="61" applyNumberFormat="1" applyFont="1" applyFill="1" applyBorder="1" applyProtection="1">
      <protection locked="0"/>
    </xf>
    <xf numFmtId="191" fontId="39" fillId="0" borderId="8" xfId="61" applyNumberFormat="1" applyFont="1" applyFill="1" applyBorder="1" applyProtection="1">
      <protection locked="0"/>
    </xf>
    <xf numFmtId="0" fontId="5" fillId="25" borderId="8" xfId="61" applyFont="1" applyFill="1" applyBorder="1" applyAlignment="1" applyProtection="1">
      <alignment horizontal="center" vertical="center" wrapText="1"/>
    </xf>
    <xf numFmtId="191" fontId="5" fillId="25" borderId="8" xfId="61" applyNumberFormat="1" applyFont="1" applyFill="1" applyBorder="1" applyProtection="1">
      <protection locked="0"/>
    </xf>
    <xf numFmtId="191" fontId="37" fillId="0" borderId="8" xfId="61" applyNumberFormat="1" applyFont="1" applyFill="1" applyBorder="1" applyProtection="1">
      <protection locked="0"/>
    </xf>
    <xf numFmtId="191" fontId="37" fillId="25" borderId="8" xfId="61" applyNumberFormat="1" applyFont="1" applyFill="1" applyBorder="1" applyProtection="1">
      <protection locked="0"/>
    </xf>
    <xf numFmtId="0" fontId="5" fillId="23" borderId="8" xfId="61" applyFont="1" applyFill="1" applyBorder="1" applyAlignment="1" applyProtection="1">
      <alignment horizontal="center" vertical="center" wrapText="1"/>
    </xf>
    <xf numFmtId="191" fontId="5" fillId="23" borderId="8" xfId="61" applyNumberFormat="1" applyFont="1" applyFill="1" applyBorder="1" applyProtection="1"/>
    <xf numFmtId="191" fontId="40" fillId="0" borderId="8" xfId="0" applyNumberFormat="1" applyFont="1" applyFill="1" applyBorder="1" applyAlignment="1">
      <alignment vertical="center"/>
    </xf>
    <xf numFmtId="191" fontId="41" fillId="0" borderId="8" xfId="0" applyNumberFormat="1" applyFont="1" applyFill="1" applyBorder="1" applyAlignment="1">
      <alignment vertical="center"/>
    </xf>
    <xf numFmtId="191" fontId="42" fillId="0" borderId="8" xfId="0" applyNumberFormat="1" applyFont="1" applyFill="1" applyBorder="1" applyAlignment="1">
      <alignment vertical="center"/>
    </xf>
    <xf numFmtId="0" fontId="37" fillId="0" borderId="8" xfId="61" applyFont="1" applyFill="1" applyBorder="1" applyAlignment="1" applyProtection="1">
      <alignment horizontal="center" vertical="center" wrapText="1"/>
    </xf>
    <xf numFmtId="200" fontId="5" fillId="23" borderId="8" xfId="61" applyNumberFormat="1" applyFont="1" applyFill="1" applyBorder="1" applyAlignment="1" applyProtection="1">
      <alignment horizontal="left"/>
    </xf>
    <xf numFmtId="0" fontId="5" fillId="0" borderId="8" xfId="61" applyFont="1" applyFill="1" applyBorder="1" applyAlignment="1" applyProtection="1">
      <alignment horizontal="left" wrapText="1"/>
    </xf>
    <xf numFmtId="0" fontId="42" fillId="0" borderId="8" xfId="61" applyFont="1" applyFill="1" applyBorder="1" applyAlignment="1" applyProtection="1">
      <alignment vertical="center" wrapText="1"/>
    </xf>
    <xf numFmtId="0" fontId="5" fillId="0" borderId="8" xfId="61" applyFont="1" applyFill="1" applyBorder="1" applyAlignment="1" applyProtection="1">
      <alignment horizontal="left"/>
    </xf>
    <xf numFmtId="0" fontId="5" fillId="0" borderId="8" xfId="61" applyFont="1" applyFill="1" applyBorder="1" applyAlignment="1" applyProtection="1">
      <alignment horizontal="left" vertical="center" wrapText="1"/>
    </xf>
    <xf numFmtId="0" fontId="40" fillId="0" borderId="8" xfId="61" applyFont="1" applyFill="1" applyBorder="1" applyAlignment="1" applyProtection="1">
      <alignment horizontal="left" vertical="center" wrapText="1"/>
    </xf>
    <xf numFmtId="0" fontId="40" fillId="25" borderId="8" xfId="61" applyFont="1" applyFill="1" applyBorder="1" applyAlignment="1" applyProtection="1">
      <alignment horizontal="left" vertical="center" wrapText="1"/>
    </xf>
    <xf numFmtId="0" fontId="42" fillId="0" borderId="8" xfId="61" applyFont="1" applyFill="1" applyBorder="1" applyAlignment="1" applyProtection="1">
      <alignment horizontal="left" vertical="center" wrapText="1"/>
    </xf>
    <xf numFmtId="0" fontId="40" fillId="24" borderId="8" xfId="61" applyFont="1" applyFill="1" applyBorder="1" applyAlignment="1" applyProtection="1">
      <alignment horizontal="center" vertical="center" wrapText="1"/>
    </xf>
    <xf numFmtId="0" fontId="40" fillId="23" borderId="8" xfId="61" applyFont="1" applyFill="1" applyBorder="1" applyAlignment="1" applyProtection="1">
      <alignment horizontal="center" vertical="center" wrapText="1"/>
    </xf>
    <xf numFmtId="0" fontId="40" fillId="0" borderId="8" xfId="61" applyFont="1" applyBorder="1" applyAlignment="1" applyProtection="1">
      <alignment horizontal="center" vertical="center" wrapText="1"/>
    </xf>
    <xf numFmtId="0" fontId="5" fillId="0" borderId="8" xfId="0" applyFont="1" applyFill="1" applyBorder="1" applyAlignment="1" applyProtection="1">
      <alignment horizontal="centerContinuous" vertical="center" wrapText="1"/>
    </xf>
    <xf numFmtId="0" fontId="5" fillId="0" borderId="8" xfId="0" applyFont="1" applyFill="1" applyBorder="1" applyAlignment="1" applyProtection="1">
      <alignment vertical="center" wrapText="1"/>
    </xf>
    <xf numFmtId="0" fontId="5" fillId="0" borderId="8" xfId="0" applyFont="1" applyFill="1" applyBorder="1" applyAlignment="1" applyProtection="1">
      <alignment horizontal="left" vertical="center" wrapText="1"/>
    </xf>
    <xf numFmtId="0" fontId="39" fillId="0" borderId="8" xfId="0" applyFont="1" applyFill="1" applyBorder="1" applyAlignment="1" applyProtection="1">
      <alignment horizontal="left" vertical="center" wrapText="1"/>
    </xf>
    <xf numFmtId="0" fontId="38" fillId="0" borderId="8" xfId="0" applyFont="1" applyFill="1" applyBorder="1" applyAlignment="1" applyProtection="1">
      <alignment vertical="center" wrapText="1"/>
    </xf>
    <xf numFmtId="0" fontId="39" fillId="0" borderId="8" xfId="0" applyFont="1" applyFill="1" applyBorder="1" applyAlignment="1" applyProtection="1">
      <alignment vertical="center" wrapText="1"/>
    </xf>
    <xf numFmtId="0" fontId="5" fillId="0" borderId="8" xfId="0" applyFont="1" applyFill="1" applyBorder="1" applyAlignment="1" applyProtection="1">
      <alignment horizontal="center" vertical="center" wrapText="1"/>
    </xf>
    <xf numFmtId="0" fontId="38" fillId="25" borderId="8" xfId="0" applyNumberFormat="1" applyFont="1" applyFill="1" applyBorder="1" applyAlignment="1">
      <alignment horizontal="left" vertical="center" wrapText="1"/>
    </xf>
    <xf numFmtId="0" fontId="38" fillId="0" borderId="8" xfId="0" applyNumberFormat="1" applyFont="1" applyFill="1" applyBorder="1" applyAlignment="1">
      <alignment horizontal="left" vertical="center" wrapText="1"/>
    </xf>
    <xf numFmtId="200" fontId="44" fillId="23" borderId="8" xfId="61" applyNumberFormat="1" applyFont="1" applyFill="1" applyBorder="1" applyAlignment="1" applyProtection="1">
      <alignment horizontal="left"/>
    </xf>
    <xf numFmtId="0" fontId="37" fillId="0" borderId="8" xfId="61" applyFont="1" applyFill="1" applyBorder="1" applyAlignment="1" applyProtection="1">
      <alignment vertical="center" wrapText="1"/>
    </xf>
    <xf numFmtId="49" fontId="35" fillId="25" borderId="8" xfId="61" applyNumberFormat="1" applyFont="1" applyFill="1" applyBorder="1" applyAlignment="1" applyProtection="1">
      <alignment horizontal="center"/>
    </xf>
    <xf numFmtId="0" fontId="5" fillId="25" borderId="8" xfId="0" applyFont="1" applyFill="1" applyBorder="1" applyAlignment="1" applyProtection="1"/>
    <xf numFmtId="4" fontId="6" fillId="0" borderId="0" xfId="61" applyNumberFormat="1" applyFont="1" applyBorder="1" applyAlignment="1" applyProtection="1">
      <alignment horizontal="centerContinuous" vertical="center"/>
    </xf>
    <xf numFmtId="4" fontId="8" fillId="0" borderId="0" xfId="61" applyNumberFormat="1" applyFont="1" applyBorder="1" applyAlignment="1" applyProtection="1">
      <alignment horizontal="centerContinuous" vertical="center"/>
    </xf>
    <xf numFmtId="4" fontId="8" fillId="0" borderId="0" xfId="61" applyNumberFormat="1" applyFont="1" applyProtection="1"/>
    <xf numFmtId="200" fontId="5" fillId="25" borderId="8" xfId="61" applyNumberFormat="1" applyFont="1" applyFill="1" applyBorder="1" applyAlignment="1" applyProtection="1">
      <alignment horizontal="center"/>
    </xf>
    <xf numFmtId="200" fontId="5" fillId="0" borderId="8" xfId="61" applyNumberFormat="1" applyFont="1" applyFill="1" applyBorder="1" applyAlignment="1" applyProtection="1">
      <alignment horizontal="center"/>
    </xf>
    <xf numFmtId="200" fontId="38" fillId="25" borderId="8" xfId="61" applyNumberFormat="1" applyFont="1" applyFill="1" applyBorder="1" applyAlignment="1" applyProtection="1">
      <alignment horizontal="center"/>
    </xf>
    <xf numFmtId="200" fontId="38" fillId="0" borderId="8" xfId="61" applyNumberFormat="1" applyFont="1" applyFill="1" applyBorder="1" applyAlignment="1" applyProtection="1">
      <alignment horizontal="center"/>
    </xf>
    <xf numFmtId="200" fontId="40" fillId="24" borderId="8" xfId="61" applyNumberFormat="1" applyFont="1" applyFill="1" applyBorder="1" applyAlignment="1" applyProtection="1">
      <alignment horizontal="center" vertical="center" wrapText="1"/>
    </xf>
    <xf numFmtId="200" fontId="44" fillId="23" borderId="8" xfId="61" applyNumberFormat="1" applyFont="1" applyFill="1" applyBorder="1" applyAlignment="1" applyProtection="1">
      <alignment horizontal="center"/>
    </xf>
    <xf numFmtId="200" fontId="5" fillId="25" borderId="8" xfId="0" applyNumberFormat="1" applyFont="1" applyFill="1" applyBorder="1" applyAlignment="1" applyProtection="1">
      <alignment horizontal="center"/>
    </xf>
    <xf numFmtId="200" fontId="40" fillId="0" borderId="8" xfId="61" applyNumberFormat="1" applyFont="1" applyBorder="1" applyAlignment="1" applyProtection="1">
      <alignment horizontal="center"/>
    </xf>
    <xf numFmtId="200" fontId="41" fillId="0" borderId="8" xfId="61" applyNumberFormat="1" applyFont="1" applyBorder="1" applyAlignment="1" applyProtection="1">
      <alignment horizontal="center"/>
    </xf>
    <xf numFmtId="200" fontId="39" fillId="0" borderId="8" xfId="61" applyNumberFormat="1" applyFont="1" applyBorder="1" applyAlignment="1" applyProtection="1">
      <alignment horizontal="center"/>
    </xf>
    <xf numFmtId="200" fontId="38" fillId="0" borderId="8" xfId="61" applyNumberFormat="1" applyFont="1" applyBorder="1" applyAlignment="1" applyProtection="1">
      <alignment horizontal="center"/>
    </xf>
    <xf numFmtId="200" fontId="39" fillId="0" borderId="8" xfId="61" applyNumberFormat="1" applyFont="1" applyBorder="1" applyAlignment="1" applyProtection="1">
      <alignment horizontal="center"/>
      <protection locked="0"/>
    </xf>
    <xf numFmtId="200" fontId="42" fillId="25" borderId="8" xfId="0" applyNumberFormat="1" applyFont="1" applyFill="1" applyBorder="1" applyAlignment="1">
      <alignment horizontal="center"/>
    </xf>
    <xf numFmtId="200" fontId="42" fillId="0" borderId="8" xfId="0" applyNumberFormat="1" applyFont="1" applyFill="1" applyBorder="1" applyAlignment="1">
      <alignment horizontal="center"/>
    </xf>
    <xf numFmtId="200" fontId="5" fillId="0" borderId="10" xfId="61" applyNumberFormat="1" applyFont="1" applyFill="1" applyBorder="1" applyAlignment="1" applyProtection="1">
      <alignment horizontal="center"/>
    </xf>
    <xf numFmtId="200" fontId="37" fillId="0" borderId="8" xfId="61" applyNumberFormat="1" applyFont="1" applyFill="1" applyBorder="1" applyAlignment="1" applyProtection="1">
      <alignment horizontal="center"/>
    </xf>
    <xf numFmtId="200" fontId="38" fillId="0" borderId="8" xfId="61" applyNumberFormat="1" applyFont="1" applyFill="1" applyBorder="1" applyAlignment="1" applyProtection="1">
      <alignment horizontal="center"/>
      <protection locked="0"/>
    </xf>
    <xf numFmtId="200" fontId="38" fillId="0" borderId="10" xfId="61" applyNumberFormat="1" applyFont="1" applyFill="1" applyBorder="1" applyAlignment="1" applyProtection="1">
      <alignment horizontal="center"/>
    </xf>
    <xf numFmtId="200" fontId="38" fillId="25" borderId="8" xfId="61" applyNumberFormat="1" applyFont="1" applyFill="1" applyBorder="1" applyAlignment="1" applyProtection="1">
      <alignment horizontal="center"/>
      <protection locked="0"/>
    </xf>
    <xf numFmtId="200" fontId="38" fillId="25" borderId="14" xfId="61" applyNumberFormat="1" applyFont="1" applyFill="1" applyBorder="1" applyAlignment="1" applyProtection="1">
      <alignment horizontal="center"/>
      <protection locked="0"/>
    </xf>
    <xf numFmtId="200" fontId="5" fillId="23" borderId="8" xfId="61" applyNumberFormat="1" applyFont="1" applyFill="1" applyBorder="1" applyAlignment="1" applyProtection="1">
      <alignment horizontal="center"/>
    </xf>
    <xf numFmtId="200" fontId="37" fillId="0" borderId="8" xfId="61" applyNumberFormat="1" applyFont="1" applyFill="1" applyBorder="1" applyAlignment="1" applyProtection="1">
      <alignment horizontal="center"/>
      <protection locked="0"/>
    </xf>
    <xf numFmtId="200" fontId="38" fillId="28" borderId="8" xfId="61" applyNumberFormat="1" applyFont="1" applyFill="1" applyBorder="1" applyAlignment="1" applyProtection="1">
      <alignment horizontal="center"/>
    </xf>
    <xf numFmtId="0" fontId="43" fillId="26" borderId="15" xfId="0" applyFont="1" applyFill="1" applyBorder="1" applyAlignment="1">
      <alignment horizontal="left" vertical="center" wrapText="1"/>
    </xf>
    <xf numFmtId="200" fontId="5" fillId="0" borderId="8" xfId="61" applyNumberFormat="1" applyFont="1" applyFill="1" applyBorder="1" applyAlignment="1" applyProtection="1">
      <alignment horizontal="center"/>
      <protection locked="0"/>
    </xf>
    <xf numFmtId="210" fontId="5" fillId="0" borderId="8" xfId="66" applyNumberFormat="1" applyFont="1" applyFill="1" applyBorder="1" applyAlignment="1" applyProtection="1">
      <alignment horizontal="center"/>
    </xf>
    <xf numFmtId="210" fontId="39" fillId="0" borderId="8" xfId="66" applyNumberFormat="1" applyFont="1" applyFill="1" applyBorder="1" applyAlignment="1" applyProtection="1">
      <alignment horizontal="center"/>
    </xf>
    <xf numFmtId="210" fontId="5" fillId="23" borderId="8" xfId="66" applyNumberFormat="1" applyFont="1" applyFill="1" applyBorder="1" applyAlignment="1" applyProtection="1">
      <alignment horizontal="center"/>
    </xf>
    <xf numFmtId="210" fontId="5" fillId="25" borderId="8" xfId="66" applyNumberFormat="1" applyFont="1" applyFill="1" applyBorder="1" applyAlignment="1" applyProtection="1">
      <alignment horizontal="center"/>
    </xf>
    <xf numFmtId="210" fontId="40" fillId="24" borderId="8" xfId="66" applyNumberFormat="1" applyFont="1" applyFill="1" applyBorder="1" applyAlignment="1" applyProtection="1">
      <alignment horizontal="center" vertical="center" wrapText="1"/>
    </xf>
    <xf numFmtId="210" fontId="44" fillId="23" borderId="8" xfId="66" applyNumberFormat="1" applyFont="1" applyFill="1" applyBorder="1" applyAlignment="1" applyProtection="1">
      <alignment horizontal="center"/>
    </xf>
    <xf numFmtId="210" fontId="44" fillId="28" borderId="8" xfId="66" applyNumberFormat="1" applyFont="1" applyFill="1" applyBorder="1" applyAlignment="1" applyProtection="1">
      <alignment horizontal="center"/>
    </xf>
    <xf numFmtId="0" fontId="33" fillId="25" borderId="8" xfId="61" applyFont="1" applyFill="1" applyBorder="1" applyAlignment="1" applyProtection="1">
      <alignment horizontal="center" vertical="center"/>
      <protection locked="0"/>
    </xf>
    <xf numFmtId="0" fontId="6" fillId="0" borderId="8" xfId="61" applyFont="1" applyFill="1" applyBorder="1" applyAlignment="1" applyProtection="1">
      <alignment horizontal="center" vertical="center"/>
    </xf>
    <xf numFmtId="0" fontId="8" fillId="0" borderId="8" xfId="61" applyFont="1" applyFill="1" applyBorder="1" applyAlignment="1" applyProtection="1">
      <alignment horizontal="center" vertical="center"/>
    </xf>
    <xf numFmtId="0" fontId="6" fillId="25" borderId="8" xfId="61" applyFont="1" applyFill="1" applyBorder="1" applyAlignment="1" applyProtection="1">
      <alignment horizontal="center" vertical="center"/>
    </xf>
    <xf numFmtId="49" fontId="4" fillId="0" borderId="8" xfId="61" applyNumberFormat="1" applyFont="1" applyFill="1" applyBorder="1" applyAlignment="1" applyProtection="1">
      <alignment horizontal="center" vertical="center"/>
    </xf>
    <xf numFmtId="200" fontId="39" fillId="0" borderId="8" xfId="61" applyNumberFormat="1" applyFont="1" applyFill="1" applyBorder="1" applyAlignment="1" applyProtection="1">
      <alignment horizontal="center"/>
    </xf>
    <xf numFmtId="0" fontId="6" fillId="0" borderId="8" xfId="0" applyNumberFormat="1" applyFont="1" applyFill="1" applyBorder="1" applyAlignment="1" applyProtection="1">
      <alignment horizontal="center" vertical="center"/>
    </xf>
    <xf numFmtId="0" fontId="5" fillId="0" borderId="8" xfId="61" applyFont="1" applyFill="1" applyBorder="1" applyAlignment="1" applyProtection="1">
      <alignment vertical="center" wrapText="1"/>
    </xf>
    <xf numFmtId="0" fontId="38" fillId="0" borderId="0" xfId="61" applyFont="1" applyFill="1" applyBorder="1" applyAlignment="1" applyProtection="1">
      <alignment horizontal="left" vertical="center" wrapText="1"/>
    </xf>
    <xf numFmtId="49" fontId="11" fillId="0" borderId="8" xfId="61" applyNumberFormat="1" applyFont="1" applyFill="1" applyBorder="1" applyAlignment="1" applyProtection="1">
      <alignment horizontal="center" vertical="top" wrapText="1"/>
    </xf>
    <xf numFmtId="200" fontId="39" fillId="0" borderId="8" xfId="61" applyNumberFormat="1" applyFont="1" applyFill="1" applyBorder="1" applyAlignment="1" applyProtection="1">
      <alignment horizontal="center"/>
      <protection locked="0"/>
    </xf>
    <xf numFmtId="200" fontId="16" fillId="0" borderId="0" xfId="63" applyNumberFormat="1" applyFont="1" applyFill="1" applyAlignment="1" applyProtection="1">
      <alignment horizontal="center"/>
    </xf>
    <xf numFmtId="200" fontId="40" fillId="0" borderId="8" xfId="61" applyNumberFormat="1" applyFont="1" applyFill="1" applyBorder="1" applyAlignment="1" applyProtection="1">
      <alignment horizontal="center"/>
    </xf>
    <xf numFmtId="4" fontId="21" fillId="0" borderId="0" xfId="61" applyNumberFormat="1" applyFont="1" applyFill="1" applyProtection="1"/>
    <xf numFmtId="4" fontId="30" fillId="0" borderId="0" xfId="61" applyNumberFormat="1" applyFont="1" applyFill="1" applyProtection="1"/>
    <xf numFmtId="0" fontId="30" fillId="0" borderId="0" xfId="61" applyFont="1" applyFill="1" applyProtection="1"/>
    <xf numFmtId="210" fontId="5" fillId="28" borderId="8" xfId="66" applyNumberFormat="1" applyFont="1" applyFill="1" applyBorder="1" applyAlignment="1" applyProtection="1">
      <alignment horizontal="center"/>
    </xf>
    <xf numFmtId="210" fontId="39" fillId="28" borderId="8" xfId="66" applyNumberFormat="1" applyFont="1" applyFill="1" applyBorder="1" applyAlignment="1" applyProtection="1">
      <alignment horizontal="center"/>
    </xf>
    <xf numFmtId="0" fontId="42" fillId="28" borderId="8" xfId="61" applyFont="1" applyFill="1" applyBorder="1" applyAlignment="1" applyProtection="1">
      <alignment vertical="center" wrapText="1"/>
    </xf>
    <xf numFmtId="210" fontId="45" fillId="28" borderId="8" xfId="66" applyNumberFormat="1" applyFont="1" applyFill="1" applyBorder="1" applyAlignment="1" applyProtection="1">
      <alignment horizontal="center"/>
    </xf>
    <xf numFmtId="210" fontId="45" fillId="28" borderId="8" xfId="66" applyNumberFormat="1" applyFont="1" applyFill="1" applyBorder="1" applyAlignment="1" applyProtection="1">
      <alignment horizontal="center" vertical="center" wrapText="1"/>
    </xf>
    <xf numFmtId="200" fontId="40" fillId="23" borderId="8" xfId="61" applyNumberFormat="1" applyFont="1" applyFill="1" applyBorder="1" applyAlignment="1" applyProtection="1">
      <alignment horizontal="center" wrapText="1"/>
    </xf>
    <xf numFmtId="210" fontId="45" fillId="28" borderId="8" xfId="66" applyNumberFormat="1" applyFont="1" applyFill="1" applyBorder="1" applyAlignment="1" applyProtection="1">
      <alignment horizontal="center" wrapText="1"/>
    </xf>
    <xf numFmtId="0" fontId="43" fillId="26" borderId="0" xfId="0" applyFont="1" applyFill="1" applyBorder="1" applyAlignment="1">
      <alignment horizontal="left" vertical="center" wrapText="1"/>
    </xf>
    <xf numFmtId="0" fontId="70" fillId="24" borderId="0" xfId="61" applyFont="1" applyFill="1" applyProtection="1"/>
    <xf numFmtId="0" fontId="8" fillId="0" borderId="0" xfId="61" applyFont="1" applyBorder="1" applyProtection="1"/>
    <xf numFmtId="4" fontId="70" fillId="0" borderId="0" xfId="61" applyNumberFormat="1" applyFont="1" applyFill="1" applyBorder="1" applyAlignment="1" applyProtection="1">
      <alignment horizontal="centerContinuous" vertical="center"/>
    </xf>
    <xf numFmtId="191" fontId="70" fillId="25" borderId="0" xfId="61" applyNumberFormat="1" applyFont="1" applyFill="1" applyProtection="1"/>
    <xf numFmtId="0" fontId="70" fillId="0" borderId="0" xfId="61" applyFont="1" applyFill="1" applyProtection="1"/>
    <xf numFmtId="200" fontId="70" fillId="0" borderId="0" xfId="61" applyNumberFormat="1" applyFont="1" applyFill="1" applyProtection="1"/>
    <xf numFmtId="191" fontId="70" fillId="0" borderId="0" xfId="61" applyNumberFormat="1" applyFont="1" applyFill="1" applyProtection="1"/>
    <xf numFmtId="4" fontId="70" fillId="0" borderId="0" xfId="61" applyNumberFormat="1" applyFont="1" applyFill="1" applyBorder="1" applyProtection="1"/>
    <xf numFmtId="0" fontId="70" fillId="0" borderId="0" xfId="61" applyFont="1" applyFill="1" applyBorder="1" applyProtection="1"/>
    <xf numFmtId="200" fontId="70" fillId="0" borderId="0" xfId="61" applyNumberFormat="1" applyFont="1" applyFill="1" applyBorder="1" applyProtection="1"/>
    <xf numFmtId="2" fontId="8" fillId="28" borderId="0" xfId="61" applyNumberFormat="1" applyFont="1" applyFill="1" applyProtection="1"/>
    <xf numFmtId="210" fontId="38" fillId="0" borderId="8" xfId="66" applyNumberFormat="1" applyFont="1" applyFill="1" applyBorder="1" applyAlignment="1" applyProtection="1">
      <alignment horizontal="center"/>
    </xf>
    <xf numFmtId="0" fontId="61" fillId="0" borderId="8" xfId="0" applyNumberFormat="1" applyFont="1" applyFill="1" applyBorder="1" applyAlignment="1" applyProtection="1">
      <alignment horizontal="center" vertical="center"/>
      <protection hidden="1"/>
    </xf>
    <xf numFmtId="0" fontId="62" fillId="0" borderId="0" xfId="61" applyFont="1" applyFill="1" applyProtection="1"/>
    <xf numFmtId="0" fontId="63" fillId="0" borderId="0" xfId="61" applyFont="1" applyFill="1" applyProtection="1"/>
    <xf numFmtId="0" fontId="61" fillId="28" borderId="8" xfId="0" applyNumberFormat="1" applyFont="1" applyFill="1" applyBorder="1" applyAlignment="1" applyProtection="1">
      <alignment horizontal="center" vertical="center"/>
      <protection hidden="1"/>
    </xf>
    <xf numFmtId="49" fontId="64" fillId="0" borderId="8" xfId="61" applyNumberFormat="1" applyFont="1" applyFill="1" applyBorder="1" applyAlignment="1" applyProtection="1">
      <alignment horizontal="center" vertical="center" wrapText="1"/>
    </xf>
    <xf numFmtId="0" fontId="7" fillId="0" borderId="8" xfId="61" applyFont="1" applyFill="1" applyBorder="1" applyAlignment="1" applyProtection="1">
      <alignment horizontal="center" vertical="center"/>
    </xf>
    <xf numFmtId="200" fontId="37" fillId="25" borderId="8" xfId="61" applyNumberFormat="1" applyFont="1" applyFill="1" applyBorder="1" applyAlignment="1" applyProtection="1">
      <alignment horizontal="center"/>
    </xf>
    <xf numFmtId="210" fontId="38" fillId="28" borderId="8" xfId="66" applyNumberFormat="1" applyFont="1" applyFill="1" applyBorder="1" applyAlignment="1" applyProtection="1">
      <alignment horizontal="center"/>
    </xf>
    <xf numFmtId="0" fontId="7" fillId="0" borderId="0" xfId="61" applyFont="1" applyFill="1" applyProtection="1"/>
    <xf numFmtId="0" fontId="7" fillId="0" borderId="8" xfId="0" applyNumberFormat="1" applyFont="1" applyFill="1" applyBorder="1" applyAlignment="1" applyProtection="1">
      <alignment horizontal="center" vertical="center"/>
    </xf>
    <xf numFmtId="210" fontId="37" fillId="28" borderId="8" xfId="66" applyNumberFormat="1" applyFont="1" applyFill="1" applyBorder="1" applyAlignment="1" applyProtection="1">
      <alignment horizontal="center"/>
    </xf>
    <xf numFmtId="0" fontId="71" fillId="25" borderId="0" xfId="61" applyFont="1" applyFill="1" applyAlignment="1" applyProtection="1">
      <alignment horizontal="center" wrapText="1"/>
    </xf>
    <xf numFmtId="200" fontId="71" fillId="25" borderId="0" xfId="61" applyNumberFormat="1" applyFont="1" applyFill="1" applyBorder="1" applyAlignment="1" applyProtection="1">
      <alignment horizontal="center" wrapText="1"/>
    </xf>
    <xf numFmtId="39" fontId="72" fillId="28" borderId="0" xfId="0" applyNumberFormat="1" applyFont="1" applyFill="1" applyBorder="1" applyAlignment="1">
      <alignment horizontal="right" vertical="center" wrapText="1"/>
    </xf>
    <xf numFmtId="2" fontId="70" fillId="28" borderId="0" xfId="61" applyNumberFormat="1" applyFont="1" applyFill="1" applyProtection="1"/>
    <xf numFmtId="4" fontId="71" fillId="25" borderId="0" xfId="61" applyNumberFormat="1" applyFont="1" applyFill="1" applyBorder="1" applyAlignment="1" applyProtection="1">
      <alignment horizontal="centerContinuous" vertical="center"/>
    </xf>
    <xf numFmtId="4" fontId="71" fillId="0" borderId="0" xfId="61" applyNumberFormat="1" applyFont="1" applyFill="1" applyBorder="1" applyAlignment="1" applyProtection="1">
      <alignment horizontal="centerContinuous" vertical="center"/>
    </xf>
    <xf numFmtId="4" fontId="70" fillId="25" borderId="0" xfId="61" applyNumberFormat="1" applyFont="1" applyFill="1" applyBorder="1" applyAlignment="1" applyProtection="1">
      <alignment horizontal="centerContinuous" vertical="center"/>
    </xf>
    <xf numFmtId="191" fontId="70" fillId="25" borderId="0" xfId="61" applyNumberFormat="1" applyFont="1" applyFill="1" applyBorder="1" applyAlignment="1" applyProtection="1">
      <alignment horizontal="center" vertical="center" wrapText="1"/>
    </xf>
    <xf numFmtId="191" fontId="70" fillId="0" borderId="0" xfId="61" applyNumberFormat="1" applyFont="1" applyFill="1" applyBorder="1" applyAlignment="1" applyProtection="1">
      <alignment horizontal="center" vertical="center" wrapText="1"/>
    </xf>
    <xf numFmtId="2" fontId="73" fillId="25" borderId="0" xfId="0" applyNumberFormat="1" applyFont="1" applyFill="1" applyBorder="1" applyAlignment="1">
      <alignment horizontal="right"/>
    </xf>
    <xf numFmtId="191" fontId="70" fillId="25" borderId="0" xfId="61" applyNumberFormat="1" applyFont="1" applyFill="1" applyBorder="1" applyAlignment="1" applyProtection="1">
      <alignment horizontal="center"/>
    </xf>
    <xf numFmtId="191" fontId="70" fillId="0" borderId="0" xfId="61" applyNumberFormat="1" applyFont="1" applyFill="1" applyBorder="1" applyAlignment="1" applyProtection="1">
      <alignment horizontal="center"/>
    </xf>
    <xf numFmtId="191" fontId="70" fillId="25" borderId="0" xfId="61" applyNumberFormat="1" applyFont="1" applyFill="1" applyBorder="1" applyProtection="1"/>
    <xf numFmtId="191" fontId="70" fillId="25" borderId="0" xfId="61" applyNumberFormat="1" applyFont="1" applyFill="1" applyAlignment="1" applyProtection="1">
      <alignment horizontal="center"/>
    </xf>
    <xf numFmtId="191" fontId="70" fillId="0" borderId="0" xfId="61" applyNumberFormat="1" applyFont="1" applyFill="1" applyAlignment="1" applyProtection="1">
      <alignment horizontal="center"/>
    </xf>
    <xf numFmtId="0" fontId="70" fillId="25" borderId="0" xfId="61" applyFont="1" applyFill="1" applyAlignment="1" applyProtection="1">
      <alignment horizontal="center"/>
    </xf>
    <xf numFmtId="0" fontId="70" fillId="0" borderId="0" xfId="61" applyFont="1" applyFill="1" applyAlignment="1" applyProtection="1">
      <alignment horizontal="center"/>
    </xf>
    <xf numFmtId="0" fontId="70" fillId="25" borderId="0" xfId="61" applyFont="1" applyFill="1" applyProtection="1"/>
    <xf numFmtId="49" fontId="74" fillId="0" borderId="8" xfId="61" applyNumberFormat="1" applyFont="1" applyFill="1" applyBorder="1" applyAlignment="1" applyProtection="1">
      <alignment horizontal="center" vertical="top" wrapText="1"/>
    </xf>
    <xf numFmtId="49" fontId="74" fillId="25" borderId="8" xfId="61" applyNumberFormat="1" applyFont="1" applyFill="1" applyBorder="1" applyAlignment="1" applyProtection="1">
      <alignment horizontal="center" vertical="top" wrapText="1"/>
    </xf>
    <xf numFmtId="200" fontId="5" fillId="0" borderId="0" xfId="61" applyNumberFormat="1" applyFont="1" applyFill="1" applyAlignment="1" applyProtection="1">
      <alignment horizontal="left" vertical="center"/>
    </xf>
    <xf numFmtId="200" fontId="5" fillId="0" borderId="0" xfId="61" applyNumberFormat="1" applyFont="1" applyFill="1" applyAlignment="1" applyProtection="1">
      <alignment horizontal="right" vertical="center"/>
    </xf>
    <xf numFmtId="0" fontId="11" fillId="0" borderId="13" xfId="61" applyFont="1" applyFill="1" applyBorder="1" applyAlignment="1" applyProtection="1">
      <alignment horizontal="center" vertical="center" wrapText="1"/>
    </xf>
    <xf numFmtId="200" fontId="6" fillId="0" borderId="0" xfId="0" applyNumberFormat="1" applyFont="1" applyFill="1" applyAlignment="1" applyProtection="1"/>
    <xf numFmtId="191" fontId="6" fillId="0" borderId="0" xfId="0" applyNumberFormat="1" applyFont="1" applyFill="1" applyBorder="1" applyAlignment="1" applyProtection="1">
      <alignment vertical="center"/>
    </xf>
    <xf numFmtId="191" fontId="8" fillId="25" borderId="0" xfId="61" applyNumberFormat="1" applyFont="1" applyFill="1" applyProtection="1"/>
    <xf numFmtId="200" fontId="8" fillId="25" borderId="0" xfId="61" applyNumberFormat="1" applyFont="1" applyFill="1" applyProtection="1"/>
    <xf numFmtId="0" fontId="11" fillId="25" borderId="13" xfId="61" applyFont="1" applyFill="1" applyBorder="1" applyAlignment="1" applyProtection="1">
      <alignment horizontal="center" vertical="center" wrapText="1"/>
    </xf>
    <xf numFmtId="49" fontId="11" fillId="25" borderId="16" xfId="61" applyNumberFormat="1" applyFont="1" applyFill="1" applyBorder="1" applyAlignment="1" applyProtection="1">
      <alignment horizontal="center" vertical="top" wrapText="1"/>
    </xf>
    <xf numFmtId="200" fontId="6" fillId="27" borderId="8" xfId="61" applyNumberFormat="1" applyFont="1" applyFill="1" applyBorder="1" applyProtection="1"/>
    <xf numFmtId="200" fontId="13" fillId="27" borderId="8" xfId="61" applyNumberFormat="1" applyFont="1" applyFill="1" applyBorder="1" applyProtection="1">
      <protection locked="0"/>
    </xf>
    <xf numFmtId="200" fontId="11" fillId="27" borderId="8" xfId="61" applyNumberFormat="1" applyFont="1" applyFill="1" applyBorder="1" applyProtection="1"/>
    <xf numFmtId="200" fontId="14" fillId="27" borderId="8" xfId="0" applyNumberFormat="1" applyFont="1" applyFill="1" applyBorder="1" applyAlignment="1"/>
    <xf numFmtId="200" fontId="8" fillId="25" borderId="0" xfId="61" applyNumberFormat="1" applyFont="1" applyFill="1" applyBorder="1" applyProtection="1"/>
    <xf numFmtId="191" fontId="8" fillId="27" borderId="0" xfId="61" applyNumberFormat="1" applyFont="1" applyFill="1" applyBorder="1" applyProtection="1"/>
    <xf numFmtId="191" fontId="8" fillId="27" borderId="0" xfId="61" applyNumberFormat="1" applyFont="1" applyFill="1" applyProtection="1"/>
    <xf numFmtId="0" fontId="8" fillId="27" borderId="0" xfId="61" applyFont="1" applyFill="1" applyProtection="1"/>
    <xf numFmtId="0" fontId="11" fillId="25" borderId="8" xfId="61" applyFont="1" applyFill="1" applyBorder="1" applyAlignment="1" applyProtection="1">
      <alignment horizontal="center" vertical="center" wrapText="1"/>
    </xf>
    <xf numFmtId="200" fontId="5" fillId="0" borderId="8" xfId="0" applyNumberFormat="1" applyFont="1" applyFill="1" applyBorder="1" applyAlignment="1" applyProtection="1">
      <alignment horizontal="center"/>
    </xf>
    <xf numFmtId="200" fontId="40" fillId="25" borderId="8" xfId="61" applyNumberFormat="1" applyFont="1" applyFill="1" applyBorder="1" applyAlignment="1" applyProtection="1">
      <alignment horizontal="center"/>
    </xf>
    <xf numFmtId="200" fontId="39" fillId="25" borderId="8" xfId="61" applyNumberFormat="1" applyFont="1" applyFill="1" applyBorder="1" applyAlignment="1" applyProtection="1">
      <alignment horizontal="center"/>
    </xf>
    <xf numFmtId="200" fontId="39" fillId="25" borderId="8" xfId="61" applyNumberFormat="1" applyFont="1" applyFill="1" applyBorder="1" applyAlignment="1" applyProtection="1">
      <alignment horizontal="center"/>
      <protection locked="0"/>
    </xf>
    <xf numFmtId="214" fontId="67" fillId="29" borderId="18" xfId="0" applyNumberFormat="1" applyFont="1" applyFill="1" applyBorder="1" applyAlignment="1">
      <alignment horizontal="right" vertical="center" wrapText="1"/>
    </xf>
    <xf numFmtId="0" fontId="8" fillId="0" borderId="9" xfId="61" applyFont="1" applyFill="1" applyBorder="1" applyAlignment="1" applyProtection="1">
      <alignment horizontal="center"/>
    </xf>
    <xf numFmtId="0" fontId="4" fillId="0" borderId="0" xfId="61" applyFont="1" applyAlignment="1" applyProtection="1">
      <alignment horizontal="center"/>
    </xf>
    <xf numFmtId="0" fontId="17" fillId="0" borderId="0" xfId="61" applyFont="1" applyAlignment="1" applyProtection="1">
      <alignment horizontal="center"/>
    </xf>
    <xf numFmtId="0" fontId="20" fillId="0" borderId="0" xfId="61" applyFont="1" applyFill="1" applyAlignment="1" applyProtection="1">
      <alignment horizontal="center" vertical="center" wrapText="1"/>
    </xf>
    <xf numFmtId="0" fontId="36" fillId="0" borderId="0" xfId="61" applyFont="1" applyFill="1" applyAlignment="1" applyProtection="1">
      <alignment horizontal="center" vertical="center" wrapText="1"/>
    </xf>
    <xf numFmtId="0" fontId="4" fillId="0" borderId="0" xfId="62" applyFont="1" applyAlignment="1" applyProtection="1">
      <alignment horizontal="center"/>
    </xf>
    <xf numFmtId="0" fontId="17" fillId="0" borderId="0" xfId="62" applyFont="1" applyAlignment="1" applyProtection="1">
      <alignment horizontal="center"/>
    </xf>
    <xf numFmtId="0" fontId="5" fillId="0" borderId="12" xfId="61" applyFont="1" applyFill="1" applyBorder="1" applyAlignment="1" applyProtection="1">
      <alignment horizontal="center" vertical="center"/>
    </xf>
    <xf numFmtId="0" fontId="5" fillId="0" borderId="17" xfId="61" applyFont="1" applyFill="1" applyBorder="1" applyAlignment="1" applyProtection="1">
      <alignment horizontal="center" vertical="center"/>
    </xf>
    <xf numFmtId="0" fontId="5" fillId="0" borderId="10" xfId="61" applyFont="1" applyFill="1" applyBorder="1" applyAlignment="1" applyProtection="1">
      <alignment horizontal="center" vertical="center"/>
    </xf>
    <xf numFmtId="0" fontId="5" fillId="0" borderId="16" xfId="61" applyFont="1" applyFill="1" applyBorder="1" applyAlignment="1" applyProtection="1">
      <alignment horizontal="center" vertical="center"/>
    </xf>
    <xf numFmtId="0" fontId="19" fillId="0" borderId="17" xfId="61" applyFont="1" applyFill="1" applyBorder="1" applyAlignment="1" applyProtection="1">
      <alignment horizontal="center" vertical="center"/>
    </xf>
    <xf numFmtId="0" fontId="5" fillId="0" borderId="0" xfId="61" applyFont="1" applyFill="1" applyAlignment="1" applyProtection="1">
      <alignment horizontal="center" vertical="center" wrapText="1"/>
    </xf>
    <xf numFmtId="0" fontId="5" fillId="0" borderId="8" xfId="61" applyFont="1" applyFill="1" applyBorder="1" applyAlignment="1" applyProtection="1">
      <alignment horizontal="center" vertical="center"/>
    </xf>
    <xf numFmtId="0" fontId="5" fillId="0" borderId="0" xfId="61" applyFont="1" applyFill="1" applyAlignment="1" applyProtection="1">
      <alignment horizontal="center" wrapText="1"/>
    </xf>
  </cellXfs>
  <cellStyles count="72">
    <cellStyle name="20% — акцент1" xfId="1"/>
    <cellStyle name="20% — акцент2" xfId="2"/>
    <cellStyle name="20% — акцент3" xfId="3"/>
    <cellStyle name="20% — акцент4" xfId="4"/>
    <cellStyle name="20% — акцент5" xfId="5"/>
    <cellStyle name="20% — акцент6" xfId="6"/>
    <cellStyle name="20% – Акцентування1" xfId="7"/>
    <cellStyle name="20% – Акцентування2" xfId="8"/>
    <cellStyle name="20% – Акцентування3" xfId="9"/>
    <cellStyle name="20% – Акцентування4" xfId="10"/>
    <cellStyle name="20% – Акцентування5" xfId="11"/>
    <cellStyle name="20% – Акцентування6" xfId="12"/>
    <cellStyle name="40% — акцент1" xfId="13"/>
    <cellStyle name="40% — акцент2" xfId="14"/>
    <cellStyle name="40% — акцент3" xfId="15"/>
    <cellStyle name="40% — акцент4" xfId="16"/>
    <cellStyle name="40% — акцент5" xfId="17"/>
    <cellStyle name="40% — акцент6" xfId="18"/>
    <cellStyle name="40% – Акцентування1" xfId="19"/>
    <cellStyle name="40% – Акцентування2" xfId="20"/>
    <cellStyle name="40% – Акцентування3" xfId="21"/>
    <cellStyle name="40% – Акцентування4" xfId="22"/>
    <cellStyle name="40% – Акцентування5" xfId="23"/>
    <cellStyle name="40% – Акцентування6" xfId="24"/>
    <cellStyle name="60% — акцент1" xfId="25"/>
    <cellStyle name="60% — акцент2" xfId="26"/>
    <cellStyle name="60% — акцент3" xfId="27"/>
    <cellStyle name="60% — акцент4" xfId="28"/>
    <cellStyle name="60% — акцент5" xfId="29"/>
    <cellStyle name="60% — акцент6" xfId="30"/>
    <cellStyle name="60% – Акцентування1" xfId="31"/>
    <cellStyle name="60% – Акцентування2" xfId="32"/>
    <cellStyle name="60% – Акцентування3" xfId="33"/>
    <cellStyle name="60% – Акцентування4" xfId="34"/>
    <cellStyle name="60% – Акцентування5" xfId="35"/>
    <cellStyle name="60% – Акцентування6" xfId="36"/>
    <cellStyle name="Normal_Доходи" xfId="37"/>
    <cellStyle name="Акцентування1" xfId="38"/>
    <cellStyle name="Акцентування2" xfId="39"/>
    <cellStyle name="Акцентування3" xfId="40"/>
    <cellStyle name="Акцентування4" xfId="41"/>
    <cellStyle name="Акцентування5" xfId="42"/>
    <cellStyle name="Акцентування6" xfId="43"/>
    <cellStyle name="Ввід" xfId="44"/>
    <cellStyle name="Відсотковий" xfId="66" builtinId="5"/>
    <cellStyle name="Добре" xfId="45"/>
    <cellStyle name="Заголовок 1 2" xfId="46"/>
    <cellStyle name="Заголовок 2 2" xfId="47"/>
    <cellStyle name="Заголовок 3 2" xfId="48"/>
    <cellStyle name="Заголовок 4 2" xfId="49"/>
    <cellStyle name="Звичайний" xfId="0" builtinId="0"/>
    <cellStyle name="Звичайний 2" xfId="50"/>
    <cellStyle name="Звичайний 2 2" xfId="51"/>
    <cellStyle name="Звичайний 3" xfId="52"/>
    <cellStyle name="Зв'язана клітинка" xfId="53"/>
    <cellStyle name="Контрольна клітинка" xfId="54"/>
    <cellStyle name="Назва" xfId="55"/>
    <cellStyle name="Обычный 2" xfId="56"/>
    <cellStyle name="Обычный 2 2" xfId="57"/>
    <cellStyle name="Обычный 2 3" xfId="58"/>
    <cellStyle name="Обычный 3" xfId="59"/>
    <cellStyle name="Обычный 3 2" xfId="60"/>
    <cellStyle name="Обычный_ZV1PIV98" xfId="61"/>
    <cellStyle name="Обычный_Додаток 4" xfId="62"/>
    <cellStyle name="Обычный_Додаток 5" xfId="63"/>
    <cellStyle name="Примечание 2" xfId="64"/>
    <cellStyle name="Примітка 2" xfId="65"/>
    <cellStyle name="Середній" xfId="67"/>
    <cellStyle name="Стиль 1" xfId="68"/>
    <cellStyle name="Текст попередження" xfId="69"/>
    <cellStyle name="Тысячи [0]_Розподіл (2)" xfId="70"/>
    <cellStyle name="Тысячи_Розподіл (2)" xfId="7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42"/>
  <sheetViews>
    <sheetView showGridLines="0" showZeros="0" view="pageBreakPreview" zoomScale="85" zoomScaleNormal="75" zoomScaleSheetLayoutView="85" workbookViewId="0">
      <pane xSplit="3" ySplit="9" topLeftCell="G10" activePane="bottomRight" state="frozen"/>
      <selection pane="topRight" activeCell="D1" sqref="D1"/>
      <selection pane="bottomLeft" activeCell="A10" sqref="A10"/>
      <selection pane="bottomRight" activeCell="S74" sqref="S74"/>
    </sheetView>
  </sheetViews>
  <sheetFormatPr defaultColWidth="7.88671875" defaultRowHeight="15.6" x14ac:dyDescent="0.3"/>
  <cols>
    <col min="1" max="1" width="12.44140625" style="29" customWidth="1"/>
    <col min="2" max="2" width="72.109375" style="29" customWidth="1"/>
    <col min="3" max="3" width="0.109375" style="29" customWidth="1"/>
    <col min="4" max="4" width="21.33203125" style="11" customWidth="1"/>
    <col min="5" max="5" width="19.33203125" style="11" customWidth="1"/>
    <col min="6" max="6" width="20.5546875" style="11" customWidth="1"/>
    <col min="7" max="7" width="18.6640625" style="11" customWidth="1"/>
    <col min="8" max="8" width="15.5546875" style="11" customWidth="1"/>
    <col min="9" max="9" width="20.33203125" style="11" customWidth="1"/>
    <col min="10" max="10" width="16" style="11" customWidth="1"/>
    <col min="11" max="11" width="22.44140625" style="268" customWidth="1"/>
    <col min="12" max="12" width="17.5546875" style="268" customWidth="1"/>
    <col min="13" max="13" width="20.5546875" style="29" customWidth="1"/>
    <col min="14" max="14" width="12.33203125" style="29" customWidth="1"/>
    <col min="15" max="15" width="20.5546875" style="11" customWidth="1"/>
    <col min="16" max="16" width="22.44140625" style="11" customWidth="1"/>
    <col min="17" max="17" width="20.5546875" style="11" customWidth="1"/>
    <col min="18" max="18" width="13.33203125" style="11" customWidth="1"/>
    <col min="19" max="33" width="7.88671875" style="29" customWidth="1"/>
    <col min="34" max="16384" width="7.88671875" style="11"/>
  </cols>
  <sheetData>
    <row r="1" spans="1:33" s="24" customFormat="1" ht="18" x14ac:dyDescent="0.35">
      <c r="A1" s="276" t="s">
        <v>5</v>
      </c>
      <c r="B1" s="276"/>
      <c r="C1" s="276"/>
      <c r="D1" s="277"/>
      <c r="E1" s="277"/>
      <c r="F1" s="277"/>
      <c r="G1" s="276"/>
      <c r="H1" s="276"/>
      <c r="I1" s="276"/>
      <c r="J1" s="276"/>
      <c r="K1" s="276"/>
      <c r="L1" s="276"/>
      <c r="M1" s="276"/>
      <c r="N1" s="276"/>
      <c r="O1" s="276"/>
      <c r="P1" s="276"/>
      <c r="Q1" s="276"/>
      <c r="R1" s="276"/>
    </row>
    <row r="2" spans="1:33" s="25" customFormat="1" ht="20.25" customHeight="1" x14ac:dyDescent="0.35">
      <c r="A2" s="278" t="s">
        <v>70</v>
      </c>
      <c r="B2" s="278"/>
      <c r="C2" s="278"/>
      <c r="D2" s="279"/>
      <c r="E2" s="279"/>
      <c r="F2" s="279"/>
      <c r="G2" s="278"/>
      <c r="H2" s="278"/>
      <c r="I2" s="278"/>
      <c r="J2" s="278"/>
      <c r="K2" s="278"/>
      <c r="L2" s="278"/>
      <c r="M2" s="278"/>
      <c r="N2" s="278"/>
      <c r="O2" s="278"/>
      <c r="P2" s="278"/>
      <c r="Q2" s="278"/>
      <c r="R2" s="278"/>
    </row>
    <row r="3" spans="1:33" s="26" customFormat="1" ht="15.75" customHeight="1" x14ac:dyDescent="0.3">
      <c r="A3" s="280" t="s">
        <v>6</v>
      </c>
      <c r="B3" s="280"/>
      <c r="C3" s="280"/>
      <c r="D3" s="281"/>
      <c r="E3" s="281"/>
      <c r="F3" s="281"/>
      <c r="G3" s="280"/>
      <c r="H3" s="280"/>
      <c r="I3" s="280"/>
      <c r="J3" s="280"/>
      <c r="K3" s="280"/>
      <c r="L3" s="280"/>
      <c r="M3" s="280"/>
      <c r="N3" s="280"/>
      <c r="O3" s="280"/>
      <c r="P3" s="280"/>
      <c r="Q3" s="280"/>
      <c r="R3" s="280"/>
    </row>
    <row r="4" spans="1:33" s="27" customFormat="1" ht="26.25" customHeight="1" x14ac:dyDescent="0.3">
      <c r="A4" s="287" t="s">
        <v>237</v>
      </c>
      <c r="B4" s="287"/>
      <c r="C4" s="287"/>
      <c r="D4" s="287"/>
      <c r="E4" s="287"/>
      <c r="F4" s="287"/>
      <c r="G4" s="287"/>
      <c r="H4" s="287"/>
      <c r="I4" s="287"/>
      <c r="J4" s="287"/>
      <c r="K4" s="287"/>
      <c r="L4" s="287"/>
      <c r="M4" s="287"/>
      <c r="N4" s="287"/>
      <c r="O4" s="287"/>
      <c r="P4" s="287"/>
      <c r="Q4" s="287"/>
      <c r="R4" s="287"/>
      <c r="S4" s="287"/>
    </row>
    <row r="5" spans="1:33" s="27" customFormat="1" ht="23.25" customHeight="1" x14ac:dyDescent="0.3">
      <c r="A5" s="1" t="s">
        <v>231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</row>
    <row r="6" spans="1:33" s="7" customFormat="1" ht="20.399999999999999" x14ac:dyDescent="0.3">
      <c r="B6" s="8" t="s">
        <v>140</v>
      </c>
      <c r="C6" s="8"/>
      <c r="D6" s="252"/>
      <c r="E6" s="253"/>
      <c r="F6" s="252"/>
      <c r="G6" s="83"/>
      <c r="H6" s="83"/>
      <c r="K6" s="257"/>
      <c r="L6" s="258"/>
      <c r="M6" s="95"/>
      <c r="N6" s="90"/>
      <c r="O6" s="83"/>
      <c r="Q6" s="275" t="s">
        <v>218</v>
      </c>
      <c r="R6" s="275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</row>
    <row r="7" spans="1:33" s="28" customFormat="1" ht="18" customHeight="1" x14ac:dyDescent="0.3">
      <c r="A7" s="3" t="s">
        <v>7</v>
      </c>
      <c r="B7" s="2" t="s">
        <v>8</v>
      </c>
      <c r="C7" s="285" t="s">
        <v>78</v>
      </c>
      <c r="D7" s="286"/>
      <c r="E7" s="286"/>
      <c r="F7" s="286"/>
      <c r="G7" s="283"/>
      <c r="H7" s="283"/>
      <c r="I7" s="283"/>
      <c r="J7" s="284"/>
      <c r="K7" s="6" t="s">
        <v>79</v>
      </c>
      <c r="L7" s="4"/>
      <c r="M7" s="4"/>
      <c r="N7" s="4"/>
      <c r="O7" s="282" t="s">
        <v>80</v>
      </c>
      <c r="P7" s="282"/>
      <c r="Q7" s="283"/>
      <c r="R7" s="284"/>
    </row>
    <row r="8" spans="1:33" s="68" customFormat="1" ht="114" customHeight="1" x14ac:dyDescent="0.25">
      <c r="A8" s="3"/>
      <c r="B8" s="2"/>
      <c r="C8" s="62" t="s">
        <v>82</v>
      </c>
      <c r="D8" s="63" t="s">
        <v>238</v>
      </c>
      <c r="E8" s="254" t="s">
        <v>239</v>
      </c>
      <c r="F8" s="254" t="s">
        <v>9</v>
      </c>
      <c r="G8" s="82" t="s">
        <v>240</v>
      </c>
      <c r="H8" s="63" t="s">
        <v>241</v>
      </c>
      <c r="I8" s="63" t="s">
        <v>116</v>
      </c>
      <c r="J8" s="63" t="s">
        <v>242</v>
      </c>
      <c r="K8" s="259" t="s">
        <v>243</v>
      </c>
      <c r="L8" s="89" t="s">
        <v>9</v>
      </c>
      <c r="M8" s="89" t="s">
        <v>206</v>
      </c>
      <c r="N8" s="89" t="s">
        <v>10</v>
      </c>
      <c r="O8" s="65" t="s">
        <v>244</v>
      </c>
      <c r="P8" s="64" t="s">
        <v>9</v>
      </c>
      <c r="Q8" s="66" t="s">
        <v>188</v>
      </c>
      <c r="R8" s="67" t="s">
        <v>10</v>
      </c>
    </row>
    <row r="9" spans="1:33" s="9" customFormat="1" ht="13.8" x14ac:dyDescent="0.25">
      <c r="A9" s="22">
        <v>1</v>
      </c>
      <c r="B9" s="22">
        <v>2</v>
      </c>
      <c r="C9" s="21" t="s">
        <v>74</v>
      </c>
      <c r="D9" s="21" t="s">
        <v>74</v>
      </c>
      <c r="E9" s="21" t="s">
        <v>187</v>
      </c>
      <c r="F9" s="21" t="s">
        <v>11</v>
      </c>
      <c r="G9" s="21" t="s">
        <v>107</v>
      </c>
      <c r="H9" s="21" t="s">
        <v>108</v>
      </c>
      <c r="I9" s="21" t="s">
        <v>75</v>
      </c>
      <c r="J9" s="21" t="s">
        <v>12</v>
      </c>
      <c r="K9" s="260" t="s">
        <v>13</v>
      </c>
      <c r="L9" s="88" t="s">
        <v>14</v>
      </c>
      <c r="M9" s="88" t="s">
        <v>15</v>
      </c>
      <c r="N9" s="88" t="s">
        <v>76</v>
      </c>
      <c r="O9" s="21" t="s">
        <v>16</v>
      </c>
      <c r="P9" s="21" t="s">
        <v>73</v>
      </c>
      <c r="Q9" s="42" t="s">
        <v>103</v>
      </c>
      <c r="R9" s="21" t="s">
        <v>104</v>
      </c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  <c r="AF9" s="35"/>
      <c r="AG9" s="35"/>
    </row>
    <row r="10" spans="1:33" s="7" customFormat="1" ht="20.25" customHeight="1" x14ac:dyDescent="0.35">
      <c r="A10" s="186">
        <v>10000000</v>
      </c>
      <c r="B10" s="110" t="s">
        <v>17</v>
      </c>
      <c r="C10" s="111" t="e">
        <f>C11+#REF!+C15+C21+#REF!</f>
        <v>#REF!</v>
      </c>
      <c r="D10" s="154">
        <f>D11+D15+D21+D26+D31+D25</f>
        <v>6632193.102</v>
      </c>
      <c r="E10" s="154">
        <f>E11+E15+E21+E26+E31+E25</f>
        <v>480272.08500000002</v>
      </c>
      <c r="F10" s="154">
        <f>F11+F15+F21+F26+F31+F25</f>
        <v>535715.05270999996</v>
      </c>
      <c r="G10" s="154">
        <f>F10-E10</f>
        <v>55442.967709999939</v>
      </c>
      <c r="H10" s="178">
        <f>IFERROR(F10/E10,"")</f>
        <v>1.1154407458638782</v>
      </c>
      <c r="I10" s="154">
        <f t="shared" ref="I10:I19" si="0">F10-D10</f>
        <v>-6096478.0492899995</v>
      </c>
      <c r="J10" s="178">
        <f>IFERROR(F10/D10,"")</f>
        <v>8.0774947965319352E-2</v>
      </c>
      <c r="K10" s="153">
        <f>K11+K15+K21+K26+K31+K14</f>
        <v>6198.08</v>
      </c>
      <c r="L10" s="153">
        <f>L11+L15+L21+L26+L31+L14</f>
        <v>67.394360000000006</v>
      </c>
      <c r="M10" s="153">
        <f t="shared" ref="M10:M16" si="1">L10-K10</f>
        <v>-6130.6856399999997</v>
      </c>
      <c r="N10" s="181">
        <f>IFERROR(L10/K10,"")</f>
        <v>1.0873425318808406E-2</v>
      </c>
      <c r="O10" s="154">
        <f t="shared" ref="O10:O19" si="2">D10+K10</f>
        <v>6638391.182</v>
      </c>
      <c r="P10" s="154">
        <f t="shared" ref="P10:P24" si="3">L10+F10</f>
        <v>535782.44706999999</v>
      </c>
      <c r="Q10" s="167">
        <f t="shared" ref="Q10:Q19" si="4">P10-O10</f>
        <v>-6102608.7349300003</v>
      </c>
      <c r="R10" s="178">
        <f>IFERROR(P10/O10,"")</f>
        <v>8.0709682870568747E-2</v>
      </c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/>
    </row>
    <row r="11" spans="1:33" s="7" customFormat="1" ht="40.5" customHeight="1" x14ac:dyDescent="0.35">
      <c r="A11" s="186">
        <v>11000000</v>
      </c>
      <c r="B11" s="110" t="s">
        <v>57</v>
      </c>
      <c r="C11" s="111">
        <f>C12+C13</f>
        <v>107497.5</v>
      </c>
      <c r="D11" s="154">
        <f>D12+D13</f>
        <v>3976989.432</v>
      </c>
      <c r="E11" s="154">
        <f>E12+E13</f>
        <v>251898.79700000002</v>
      </c>
      <c r="F11" s="154">
        <f>F12+F13</f>
        <v>285468.46752999997</v>
      </c>
      <c r="G11" s="154">
        <f t="shared" ref="G11:G82" si="5">F11-E11</f>
        <v>33569.670529999945</v>
      </c>
      <c r="H11" s="178">
        <f t="shared" ref="H11:H51" si="6">IFERROR(F11/E11,"")</f>
        <v>1.1332664980134857</v>
      </c>
      <c r="I11" s="154">
        <f t="shared" si="0"/>
        <v>-3691520.96447</v>
      </c>
      <c r="J11" s="178">
        <f t="shared" ref="J11:J51" si="7">IFERROR(F11/D11,"")</f>
        <v>7.1780041765522093E-2</v>
      </c>
      <c r="K11" s="153">
        <f>K12+K13</f>
        <v>0</v>
      </c>
      <c r="L11" s="153">
        <f>L12+L13</f>
        <v>0</v>
      </c>
      <c r="M11" s="153">
        <f>L11-K11</f>
        <v>0</v>
      </c>
      <c r="N11" s="181" t="str">
        <f t="shared" ref="N11:N51" si="8">IFERROR(L11/K11,"")</f>
        <v/>
      </c>
      <c r="O11" s="154">
        <f t="shared" si="2"/>
        <v>3976989.432</v>
      </c>
      <c r="P11" s="154">
        <f t="shared" si="3"/>
        <v>285468.46752999997</v>
      </c>
      <c r="Q11" s="167">
        <f t="shared" si="4"/>
        <v>-3691520.96447</v>
      </c>
      <c r="R11" s="178">
        <f t="shared" ref="R11:R51" si="9">IFERROR(P11/O11,"")</f>
        <v>7.1780041765522093E-2</v>
      </c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</row>
    <row r="12" spans="1:33" s="229" customFormat="1" ht="21" customHeight="1" x14ac:dyDescent="0.4">
      <c r="A12" s="226">
        <v>11010000</v>
      </c>
      <c r="B12" s="112" t="s">
        <v>196</v>
      </c>
      <c r="C12" s="113">
        <v>106199</v>
      </c>
      <c r="D12" s="169">
        <v>3895724.0320000001</v>
      </c>
      <c r="E12" s="169">
        <v>251886.34700000001</v>
      </c>
      <c r="F12" s="169">
        <v>280225.41772999999</v>
      </c>
      <c r="G12" s="169">
        <f t="shared" si="5"/>
        <v>28339.070729999978</v>
      </c>
      <c r="H12" s="220">
        <f t="shared" si="6"/>
        <v>1.1125073711517997</v>
      </c>
      <c r="I12" s="169">
        <f t="shared" si="0"/>
        <v>-3615498.6142700003</v>
      </c>
      <c r="J12" s="220">
        <f t="shared" si="7"/>
        <v>7.1931537097646242E-2</v>
      </c>
      <c r="K12" s="227">
        <v>0</v>
      </c>
      <c r="L12" s="227">
        <v>0</v>
      </c>
      <c r="M12" s="227">
        <f>L12-K12</f>
        <v>0</v>
      </c>
      <c r="N12" s="228" t="str">
        <f t="shared" si="8"/>
        <v/>
      </c>
      <c r="O12" s="156">
        <f t="shared" si="2"/>
        <v>3895724.0320000001</v>
      </c>
      <c r="P12" s="169">
        <f t="shared" si="3"/>
        <v>280225.41772999999</v>
      </c>
      <c r="Q12" s="170">
        <f t="shared" si="4"/>
        <v>-3615498.6142700003</v>
      </c>
      <c r="R12" s="220">
        <f t="shared" si="9"/>
        <v>7.1931537097646242E-2</v>
      </c>
      <c r="S12" s="200"/>
      <c r="T12" s="200"/>
      <c r="U12" s="200"/>
      <c r="V12" s="200"/>
      <c r="W12" s="200"/>
      <c r="X12" s="200"/>
      <c r="Y12" s="200"/>
      <c r="Z12" s="200"/>
      <c r="AA12" s="200"/>
      <c r="AB12" s="200"/>
      <c r="AC12" s="200"/>
      <c r="AD12" s="200"/>
      <c r="AE12" s="200"/>
      <c r="AF12" s="200"/>
      <c r="AG12" s="200"/>
    </row>
    <row r="13" spans="1:33" s="229" customFormat="1" ht="24" customHeight="1" x14ac:dyDescent="0.4">
      <c r="A13" s="226">
        <v>11020000</v>
      </c>
      <c r="B13" s="112" t="s">
        <v>71</v>
      </c>
      <c r="C13" s="113">
        <v>1298.5</v>
      </c>
      <c r="D13" s="169">
        <v>81265.399999999994</v>
      </c>
      <c r="E13" s="169">
        <v>12.45</v>
      </c>
      <c r="F13" s="169">
        <v>5243.0497999999998</v>
      </c>
      <c r="G13" s="169">
        <f t="shared" si="5"/>
        <v>5230.5998</v>
      </c>
      <c r="H13" s="220">
        <f t="shared" si="6"/>
        <v>421.12849799196789</v>
      </c>
      <c r="I13" s="169">
        <f t="shared" si="0"/>
        <v>-76022.350200000001</v>
      </c>
      <c r="J13" s="220">
        <f t="shared" si="7"/>
        <v>6.4517615122795191E-2</v>
      </c>
      <c r="K13" s="227"/>
      <c r="L13" s="227">
        <v>0</v>
      </c>
      <c r="M13" s="227">
        <f>L13-K13</f>
        <v>0</v>
      </c>
      <c r="N13" s="228" t="str">
        <f t="shared" si="8"/>
        <v/>
      </c>
      <c r="O13" s="156">
        <f t="shared" si="2"/>
        <v>81265.399999999994</v>
      </c>
      <c r="P13" s="169">
        <f t="shared" si="3"/>
        <v>5243.0497999999998</v>
      </c>
      <c r="Q13" s="170">
        <f t="shared" si="4"/>
        <v>-76022.350200000001</v>
      </c>
      <c r="R13" s="220">
        <f t="shared" si="9"/>
        <v>6.4517615122795191E-2</v>
      </c>
      <c r="S13" s="200"/>
      <c r="T13" s="200"/>
      <c r="U13" s="200"/>
      <c r="V13" s="200"/>
      <c r="W13" s="200"/>
      <c r="X13" s="200"/>
      <c r="Y13" s="200"/>
      <c r="Z13" s="200"/>
      <c r="AA13" s="200"/>
      <c r="AB13" s="200"/>
      <c r="AC13" s="200"/>
      <c r="AD13" s="200"/>
      <c r="AE13" s="200"/>
      <c r="AF13" s="200"/>
      <c r="AG13" s="200"/>
    </row>
    <row r="14" spans="1:33" s="7" customFormat="1" ht="24" hidden="1" customHeight="1" x14ac:dyDescent="0.4">
      <c r="A14" s="186" t="s">
        <v>212</v>
      </c>
      <c r="B14" s="110" t="s">
        <v>211</v>
      </c>
      <c r="C14" s="113"/>
      <c r="D14" s="174">
        <v>0</v>
      </c>
      <c r="E14" s="174">
        <v>0</v>
      </c>
      <c r="F14" s="174">
        <v>0</v>
      </c>
      <c r="G14" s="174"/>
      <c r="H14" s="178" t="str">
        <f t="shared" si="6"/>
        <v/>
      </c>
      <c r="I14" s="174"/>
      <c r="J14" s="178" t="str">
        <f t="shared" si="7"/>
        <v/>
      </c>
      <c r="K14" s="153">
        <v>0</v>
      </c>
      <c r="L14" s="153">
        <v>0</v>
      </c>
      <c r="M14" s="153">
        <f>L14-K14</f>
        <v>0</v>
      </c>
      <c r="N14" s="181" t="str">
        <f t="shared" si="8"/>
        <v/>
      </c>
      <c r="O14" s="156">
        <f>D14+K14</f>
        <v>0</v>
      </c>
      <c r="P14" s="169">
        <f>L14+F14</f>
        <v>0</v>
      </c>
      <c r="Q14" s="170">
        <f>P14-O14</f>
        <v>0</v>
      </c>
      <c r="R14" s="178" t="str">
        <f t="shared" si="9"/>
        <v/>
      </c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</row>
    <row r="15" spans="1:33" s="7" customFormat="1" ht="43.5" customHeight="1" x14ac:dyDescent="0.35">
      <c r="A15" s="186">
        <v>13000000</v>
      </c>
      <c r="B15" s="110" t="s">
        <v>171</v>
      </c>
      <c r="C15" s="114" t="e">
        <f>C16+#REF!+#REF!+C19</f>
        <v>#REF!</v>
      </c>
      <c r="D15" s="154">
        <f>SUM(D16:D20)</f>
        <v>37147.871000000006</v>
      </c>
      <c r="E15" s="154">
        <f>SUM(E16:E20)</f>
        <v>165.434</v>
      </c>
      <c r="F15" s="154">
        <f>SUM(F16:F20)</f>
        <v>652.87952999999993</v>
      </c>
      <c r="G15" s="154">
        <f t="shared" si="5"/>
        <v>487.44552999999996</v>
      </c>
      <c r="H15" s="178">
        <f t="shared" si="6"/>
        <v>3.9464652368920534</v>
      </c>
      <c r="I15" s="154">
        <f t="shared" si="0"/>
        <v>-36494.991470000008</v>
      </c>
      <c r="J15" s="178">
        <f t="shared" si="7"/>
        <v>1.7575153364778291E-2</v>
      </c>
      <c r="K15" s="153">
        <f>SUM(K16:K20)</f>
        <v>0</v>
      </c>
      <c r="L15" s="153">
        <f>SUM(L16:L20)</f>
        <v>0</v>
      </c>
      <c r="M15" s="153">
        <f t="shared" si="1"/>
        <v>0</v>
      </c>
      <c r="N15" s="181" t="str">
        <f t="shared" si="8"/>
        <v/>
      </c>
      <c r="O15" s="154">
        <f t="shared" si="2"/>
        <v>37147.871000000006</v>
      </c>
      <c r="P15" s="154">
        <f t="shared" si="3"/>
        <v>652.87952999999993</v>
      </c>
      <c r="Q15" s="167">
        <f t="shared" si="4"/>
        <v>-36494.991470000008</v>
      </c>
      <c r="R15" s="178">
        <f t="shared" si="9"/>
        <v>1.7575153364778291E-2</v>
      </c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</row>
    <row r="16" spans="1:33" s="229" customFormat="1" ht="42.75" customHeight="1" x14ac:dyDescent="0.4">
      <c r="A16" s="226">
        <v>13010000</v>
      </c>
      <c r="B16" s="112" t="s">
        <v>172</v>
      </c>
      <c r="C16" s="113">
        <v>1</v>
      </c>
      <c r="D16" s="169">
        <v>23170.735000000001</v>
      </c>
      <c r="E16" s="169">
        <v>2</v>
      </c>
      <c r="F16" s="169">
        <v>0</v>
      </c>
      <c r="G16" s="169">
        <f t="shared" si="5"/>
        <v>-2</v>
      </c>
      <c r="H16" s="220">
        <f t="shared" si="6"/>
        <v>0</v>
      </c>
      <c r="I16" s="169">
        <f t="shared" si="0"/>
        <v>-23170.735000000001</v>
      </c>
      <c r="J16" s="220">
        <f t="shared" si="7"/>
        <v>0</v>
      </c>
      <c r="K16" s="155">
        <v>0</v>
      </c>
      <c r="L16" s="155">
        <v>0</v>
      </c>
      <c r="M16" s="155">
        <f t="shared" si="1"/>
        <v>0</v>
      </c>
      <c r="N16" s="228" t="str">
        <f t="shared" si="8"/>
        <v/>
      </c>
      <c r="O16" s="156">
        <f t="shared" si="2"/>
        <v>23170.735000000001</v>
      </c>
      <c r="P16" s="169">
        <f t="shared" si="3"/>
        <v>0</v>
      </c>
      <c r="Q16" s="170">
        <f t="shared" si="4"/>
        <v>-23170.735000000001</v>
      </c>
      <c r="R16" s="220">
        <f t="shared" si="9"/>
        <v>0</v>
      </c>
      <c r="S16" s="200"/>
      <c r="T16" s="200"/>
      <c r="U16" s="200"/>
      <c r="V16" s="200"/>
      <c r="W16" s="200"/>
      <c r="X16" s="200"/>
      <c r="Y16" s="200"/>
      <c r="Z16" s="200"/>
      <c r="AA16" s="200"/>
      <c r="AB16" s="200"/>
      <c r="AC16" s="200"/>
      <c r="AD16" s="200"/>
      <c r="AE16" s="200"/>
      <c r="AF16" s="200"/>
      <c r="AG16" s="200"/>
    </row>
    <row r="17" spans="1:33" s="229" customFormat="1" ht="32.25" customHeight="1" x14ac:dyDescent="0.4">
      <c r="A17" s="226">
        <v>13020000</v>
      </c>
      <c r="B17" s="112" t="s">
        <v>173</v>
      </c>
      <c r="C17" s="113"/>
      <c r="D17" s="169">
        <v>7710.2</v>
      </c>
      <c r="E17" s="169">
        <v>45</v>
      </c>
      <c r="F17" s="169">
        <v>577.62518999999998</v>
      </c>
      <c r="G17" s="169">
        <f t="shared" si="5"/>
        <v>532.62518999999998</v>
      </c>
      <c r="H17" s="220">
        <f t="shared" si="6"/>
        <v>12.836115333333332</v>
      </c>
      <c r="I17" s="169">
        <f t="shared" si="0"/>
        <v>-7132.5748100000001</v>
      </c>
      <c r="J17" s="220">
        <f t="shared" si="7"/>
        <v>7.491701771679074E-2</v>
      </c>
      <c r="K17" s="155">
        <v>0</v>
      </c>
      <c r="L17" s="155">
        <v>0</v>
      </c>
      <c r="M17" s="155"/>
      <c r="N17" s="228" t="str">
        <f t="shared" si="8"/>
        <v/>
      </c>
      <c r="O17" s="156">
        <f t="shared" si="2"/>
        <v>7710.2</v>
      </c>
      <c r="P17" s="169">
        <f t="shared" si="3"/>
        <v>577.62518999999998</v>
      </c>
      <c r="Q17" s="170">
        <f t="shared" si="4"/>
        <v>-7132.5748100000001</v>
      </c>
      <c r="R17" s="220">
        <f t="shared" si="9"/>
        <v>7.491701771679074E-2</v>
      </c>
      <c r="S17" s="200"/>
      <c r="T17" s="200"/>
      <c r="U17" s="200"/>
      <c r="V17" s="200"/>
      <c r="W17" s="200"/>
      <c r="X17" s="200"/>
      <c r="Y17" s="200"/>
      <c r="Z17" s="200"/>
      <c r="AA17" s="200"/>
      <c r="AB17" s="200"/>
      <c r="AC17" s="200"/>
      <c r="AD17" s="200"/>
      <c r="AE17" s="200"/>
      <c r="AF17" s="200"/>
      <c r="AG17" s="200"/>
    </row>
    <row r="18" spans="1:33" s="229" customFormat="1" ht="35.25" customHeight="1" x14ac:dyDescent="0.4">
      <c r="A18" s="226">
        <v>13030000</v>
      </c>
      <c r="B18" s="112" t="s">
        <v>174</v>
      </c>
      <c r="C18" s="113"/>
      <c r="D18" s="169">
        <v>3135.636</v>
      </c>
      <c r="E18" s="169">
        <v>69.233999999999995</v>
      </c>
      <c r="F18" s="169">
        <v>61.997270000000007</v>
      </c>
      <c r="G18" s="169">
        <f t="shared" si="5"/>
        <v>-7.2367299999999872</v>
      </c>
      <c r="H18" s="220">
        <f t="shared" si="6"/>
        <v>0.89547433341999616</v>
      </c>
      <c r="I18" s="169">
        <f t="shared" si="0"/>
        <v>-3073.6387300000001</v>
      </c>
      <c r="J18" s="220">
        <f t="shared" si="7"/>
        <v>1.9771832572403177E-2</v>
      </c>
      <c r="K18" s="155">
        <v>0</v>
      </c>
      <c r="L18" s="155">
        <v>0</v>
      </c>
      <c r="M18" s="155"/>
      <c r="N18" s="228" t="str">
        <f t="shared" si="8"/>
        <v/>
      </c>
      <c r="O18" s="156">
        <f t="shared" si="2"/>
        <v>3135.636</v>
      </c>
      <c r="P18" s="169">
        <f t="shared" si="3"/>
        <v>61.997270000000007</v>
      </c>
      <c r="Q18" s="170">
        <f t="shared" si="4"/>
        <v>-3073.6387300000001</v>
      </c>
      <c r="R18" s="220">
        <f t="shared" si="9"/>
        <v>1.9771832572403177E-2</v>
      </c>
      <c r="S18" s="200"/>
      <c r="T18" s="200"/>
      <c r="U18" s="200"/>
      <c r="V18" s="200"/>
      <c r="W18" s="200"/>
      <c r="X18" s="200"/>
      <c r="Y18" s="200"/>
      <c r="Z18" s="200"/>
      <c r="AA18" s="200"/>
      <c r="AB18" s="200"/>
      <c r="AC18" s="200"/>
      <c r="AD18" s="200"/>
      <c r="AE18" s="200"/>
      <c r="AF18" s="200"/>
      <c r="AG18" s="200"/>
    </row>
    <row r="19" spans="1:33" s="229" customFormat="1" ht="42" customHeight="1" x14ac:dyDescent="0.4">
      <c r="A19" s="226">
        <v>13040000</v>
      </c>
      <c r="B19" s="112" t="s">
        <v>216</v>
      </c>
      <c r="C19" s="113"/>
      <c r="D19" s="168">
        <v>3131.3</v>
      </c>
      <c r="E19" s="168">
        <v>49.2</v>
      </c>
      <c r="F19" s="168">
        <v>13.257070000000001</v>
      </c>
      <c r="G19" s="168">
        <f t="shared" si="5"/>
        <v>-35.942930000000004</v>
      </c>
      <c r="H19" s="220">
        <f t="shared" si="6"/>
        <v>0.26945264227642274</v>
      </c>
      <c r="I19" s="169">
        <f t="shared" si="0"/>
        <v>-3118.0429300000001</v>
      </c>
      <c r="J19" s="220">
        <f t="shared" si="7"/>
        <v>4.2337272059527987E-3</v>
      </c>
      <c r="K19" s="155">
        <v>0</v>
      </c>
      <c r="L19" s="155">
        <v>0</v>
      </c>
      <c r="M19" s="155">
        <f>L19-K19</f>
        <v>0</v>
      </c>
      <c r="N19" s="228" t="str">
        <f t="shared" si="8"/>
        <v/>
      </c>
      <c r="O19" s="156">
        <f t="shared" si="2"/>
        <v>3131.3</v>
      </c>
      <c r="P19" s="169">
        <f t="shared" si="3"/>
        <v>13.257070000000001</v>
      </c>
      <c r="Q19" s="170">
        <f t="shared" si="4"/>
        <v>-3118.0429300000001</v>
      </c>
      <c r="R19" s="220">
        <f t="shared" si="9"/>
        <v>4.2337272059527987E-3</v>
      </c>
      <c r="S19" s="200"/>
      <c r="T19" s="200"/>
      <c r="U19" s="200"/>
      <c r="V19" s="200"/>
      <c r="W19" s="200"/>
      <c r="X19" s="200"/>
      <c r="Y19" s="200"/>
      <c r="Z19" s="200"/>
      <c r="AA19" s="200"/>
      <c r="AB19" s="200"/>
      <c r="AC19" s="200"/>
      <c r="AD19" s="200"/>
      <c r="AE19" s="200"/>
      <c r="AF19" s="200"/>
      <c r="AG19" s="200"/>
    </row>
    <row r="20" spans="1:33" s="7" customFormat="1" ht="26.25" hidden="1" customHeight="1" x14ac:dyDescent="0.4">
      <c r="A20" s="187">
        <v>13070000</v>
      </c>
      <c r="B20" s="112" t="s">
        <v>93</v>
      </c>
      <c r="C20" s="113"/>
      <c r="D20" s="154">
        <v>0</v>
      </c>
      <c r="E20" s="154">
        <v>0</v>
      </c>
      <c r="F20" s="154">
        <v>0</v>
      </c>
      <c r="G20" s="154">
        <f t="shared" si="5"/>
        <v>0</v>
      </c>
      <c r="H20" s="179" t="str">
        <f t="shared" si="6"/>
        <v/>
      </c>
      <c r="I20" s="169"/>
      <c r="J20" s="179" t="str">
        <f t="shared" si="7"/>
        <v/>
      </c>
      <c r="K20" s="155">
        <v>0</v>
      </c>
      <c r="L20" s="155">
        <v>0</v>
      </c>
      <c r="M20" s="155"/>
      <c r="N20" s="202" t="str">
        <f t="shared" si="8"/>
        <v/>
      </c>
      <c r="O20" s="156"/>
      <c r="P20" s="169">
        <f t="shared" si="3"/>
        <v>0</v>
      </c>
      <c r="Q20" s="170"/>
      <c r="R20" s="179" t="str">
        <f t="shared" si="9"/>
        <v/>
      </c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</row>
    <row r="21" spans="1:33" s="7" customFormat="1" ht="27.75" customHeight="1" x14ac:dyDescent="0.35">
      <c r="A21" s="186">
        <v>14000000</v>
      </c>
      <c r="B21" s="110" t="s">
        <v>58</v>
      </c>
      <c r="C21" s="114" t="e">
        <f>C24+#REF!</f>
        <v>#REF!</v>
      </c>
      <c r="D21" s="154">
        <f>D24+D23+D22</f>
        <v>655677.53</v>
      </c>
      <c r="E21" s="154">
        <f>E24+E23+E22</f>
        <v>51838.168000000005</v>
      </c>
      <c r="F21" s="154">
        <f>F22+F23+F24</f>
        <v>56579.743759999998</v>
      </c>
      <c r="G21" s="154">
        <f t="shared" si="5"/>
        <v>4741.5757599999924</v>
      </c>
      <c r="H21" s="178">
        <f t="shared" si="6"/>
        <v>1.0914688142528493</v>
      </c>
      <c r="I21" s="154">
        <f t="shared" ref="I21:I34" si="10">F21-D21</f>
        <v>-599097.78624000004</v>
      </c>
      <c r="J21" s="178">
        <f t="shared" si="7"/>
        <v>8.6292027972957985E-2</v>
      </c>
      <c r="K21" s="153">
        <f>((K24+K23+K22)/1000)/1000</f>
        <v>0</v>
      </c>
      <c r="L21" s="153">
        <f>((L24+L23+L22)/1000)/1000</f>
        <v>0</v>
      </c>
      <c r="M21" s="153">
        <f>M24+M23+M22</f>
        <v>0</v>
      </c>
      <c r="N21" s="181" t="str">
        <f t="shared" si="8"/>
        <v/>
      </c>
      <c r="O21" s="154">
        <f>O24+O23+O22</f>
        <v>655677.53</v>
      </c>
      <c r="P21" s="154">
        <f>P24+P23+P22</f>
        <v>56579.743759999998</v>
      </c>
      <c r="Q21" s="167">
        <f t="shared" ref="Q21:Q29" si="11">P21-O21</f>
        <v>-599097.78624000004</v>
      </c>
      <c r="R21" s="178">
        <f t="shared" si="9"/>
        <v>8.6292027972957985E-2</v>
      </c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</row>
    <row r="22" spans="1:33" s="229" customFormat="1" ht="49.5" customHeight="1" x14ac:dyDescent="0.4">
      <c r="A22" s="230">
        <v>14020000</v>
      </c>
      <c r="B22" s="112" t="s">
        <v>139</v>
      </c>
      <c r="C22" s="113"/>
      <c r="D22" s="169">
        <v>45672.49</v>
      </c>
      <c r="E22" s="169">
        <v>3303.9250000000002</v>
      </c>
      <c r="F22" s="169">
        <v>4637.2818399999996</v>
      </c>
      <c r="G22" s="169">
        <f t="shared" si="5"/>
        <v>1333.3568399999995</v>
      </c>
      <c r="H22" s="220">
        <f t="shared" si="6"/>
        <v>1.4035675265025687</v>
      </c>
      <c r="I22" s="169">
        <f t="shared" si="10"/>
        <v>-41035.208159999995</v>
      </c>
      <c r="J22" s="220">
        <f t="shared" si="7"/>
        <v>0.10153337030672074</v>
      </c>
      <c r="K22" s="171">
        <v>0</v>
      </c>
      <c r="L22" s="171">
        <v>0</v>
      </c>
      <c r="M22" s="171"/>
      <c r="N22" s="228" t="str">
        <f t="shared" si="8"/>
        <v/>
      </c>
      <c r="O22" s="169">
        <f>D22+K22</f>
        <v>45672.49</v>
      </c>
      <c r="P22" s="169">
        <f>L22+F22</f>
        <v>4637.2818399999996</v>
      </c>
      <c r="Q22" s="169">
        <f t="shared" si="11"/>
        <v>-41035.208159999995</v>
      </c>
      <c r="R22" s="220">
        <f t="shared" si="9"/>
        <v>0.10153337030672074</v>
      </c>
      <c r="S22" s="200"/>
      <c r="T22" s="200"/>
      <c r="U22" s="200"/>
      <c r="V22" s="200"/>
      <c r="W22" s="200"/>
      <c r="X22" s="200"/>
      <c r="Y22" s="200"/>
      <c r="Z22" s="200"/>
      <c r="AA22" s="200"/>
      <c r="AB22" s="200"/>
      <c r="AC22" s="200"/>
      <c r="AD22" s="200"/>
      <c r="AE22" s="200"/>
      <c r="AF22" s="200"/>
      <c r="AG22" s="200"/>
    </row>
    <row r="23" spans="1:33" s="229" customFormat="1" ht="48" customHeight="1" x14ac:dyDescent="0.4">
      <c r="A23" s="230">
        <v>14030000</v>
      </c>
      <c r="B23" s="112" t="s">
        <v>175</v>
      </c>
      <c r="C23" s="113"/>
      <c r="D23" s="169">
        <v>293419.79399999999</v>
      </c>
      <c r="E23" s="169">
        <v>20975.555</v>
      </c>
      <c r="F23" s="169">
        <v>19918.540719999997</v>
      </c>
      <c r="G23" s="169">
        <f t="shared" si="5"/>
        <v>-1057.0142800000031</v>
      </c>
      <c r="H23" s="220">
        <f t="shared" si="6"/>
        <v>0.94960732719587138</v>
      </c>
      <c r="I23" s="169">
        <f t="shared" si="10"/>
        <v>-273501.25328</v>
      </c>
      <c r="J23" s="220">
        <f t="shared" si="7"/>
        <v>6.7884107096060464E-2</v>
      </c>
      <c r="K23" s="171">
        <v>0</v>
      </c>
      <c r="L23" s="171">
        <v>0</v>
      </c>
      <c r="M23" s="171"/>
      <c r="N23" s="228" t="str">
        <f t="shared" si="8"/>
        <v/>
      </c>
      <c r="O23" s="169">
        <f>D23+K23</f>
        <v>293419.79399999999</v>
      </c>
      <c r="P23" s="169">
        <f>L23+F23</f>
        <v>19918.540719999997</v>
      </c>
      <c r="Q23" s="169">
        <f t="shared" si="11"/>
        <v>-273501.25328</v>
      </c>
      <c r="R23" s="220">
        <f t="shared" si="9"/>
        <v>6.7884107096060464E-2</v>
      </c>
      <c r="S23" s="200"/>
      <c r="T23" s="200"/>
      <c r="U23" s="200"/>
      <c r="V23" s="200"/>
      <c r="W23" s="200"/>
      <c r="X23" s="200"/>
      <c r="Y23" s="200"/>
      <c r="Z23" s="200"/>
      <c r="AA23" s="200"/>
      <c r="AB23" s="200"/>
      <c r="AC23" s="200"/>
      <c r="AD23" s="200"/>
      <c r="AE23" s="200"/>
      <c r="AF23" s="200"/>
      <c r="AG23" s="200"/>
    </row>
    <row r="24" spans="1:33" s="229" customFormat="1" ht="64.5" customHeight="1" x14ac:dyDescent="0.4">
      <c r="A24" s="230">
        <v>14040000</v>
      </c>
      <c r="B24" s="112" t="s">
        <v>176</v>
      </c>
      <c r="C24" s="113" t="e">
        <f>#REF!+#REF!+#REF!+#REF!+#REF!</f>
        <v>#REF!</v>
      </c>
      <c r="D24" s="169">
        <v>316585.24599999998</v>
      </c>
      <c r="E24" s="169">
        <v>27558.687999999998</v>
      </c>
      <c r="F24" s="169">
        <v>32023.921200000001</v>
      </c>
      <c r="G24" s="169">
        <f t="shared" si="5"/>
        <v>4465.2332000000024</v>
      </c>
      <c r="H24" s="220">
        <f t="shared" si="6"/>
        <v>1.1620263344902342</v>
      </c>
      <c r="I24" s="169">
        <f t="shared" si="10"/>
        <v>-284561.3248</v>
      </c>
      <c r="J24" s="220">
        <f t="shared" si="7"/>
        <v>0.1011541807605273</v>
      </c>
      <c r="K24" s="171">
        <v>0</v>
      </c>
      <c r="L24" s="171">
        <v>0</v>
      </c>
      <c r="M24" s="171">
        <f>L24-K24</f>
        <v>0</v>
      </c>
      <c r="N24" s="228" t="str">
        <f t="shared" si="8"/>
        <v/>
      </c>
      <c r="O24" s="169">
        <f>D24+K24</f>
        <v>316585.24599999998</v>
      </c>
      <c r="P24" s="169">
        <f t="shared" si="3"/>
        <v>32023.921200000001</v>
      </c>
      <c r="Q24" s="169">
        <f t="shared" si="11"/>
        <v>-284561.3248</v>
      </c>
      <c r="R24" s="220">
        <f t="shared" si="9"/>
        <v>0.1011541807605273</v>
      </c>
      <c r="S24" s="200"/>
      <c r="T24" s="200"/>
      <c r="U24" s="200"/>
      <c r="V24" s="200"/>
      <c r="W24" s="200"/>
      <c r="X24" s="200"/>
      <c r="Y24" s="200"/>
      <c r="Z24" s="200"/>
      <c r="AA24" s="200"/>
      <c r="AB24" s="200"/>
      <c r="AC24" s="200"/>
      <c r="AD24" s="200"/>
      <c r="AE24" s="200"/>
      <c r="AF24" s="200"/>
      <c r="AG24" s="200"/>
    </row>
    <row r="25" spans="1:33" s="7" customFormat="1" ht="42.75" hidden="1" customHeight="1" x14ac:dyDescent="0.4">
      <c r="A25" s="191">
        <v>16000000</v>
      </c>
      <c r="B25" s="192" t="s">
        <v>213</v>
      </c>
      <c r="C25" s="115"/>
      <c r="D25" s="174">
        <v>0</v>
      </c>
      <c r="E25" s="174">
        <v>0</v>
      </c>
      <c r="F25" s="174">
        <v>0</v>
      </c>
      <c r="G25" s="174">
        <f t="shared" si="5"/>
        <v>0</v>
      </c>
      <c r="H25" s="179" t="str">
        <f t="shared" si="6"/>
        <v/>
      </c>
      <c r="I25" s="174">
        <f t="shared" si="10"/>
        <v>0</v>
      </c>
      <c r="J25" s="178" t="str">
        <f t="shared" si="7"/>
        <v/>
      </c>
      <c r="K25" s="171"/>
      <c r="L25" s="171"/>
      <c r="M25" s="171"/>
      <c r="N25" s="181" t="str">
        <f t="shared" si="8"/>
        <v/>
      </c>
      <c r="O25" s="169">
        <f>D25+K25</f>
        <v>0</v>
      </c>
      <c r="P25" s="177">
        <f>L25+F25</f>
        <v>0</v>
      </c>
      <c r="Q25" s="177">
        <f>P25-O25</f>
        <v>0</v>
      </c>
      <c r="R25" s="178" t="str">
        <f t="shared" si="9"/>
        <v/>
      </c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</row>
    <row r="26" spans="1:33" s="7" customFormat="1" ht="20.25" customHeight="1" x14ac:dyDescent="0.35">
      <c r="A26" s="186">
        <v>18000000</v>
      </c>
      <c r="B26" s="110" t="s">
        <v>18</v>
      </c>
      <c r="C26" s="110"/>
      <c r="D26" s="154">
        <f>SUM(D27:D30)</f>
        <v>1962378.2689999999</v>
      </c>
      <c r="E26" s="154">
        <f>SUM(E27:E30)</f>
        <v>176369.68599999999</v>
      </c>
      <c r="F26" s="154">
        <f>SUM(F27:F30)</f>
        <v>193015.03188999998</v>
      </c>
      <c r="G26" s="154">
        <f t="shared" si="5"/>
        <v>16645.345889999997</v>
      </c>
      <c r="H26" s="178">
        <f t="shared" si="6"/>
        <v>1.0943775898654149</v>
      </c>
      <c r="I26" s="154">
        <f t="shared" si="10"/>
        <v>-1769363.2371099999</v>
      </c>
      <c r="J26" s="178">
        <f t="shared" si="7"/>
        <v>9.8357709591004441E-2</v>
      </c>
      <c r="K26" s="153">
        <f>(K27+K28+K29+K30)/1000</f>
        <v>0</v>
      </c>
      <c r="L26" s="153">
        <f>(L27+L28+L29+L30)/1000</f>
        <v>0</v>
      </c>
      <c r="M26" s="153">
        <f t="shared" ref="M26:M34" si="12">L26-K26</f>
        <v>0</v>
      </c>
      <c r="N26" s="181" t="str">
        <f t="shared" si="8"/>
        <v/>
      </c>
      <c r="O26" s="154">
        <f t="shared" ref="O26:O59" si="13">D26+K26</f>
        <v>1962378.2689999999</v>
      </c>
      <c r="P26" s="154">
        <f t="shared" ref="P26:P32" si="14">L26+F26</f>
        <v>193015.03188999998</v>
      </c>
      <c r="Q26" s="167">
        <f t="shared" si="11"/>
        <v>-1769363.2371099999</v>
      </c>
      <c r="R26" s="178">
        <f t="shared" si="9"/>
        <v>9.8357709591004441E-2</v>
      </c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</row>
    <row r="27" spans="1:33" s="229" customFormat="1" ht="29.25" customHeight="1" x14ac:dyDescent="0.4">
      <c r="A27" s="226">
        <v>18010000</v>
      </c>
      <c r="B27" s="112" t="s">
        <v>177</v>
      </c>
      <c r="C27" s="125"/>
      <c r="D27" s="169">
        <v>873662.38199999998</v>
      </c>
      <c r="E27" s="169">
        <v>69472.429999999993</v>
      </c>
      <c r="F27" s="169">
        <v>71408.373759999988</v>
      </c>
      <c r="G27" s="169">
        <f t="shared" si="5"/>
        <v>1935.9437599999947</v>
      </c>
      <c r="H27" s="220">
        <f t="shared" si="6"/>
        <v>1.0278663602237605</v>
      </c>
      <c r="I27" s="169">
        <f t="shared" si="10"/>
        <v>-802254.00824</v>
      </c>
      <c r="J27" s="220">
        <f t="shared" si="7"/>
        <v>8.1734518082981836E-2</v>
      </c>
      <c r="K27" s="172">
        <v>0</v>
      </c>
      <c r="L27" s="172">
        <v>0</v>
      </c>
      <c r="M27" s="172">
        <f>L27-K27</f>
        <v>0</v>
      </c>
      <c r="N27" s="228" t="str">
        <f t="shared" si="8"/>
        <v/>
      </c>
      <c r="O27" s="156">
        <f t="shared" si="13"/>
        <v>873662.38199999998</v>
      </c>
      <c r="P27" s="156">
        <f t="shared" si="14"/>
        <v>71408.373759999988</v>
      </c>
      <c r="Q27" s="156">
        <f t="shared" si="11"/>
        <v>-802254.00824</v>
      </c>
      <c r="R27" s="220">
        <f t="shared" si="9"/>
        <v>8.1734518082981836E-2</v>
      </c>
      <c r="S27" s="200"/>
      <c r="T27" s="200"/>
      <c r="U27" s="200"/>
      <c r="V27" s="200"/>
      <c r="W27" s="200"/>
      <c r="X27" s="200"/>
      <c r="Y27" s="200"/>
      <c r="Z27" s="200"/>
      <c r="AA27" s="200"/>
      <c r="AB27" s="200"/>
      <c r="AC27" s="200"/>
      <c r="AD27" s="200"/>
      <c r="AE27" s="200"/>
      <c r="AF27" s="200"/>
      <c r="AG27" s="200"/>
    </row>
    <row r="28" spans="1:33" s="229" customFormat="1" ht="36" customHeight="1" x14ac:dyDescent="0.4">
      <c r="A28" s="226">
        <v>18020000</v>
      </c>
      <c r="B28" s="112" t="s">
        <v>86</v>
      </c>
      <c r="C28" s="113"/>
      <c r="D28" s="169">
        <v>4290.6000000000004</v>
      </c>
      <c r="E28" s="169">
        <v>17.100000000000001</v>
      </c>
      <c r="F28" s="169">
        <v>77.8</v>
      </c>
      <c r="G28" s="169">
        <f t="shared" si="5"/>
        <v>60.699999999999996</v>
      </c>
      <c r="H28" s="220">
        <f t="shared" si="6"/>
        <v>4.5497076023391809</v>
      </c>
      <c r="I28" s="169">
        <f t="shared" si="10"/>
        <v>-4212.8</v>
      </c>
      <c r="J28" s="220">
        <f t="shared" si="7"/>
        <v>1.8132662098540996E-2</v>
      </c>
      <c r="K28" s="155">
        <v>0</v>
      </c>
      <c r="L28" s="155">
        <v>0</v>
      </c>
      <c r="M28" s="155">
        <f t="shared" si="12"/>
        <v>0</v>
      </c>
      <c r="N28" s="228" t="str">
        <f t="shared" si="8"/>
        <v/>
      </c>
      <c r="O28" s="156">
        <f t="shared" si="13"/>
        <v>4290.6000000000004</v>
      </c>
      <c r="P28" s="169">
        <f t="shared" si="14"/>
        <v>77.8</v>
      </c>
      <c r="Q28" s="170">
        <f t="shared" si="11"/>
        <v>-4212.8</v>
      </c>
      <c r="R28" s="220">
        <f t="shared" si="9"/>
        <v>1.8132662098540996E-2</v>
      </c>
      <c r="S28" s="200"/>
      <c r="T28" s="200"/>
      <c r="U28" s="200"/>
      <c r="V28" s="200"/>
      <c r="W28" s="200"/>
      <c r="X28" s="200"/>
      <c r="Y28" s="200"/>
      <c r="Z28" s="200"/>
      <c r="AA28" s="200"/>
      <c r="AB28" s="200"/>
      <c r="AC28" s="200"/>
      <c r="AD28" s="200"/>
      <c r="AE28" s="200"/>
      <c r="AF28" s="200"/>
      <c r="AG28" s="200"/>
    </row>
    <row r="29" spans="1:33" s="229" customFormat="1" ht="27" customHeight="1" x14ac:dyDescent="0.4">
      <c r="A29" s="226">
        <v>18030000</v>
      </c>
      <c r="B29" s="112" t="s">
        <v>87</v>
      </c>
      <c r="C29" s="113"/>
      <c r="D29" s="169">
        <v>4002.828</v>
      </c>
      <c r="E29" s="169">
        <v>70.48</v>
      </c>
      <c r="F29" s="169">
        <v>302.85466000000002</v>
      </c>
      <c r="G29" s="169">
        <f t="shared" si="5"/>
        <v>232.37466000000001</v>
      </c>
      <c r="H29" s="220">
        <f t="shared" si="6"/>
        <v>4.2970297956867194</v>
      </c>
      <c r="I29" s="169">
        <f t="shared" si="10"/>
        <v>-3699.97334</v>
      </c>
      <c r="J29" s="220">
        <f t="shared" si="7"/>
        <v>7.5660173257506944E-2</v>
      </c>
      <c r="K29" s="155">
        <v>0</v>
      </c>
      <c r="L29" s="155">
        <v>0</v>
      </c>
      <c r="M29" s="155">
        <f t="shared" si="12"/>
        <v>0</v>
      </c>
      <c r="N29" s="228" t="str">
        <f t="shared" si="8"/>
        <v/>
      </c>
      <c r="O29" s="156">
        <f t="shared" si="13"/>
        <v>4002.828</v>
      </c>
      <c r="P29" s="169">
        <f t="shared" si="14"/>
        <v>302.85466000000002</v>
      </c>
      <c r="Q29" s="170">
        <f t="shared" si="11"/>
        <v>-3699.97334</v>
      </c>
      <c r="R29" s="220">
        <f t="shared" si="9"/>
        <v>7.5660173257506944E-2</v>
      </c>
      <c r="S29" s="200"/>
      <c r="T29" s="200"/>
      <c r="U29" s="200"/>
      <c r="V29" s="200"/>
      <c r="W29" s="200"/>
      <c r="X29" s="200"/>
      <c r="Y29" s="200"/>
      <c r="Z29" s="200"/>
      <c r="AA29" s="200"/>
      <c r="AB29" s="200"/>
      <c r="AC29" s="200"/>
      <c r="AD29" s="200"/>
      <c r="AE29" s="200"/>
      <c r="AF29" s="200"/>
      <c r="AG29" s="200"/>
    </row>
    <row r="30" spans="1:33" s="229" customFormat="1" ht="22.5" customHeight="1" x14ac:dyDescent="0.4">
      <c r="A30" s="226">
        <v>18050000</v>
      </c>
      <c r="B30" s="112" t="s">
        <v>88</v>
      </c>
      <c r="C30" s="113"/>
      <c r="D30" s="169">
        <v>1080422.459</v>
      </c>
      <c r="E30" s="169">
        <v>106809.67600000001</v>
      </c>
      <c r="F30" s="169">
        <v>121226.00346999998</v>
      </c>
      <c r="G30" s="169">
        <f>F30-E30</f>
        <v>14416.327469999975</v>
      </c>
      <c r="H30" s="220">
        <f t="shared" si="6"/>
        <v>1.1349721112345661</v>
      </c>
      <c r="I30" s="169">
        <f>F30-D30</f>
        <v>-959196.45553000004</v>
      </c>
      <c r="J30" s="220">
        <f t="shared" si="7"/>
        <v>0.11220240977052845</v>
      </c>
      <c r="K30" s="155">
        <v>0</v>
      </c>
      <c r="L30" s="155">
        <v>0</v>
      </c>
      <c r="M30" s="155">
        <f t="shared" si="12"/>
        <v>0</v>
      </c>
      <c r="N30" s="228" t="str">
        <f t="shared" si="8"/>
        <v/>
      </c>
      <c r="O30" s="156">
        <f>D30+K30</f>
        <v>1080422.459</v>
      </c>
      <c r="P30" s="169">
        <f>L30+F30</f>
        <v>121226.00346999998</v>
      </c>
      <c r="Q30" s="170">
        <f>P30-O30</f>
        <v>-959196.45553000004</v>
      </c>
      <c r="R30" s="220">
        <f t="shared" si="9"/>
        <v>0.11220240977052845</v>
      </c>
      <c r="S30" s="200"/>
      <c r="T30" s="200"/>
      <c r="U30" s="200"/>
      <c r="V30" s="200"/>
      <c r="W30" s="200"/>
      <c r="X30" s="200"/>
      <c r="Y30" s="200"/>
      <c r="Z30" s="200"/>
      <c r="AA30" s="200"/>
      <c r="AB30" s="200"/>
      <c r="AC30" s="200"/>
      <c r="AD30" s="200"/>
      <c r="AE30" s="200"/>
      <c r="AF30" s="200"/>
      <c r="AG30" s="200"/>
    </row>
    <row r="31" spans="1:33" s="7" customFormat="1" ht="21.75" customHeight="1" x14ac:dyDescent="0.4">
      <c r="A31" s="186">
        <v>19000000</v>
      </c>
      <c r="B31" s="110" t="s">
        <v>89</v>
      </c>
      <c r="C31" s="113"/>
      <c r="D31" s="177">
        <f>D32+D33+D34</f>
        <v>0</v>
      </c>
      <c r="E31" s="177">
        <f>E32+E33+E34</f>
        <v>0</v>
      </c>
      <c r="F31" s="177">
        <f>F32+F33+F34</f>
        <v>-1.07</v>
      </c>
      <c r="G31" s="177">
        <f t="shared" si="5"/>
        <v>-1.07</v>
      </c>
      <c r="H31" s="178" t="str">
        <f t="shared" si="6"/>
        <v/>
      </c>
      <c r="I31" s="177">
        <f t="shared" si="10"/>
        <v>-1.07</v>
      </c>
      <c r="J31" s="178" t="str">
        <f t="shared" si="7"/>
        <v/>
      </c>
      <c r="K31" s="153">
        <f>K32+K34+K33</f>
        <v>6198.08</v>
      </c>
      <c r="L31" s="153">
        <f>L32+L34+L33</f>
        <v>67.394360000000006</v>
      </c>
      <c r="M31" s="153">
        <f t="shared" si="12"/>
        <v>-6130.6856399999997</v>
      </c>
      <c r="N31" s="181">
        <f t="shared" si="8"/>
        <v>1.0873425318808406E-2</v>
      </c>
      <c r="O31" s="154">
        <f t="shared" si="13"/>
        <v>6198.08</v>
      </c>
      <c r="P31" s="154">
        <f t="shared" si="14"/>
        <v>66.324360000000013</v>
      </c>
      <c r="Q31" s="154">
        <f t="shared" ref="Q31:Q56" si="15">P31-O31</f>
        <v>-6131.7556400000003</v>
      </c>
      <c r="R31" s="178">
        <f t="shared" si="9"/>
        <v>1.0700791212762665E-2</v>
      </c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</row>
    <row r="32" spans="1:33" s="229" customFormat="1" ht="23.25" customHeight="1" x14ac:dyDescent="0.4">
      <c r="A32" s="226">
        <v>19010000</v>
      </c>
      <c r="B32" s="112" t="s">
        <v>90</v>
      </c>
      <c r="C32" s="113"/>
      <c r="D32" s="169">
        <v>0</v>
      </c>
      <c r="E32" s="169">
        <v>0</v>
      </c>
      <c r="F32" s="169">
        <v>0</v>
      </c>
      <c r="G32" s="169">
        <f t="shared" si="5"/>
        <v>0</v>
      </c>
      <c r="H32" s="220" t="str">
        <f t="shared" si="6"/>
        <v/>
      </c>
      <c r="I32" s="169">
        <f t="shared" si="10"/>
        <v>0</v>
      </c>
      <c r="J32" s="220" t="str">
        <f t="shared" si="7"/>
        <v/>
      </c>
      <c r="K32" s="155">
        <v>6198.08</v>
      </c>
      <c r="L32" s="155">
        <v>67.394360000000006</v>
      </c>
      <c r="M32" s="155">
        <f t="shared" si="12"/>
        <v>-6130.6856399999997</v>
      </c>
      <c r="N32" s="228">
        <f t="shared" si="8"/>
        <v>1.0873425318808406E-2</v>
      </c>
      <c r="O32" s="156">
        <f t="shared" si="13"/>
        <v>6198.08</v>
      </c>
      <c r="P32" s="169">
        <f t="shared" si="14"/>
        <v>67.394360000000006</v>
      </c>
      <c r="Q32" s="156">
        <f t="shared" si="15"/>
        <v>-6130.6856399999997</v>
      </c>
      <c r="R32" s="220">
        <f t="shared" si="9"/>
        <v>1.0873425318808406E-2</v>
      </c>
      <c r="S32" s="200"/>
      <c r="T32" s="200"/>
      <c r="U32" s="200"/>
      <c r="V32" s="200"/>
      <c r="W32" s="200"/>
      <c r="X32" s="200"/>
      <c r="Y32" s="200"/>
      <c r="Z32" s="200"/>
      <c r="AA32" s="200"/>
      <c r="AB32" s="200"/>
      <c r="AC32" s="200"/>
      <c r="AD32" s="200"/>
      <c r="AE32" s="200"/>
      <c r="AF32" s="200"/>
      <c r="AG32" s="200"/>
    </row>
    <row r="33" spans="1:33" s="229" customFormat="1" ht="42" hidden="1" customHeight="1" x14ac:dyDescent="0.4">
      <c r="A33" s="226">
        <v>19050000</v>
      </c>
      <c r="B33" s="112" t="s">
        <v>234</v>
      </c>
      <c r="C33" s="112"/>
      <c r="D33" s="169"/>
      <c r="E33" s="169"/>
      <c r="F33" s="169"/>
      <c r="G33" s="169"/>
      <c r="H33" s="220"/>
      <c r="I33" s="169"/>
      <c r="J33" s="220"/>
      <c r="K33" s="155">
        <v>0</v>
      </c>
      <c r="L33" s="155"/>
      <c r="M33" s="155">
        <f t="shared" si="12"/>
        <v>0</v>
      </c>
      <c r="N33" s="228" t="str">
        <f t="shared" si="8"/>
        <v/>
      </c>
      <c r="O33" s="156">
        <f>D33+K33</f>
        <v>0</v>
      </c>
      <c r="P33" s="169">
        <f>L33+F33</f>
        <v>0</v>
      </c>
      <c r="Q33" s="156">
        <f>P33-O33</f>
        <v>0</v>
      </c>
      <c r="R33" s="220" t="str">
        <f>IFERROR(P33/O33,"")</f>
        <v/>
      </c>
      <c r="S33" s="200"/>
      <c r="T33" s="200"/>
      <c r="U33" s="200"/>
      <c r="V33" s="200"/>
      <c r="W33" s="200"/>
      <c r="X33" s="200"/>
      <c r="Y33" s="200"/>
      <c r="Z33" s="200"/>
      <c r="AA33" s="200"/>
      <c r="AB33" s="200"/>
      <c r="AC33" s="200"/>
      <c r="AD33" s="200"/>
      <c r="AE33" s="200"/>
      <c r="AF33" s="200"/>
      <c r="AG33" s="200"/>
    </row>
    <row r="34" spans="1:33" s="229" customFormat="1" ht="63" x14ac:dyDescent="0.4">
      <c r="A34" s="226">
        <v>19090000</v>
      </c>
      <c r="B34" s="112" t="s">
        <v>217</v>
      </c>
      <c r="C34" s="113"/>
      <c r="D34" s="169">
        <v>0</v>
      </c>
      <c r="E34" s="169">
        <v>0</v>
      </c>
      <c r="F34" s="169">
        <v>-1.07</v>
      </c>
      <c r="G34" s="169">
        <f t="shared" si="5"/>
        <v>-1.07</v>
      </c>
      <c r="H34" s="220" t="str">
        <f t="shared" si="6"/>
        <v/>
      </c>
      <c r="I34" s="169">
        <f t="shared" si="10"/>
        <v>-1.07</v>
      </c>
      <c r="J34" s="220" t="str">
        <f t="shared" si="7"/>
        <v/>
      </c>
      <c r="K34" s="155">
        <v>0</v>
      </c>
      <c r="L34" s="155">
        <v>0</v>
      </c>
      <c r="M34" s="155">
        <f t="shared" si="12"/>
        <v>0</v>
      </c>
      <c r="N34" s="228" t="str">
        <f t="shared" si="8"/>
        <v/>
      </c>
      <c r="O34" s="156">
        <f>D34+K34</f>
        <v>0</v>
      </c>
      <c r="P34" s="169">
        <f>L34+F34</f>
        <v>-1.07</v>
      </c>
      <c r="Q34" s="156">
        <f>P34-O34</f>
        <v>-1.07</v>
      </c>
      <c r="R34" s="220" t="str">
        <f>IFERROR(P34/O34,"")</f>
        <v/>
      </c>
      <c r="S34" s="200"/>
      <c r="T34" s="200"/>
      <c r="U34" s="200"/>
      <c r="V34" s="200"/>
      <c r="W34" s="200"/>
      <c r="X34" s="200"/>
      <c r="Y34" s="200"/>
      <c r="Z34" s="200"/>
      <c r="AA34" s="200"/>
      <c r="AB34" s="200"/>
      <c r="AC34" s="200"/>
      <c r="AD34" s="200"/>
      <c r="AE34" s="200"/>
      <c r="AF34" s="200"/>
      <c r="AG34" s="200"/>
    </row>
    <row r="35" spans="1:33" s="92" customFormat="1" ht="23.25" customHeight="1" x14ac:dyDescent="0.35">
      <c r="A35" s="188">
        <v>20000000</v>
      </c>
      <c r="B35" s="116" t="s">
        <v>19</v>
      </c>
      <c r="C35" s="117">
        <v>5750.4</v>
      </c>
      <c r="D35" s="153">
        <f>(D36+D37+D43+D47)</f>
        <v>242259.44900000005</v>
      </c>
      <c r="E35" s="153">
        <f>(E36+E37+E43+E47)</f>
        <v>15695.471000000001</v>
      </c>
      <c r="F35" s="153">
        <f>(F36+F37+F43+F47)</f>
        <v>23436.374029999999</v>
      </c>
      <c r="G35" s="153">
        <f t="shared" si="5"/>
        <v>7740.9030299999977</v>
      </c>
      <c r="H35" s="178">
        <f t="shared" si="6"/>
        <v>1.4931934205733615</v>
      </c>
      <c r="I35" s="153">
        <f t="shared" ref="I35:I44" si="16">F35-D35</f>
        <v>-218823.07497000005</v>
      </c>
      <c r="J35" s="178">
        <f t="shared" si="7"/>
        <v>9.6740804648655809E-2</v>
      </c>
      <c r="K35" s="153">
        <f>K36+K37+K43+K47</f>
        <v>308126.87645999994</v>
      </c>
      <c r="L35" s="153">
        <f>L36+L37+L43+L47</f>
        <v>35376.996169999999</v>
      </c>
      <c r="M35" s="153">
        <f t="shared" ref="M35:M48" si="17">L35-K35</f>
        <v>-272749.88028999994</v>
      </c>
      <c r="N35" s="181">
        <f t="shared" si="8"/>
        <v>0.11481308146968</v>
      </c>
      <c r="O35" s="153">
        <f t="shared" si="13"/>
        <v>550386.32545999996</v>
      </c>
      <c r="P35" s="153">
        <f t="shared" ref="P35:P59" si="18">L35+F35</f>
        <v>58813.370199999998</v>
      </c>
      <c r="Q35" s="153">
        <f t="shared" si="15"/>
        <v>-491572.95525999996</v>
      </c>
      <c r="R35" s="178">
        <f t="shared" si="9"/>
        <v>0.10685834200340127</v>
      </c>
      <c r="S35" s="91"/>
      <c r="T35" s="90"/>
      <c r="U35" s="90"/>
      <c r="V35" s="90"/>
      <c r="W35" s="90"/>
      <c r="X35" s="90"/>
      <c r="Y35" s="90"/>
      <c r="Z35" s="90"/>
      <c r="AA35" s="90"/>
      <c r="AB35" s="90"/>
      <c r="AC35" s="90"/>
      <c r="AD35" s="90"/>
      <c r="AE35" s="90"/>
      <c r="AF35" s="90"/>
      <c r="AG35" s="90"/>
    </row>
    <row r="36" spans="1:33" s="7" customFormat="1" ht="45.75" customHeight="1" x14ac:dyDescent="0.35">
      <c r="A36" s="186">
        <v>21000000</v>
      </c>
      <c r="B36" s="110" t="s">
        <v>72</v>
      </c>
      <c r="C36" s="114">
        <v>1</v>
      </c>
      <c r="D36" s="154">
        <v>39182.817000000003</v>
      </c>
      <c r="E36" s="154">
        <v>1832.796</v>
      </c>
      <c r="F36" s="154">
        <v>6058.9320899999993</v>
      </c>
      <c r="G36" s="154">
        <f t="shared" si="5"/>
        <v>4226.1360899999991</v>
      </c>
      <c r="H36" s="178">
        <f t="shared" si="6"/>
        <v>3.3058409610234851</v>
      </c>
      <c r="I36" s="154">
        <f t="shared" si="16"/>
        <v>-33123.884910000001</v>
      </c>
      <c r="J36" s="178">
        <f t="shared" si="7"/>
        <v>0.15463237597235541</v>
      </c>
      <c r="K36" s="153"/>
      <c r="L36" s="153"/>
      <c r="M36" s="153">
        <f t="shared" si="17"/>
        <v>0</v>
      </c>
      <c r="N36" s="181" t="str">
        <f t="shared" si="8"/>
        <v/>
      </c>
      <c r="O36" s="154">
        <f t="shared" si="13"/>
        <v>39182.817000000003</v>
      </c>
      <c r="P36" s="154">
        <f t="shared" si="18"/>
        <v>6058.9320899999993</v>
      </c>
      <c r="Q36" s="154">
        <f t="shared" si="15"/>
        <v>-33123.884910000001</v>
      </c>
      <c r="R36" s="178">
        <f t="shared" si="9"/>
        <v>0.15463237597235541</v>
      </c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</row>
    <row r="37" spans="1:33" s="7" customFormat="1" ht="44.25" customHeight="1" x14ac:dyDescent="0.35">
      <c r="A37" s="186">
        <v>22000000</v>
      </c>
      <c r="B37" s="110" t="s">
        <v>178</v>
      </c>
      <c r="C37" s="114">
        <v>4948.8</v>
      </c>
      <c r="D37" s="154">
        <f>SUM(D38:D42)</f>
        <v>186342.33900000004</v>
      </c>
      <c r="E37" s="154">
        <f>SUM(E38:E42)</f>
        <v>12846.743</v>
      </c>
      <c r="F37" s="154">
        <f>SUM(F38:F42)</f>
        <v>13032.78557</v>
      </c>
      <c r="G37" s="154">
        <f t="shared" si="5"/>
        <v>186.04256999999961</v>
      </c>
      <c r="H37" s="178">
        <f t="shared" si="6"/>
        <v>1.0144816915851744</v>
      </c>
      <c r="I37" s="154">
        <f t="shared" si="16"/>
        <v>-173309.55343000003</v>
      </c>
      <c r="J37" s="178">
        <f t="shared" si="7"/>
        <v>6.9940012774015875E-2</v>
      </c>
      <c r="K37" s="153">
        <f>SUM(K38:K42)</f>
        <v>0</v>
      </c>
      <c r="L37" s="153">
        <f>SUM(L38:L42)</f>
        <v>0</v>
      </c>
      <c r="M37" s="153">
        <f t="shared" si="17"/>
        <v>0</v>
      </c>
      <c r="N37" s="181" t="str">
        <f t="shared" si="8"/>
        <v/>
      </c>
      <c r="O37" s="154">
        <f t="shared" si="13"/>
        <v>186342.33900000004</v>
      </c>
      <c r="P37" s="154">
        <f t="shared" si="18"/>
        <v>13032.78557</v>
      </c>
      <c r="Q37" s="154">
        <f t="shared" si="15"/>
        <v>-173309.55343000003</v>
      </c>
      <c r="R37" s="178">
        <f t="shared" si="9"/>
        <v>6.9940012774015875E-2</v>
      </c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</row>
    <row r="38" spans="1:33" s="229" customFormat="1" ht="22.5" customHeight="1" x14ac:dyDescent="0.4">
      <c r="A38" s="226">
        <v>22010000</v>
      </c>
      <c r="B38" s="112" t="s">
        <v>117</v>
      </c>
      <c r="C38" s="118"/>
      <c r="D38" s="169">
        <v>100965.928</v>
      </c>
      <c r="E38" s="169">
        <v>6700.4290000000001</v>
      </c>
      <c r="F38" s="169">
        <v>6459.9729499999994</v>
      </c>
      <c r="G38" s="169">
        <f t="shared" si="5"/>
        <v>-240.45605000000069</v>
      </c>
      <c r="H38" s="220">
        <f t="shared" si="6"/>
        <v>0.9641133351312281</v>
      </c>
      <c r="I38" s="169">
        <f t="shared" si="16"/>
        <v>-94505.955050000004</v>
      </c>
      <c r="J38" s="220">
        <f t="shared" si="7"/>
        <v>6.3981712226722651E-2</v>
      </c>
      <c r="K38" s="155"/>
      <c r="L38" s="155">
        <v>0</v>
      </c>
      <c r="M38" s="155">
        <f t="shared" si="17"/>
        <v>0</v>
      </c>
      <c r="N38" s="228" t="str">
        <f t="shared" si="8"/>
        <v/>
      </c>
      <c r="O38" s="156">
        <f t="shared" si="13"/>
        <v>100965.928</v>
      </c>
      <c r="P38" s="169">
        <f t="shared" si="18"/>
        <v>6459.9729499999994</v>
      </c>
      <c r="Q38" s="156">
        <f t="shared" si="15"/>
        <v>-94505.955050000004</v>
      </c>
      <c r="R38" s="220">
        <f t="shared" si="9"/>
        <v>6.3981712226722651E-2</v>
      </c>
      <c r="S38" s="200"/>
      <c r="T38" s="200"/>
      <c r="U38" s="200"/>
      <c r="V38" s="200"/>
      <c r="W38" s="200"/>
      <c r="X38" s="200"/>
      <c r="Y38" s="200"/>
      <c r="Z38" s="200"/>
      <c r="AA38" s="200"/>
      <c r="AB38" s="200"/>
      <c r="AC38" s="200"/>
      <c r="AD38" s="200"/>
      <c r="AE38" s="200"/>
      <c r="AF38" s="200"/>
      <c r="AG38" s="200"/>
    </row>
    <row r="39" spans="1:33" s="229" customFormat="1" ht="60.75" customHeight="1" x14ac:dyDescent="0.4">
      <c r="A39" s="226">
        <v>22020000</v>
      </c>
      <c r="B39" s="112" t="s">
        <v>248</v>
      </c>
      <c r="C39" s="112"/>
      <c r="D39" s="169">
        <v>3680</v>
      </c>
      <c r="E39" s="169">
        <v>0</v>
      </c>
      <c r="F39" s="169">
        <v>0</v>
      </c>
      <c r="G39" s="169"/>
      <c r="H39" s="220"/>
      <c r="I39" s="169"/>
      <c r="J39" s="220"/>
      <c r="K39" s="155"/>
      <c r="L39" s="155"/>
      <c r="M39" s="155"/>
      <c r="N39" s="228"/>
      <c r="O39" s="156">
        <f>D39+K39</f>
        <v>3680</v>
      </c>
      <c r="P39" s="169">
        <f>L39+F39</f>
        <v>0</v>
      </c>
      <c r="Q39" s="156">
        <f>P39-O39</f>
        <v>-3680</v>
      </c>
      <c r="R39" s="220">
        <f>IFERROR(P39/O39,"")</f>
        <v>0</v>
      </c>
      <c r="S39" s="200"/>
      <c r="T39" s="200"/>
      <c r="U39" s="200"/>
      <c r="V39" s="200"/>
      <c r="W39" s="200"/>
      <c r="X39" s="200"/>
      <c r="Y39" s="200"/>
      <c r="Z39" s="200"/>
      <c r="AA39" s="200"/>
      <c r="AB39" s="200"/>
      <c r="AC39" s="200"/>
      <c r="AD39" s="200"/>
      <c r="AE39" s="200"/>
      <c r="AF39" s="200"/>
      <c r="AG39" s="200"/>
    </row>
    <row r="40" spans="1:33" s="229" customFormat="1" ht="61.5" customHeight="1" x14ac:dyDescent="0.4">
      <c r="A40" s="226">
        <v>22080000</v>
      </c>
      <c r="B40" s="112" t="s">
        <v>179</v>
      </c>
      <c r="C40" s="113">
        <v>259.60000000000002</v>
      </c>
      <c r="D40" s="169">
        <v>80094.570000000007</v>
      </c>
      <c r="E40" s="169">
        <v>6083.92</v>
      </c>
      <c r="F40" s="169">
        <v>6457.3005800000001</v>
      </c>
      <c r="G40" s="169">
        <f t="shared" si="5"/>
        <v>373.38058000000001</v>
      </c>
      <c r="H40" s="220">
        <f t="shared" si="6"/>
        <v>1.061371711002117</v>
      </c>
      <c r="I40" s="169">
        <f t="shared" si="16"/>
        <v>-73637.269420000011</v>
      </c>
      <c r="J40" s="220">
        <f t="shared" si="7"/>
        <v>8.0620953205691709E-2</v>
      </c>
      <c r="K40" s="155"/>
      <c r="L40" s="155">
        <v>0</v>
      </c>
      <c r="M40" s="155">
        <f t="shared" si="17"/>
        <v>0</v>
      </c>
      <c r="N40" s="228" t="str">
        <f t="shared" si="8"/>
        <v/>
      </c>
      <c r="O40" s="156">
        <f t="shared" si="13"/>
        <v>80094.570000000007</v>
      </c>
      <c r="P40" s="169">
        <f t="shared" si="18"/>
        <v>6457.3005800000001</v>
      </c>
      <c r="Q40" s="156">
        <f t="shared" si="15"/>
        <v>-73637.269420000011</v>
      </c>
      <c r="R40" s="220">
        <f t="shared" si="9"/>
        <v>8.0620953205691709E-2</v>
      </c>
      <c r="S40" s="200"/>
      <c r="T40" s="200"/>
      <c r="U40" s="200"/>
      <c r="V40" s="200"/>
      <c r="W40" s="200"/>
      <c r="X40" s="200"/>
      <c r="Y40" s="200"/>
      <c r="Z40" s="200"/>
      <c r="AA40" s="200"/>
      <c r="AB40" s="200"/>
      <c r="AC40" s="200"/>
      <c r="AD40" s="200"/>
      <c r="AE40" s="200"/>
      <c r="AF40" s="200"/>
      <c r="AG40" s="200"/>
    </row>
    <row r="41" spans="1:33" s="229" customFormat="1" ht="23.25" customHeight="1" x14ac:dyDescent="0.4">
      <c r="A41" s="226">
        <v>22090000</v>
      </c>
      <c r="B41" s="112" t="s">
        <v>52</v>
      </c>
      <c r="C41" s="113">
        <v>4672.3</v>
      </c>
      <c r="D41" s="169">
        <v>1270.6410000000001</v>
      </c>
      <c r="E41" s="169">
        <v>53.494</v>
      </c>
      <c r="F41" s="169">
        <v>64.610640000000004</v>
      </c>
      <c r="G41" s="169">
        <f t="shared" si="5"/>
        <v>11.116640000000004</v>
      </c>
      <c r="H41" s="220">
        <f t="shared" si="6"/>
        <v>1.2078109694545183</v>
      </c>
      <c r="I41" s="169">
        <f t="shared" si="16"/>
        <v>-1206.03036</v>
      </c>
      <c r="J41" s="220">
        <f t="shared" si="7"/>
        <v>5.0848855026714865E-2</v>
      </c>
      <c r="K41" s="155"/>
      <c r="L41" s="155">
        <v>0</v>
      </c>
      <c r="M41" s="155">
        <f t="shared" si="17"/>
        <v>0</v>
      </c>
      <c r="N41" s="228" t="str">
        <f t="shared" si="8"/>
        <v/>
      </c>
      <c r="O41" s="156">
        <f t="shared" si="13"/>
        <v>1270.6410000000001</v>
      </c>
      <c r="P41" s="169">
        <f t="shared" si="18"/>
        <v>64.610640000000004</v>
      </c>
      <c r="Q41" s="156">
        <f t="shared" si="15"/>
        <v>-1206.03036</v>
      </c>
      <c r="R41" s="220">
        <f t="shared" si="9"/>
        <v>5.0848855026714865E-2</v>
      </c>
      <c r="S41" s="200"/>
      <c r="T41" s="200"/>
      <c r="U41" s="200"/>
      <c r="V41" s="200"/>
      <c r="W41" s="200"/>
      <c r="X41" s="200"/>
      <c r="Y41" s="200"/>
      <c r="Z41" s="200"/>
      <c r="AA41" s="200"/>
      <c r="AB41" s="200"/>
      <c r="AC41" s="200"/>
      <c r="AD41" s="200"/>
      <c r="AE41" s="200"/>
      <c r="AF41" s="200"/>
      <c r="AG41" s="200"/>
    </row>
    <row r="42" spans="1:33" s="229" customFormat="1" ht="120" customHeight="1" x14ac:dyDescent="0.4">
      <c r="A42" s="226">
        <v>22130000</v>
      </c>
      <c r="B42" s="112" t="s">
        <v>197</v>
      </c>
      <c r="C42" s="113"/>
      <c r="D42" s="169">
        <v>331.2</v>
      </c>
      <c r="E42" s="169">
        <v>8.9</v>
      </c>
      <c r="F42" s="169">
        <v>50.901400000000002</v>
      </c>
      <c r="G42" s="169">
        <f t="shared" si="5"/>
        <v>42.001400000000004</v>
      </c>
      <c r="H42" s="220">
        <f t="shared" si="6"/>
        <v>5.7192584269662925</v>
      </c>
      <c r="I42" s="169">
        <f t="shared" si="16"/>
        <v>-280.29859999999996</v>
      </c>
      <c r="J42" s="220">
        <f t="shared" si="7"/>
        <v>0.15368780193236717</v>
      </c>
      <c r="K42" s="155"/>
      <c r="L42" s="155">
        <v>0</v>
      </c>
      <c r="M42" s="155">
        <f t="shared" si="17"/>
        <v>0</v>
      </c>
      <c r="N42" s="228" t="str">
        <f t="shared" si="8"/>
        <v/>
      </c>
      <c r="O42" s="156">
        <f t="shared" si="13"/>
        <v>331.2</v>
      </c>
      <c r="P42" s="169">
        <f t="shared" si="18"/>
        <v>50.901400000000002</v>
      </c>
      <c r="Q42" s="156">
        <f t="shared" si="15"/>
        <v>-280.29859999999996</v>
      </c>
      <c r="R42" s="220">
        <f t="shared" si="9"/>
        <v>0.15368780193236717</v>
      </c>
      <c r="S42" s="200"/>
      <c r="T42" s="200"/>
      <c r="U42" s="200"/>
      <c r="V42" s="200"/>
      <c r="W42" s="200"/>
      <c r="X42" s="200"/>
      <c r="Y42" s="200"/>
      <c r="Z42" s="200"/>
      <c r="AA42" s="200"/>
      <c r="AB42" s="200"/>
      <c r="AC42" s="200"/>
      <c r="AD42" s="200"/>
      <c r="AE42" s="200"/>
      <c r="AF42" s="200"/>
      <c r="AG42" s="200"/>
    </row>
    <row r="43" spans="1:33" s="7" customFormat="1" ht="20.25" customHeight="1" x14ac:dyDescent="0.35">
      <c r="A43" s="186">
        <v>24000000</v>
      </c>
      <c r="B43" s="110" t="s">
        <v>59</v>
      </c>
      <c r="C43" s="114">
        <f>C44+C47</f>
        <v>300.2</v>
      </c>
      <c r="D43" s="154">
        <f>SUM(D44:D45)</f>
        <v>16734.293000000001</v>
      </c>
      <c r="E43" s="154">
        <f>SUM(E44:E45)</f>
        <v>1015.932</v>
      </c>
      <c r="F43" s="154">
        <f>SUM(F44:F45)</f>
        <v>4344.6563699999997</v>
      </c>
      <c r="G43" s="154">
        <f t="shared" si="5"/>
        <v>3328.7243699999999</v>
      </c>
      <c r="H43" s="178">
        <f t="shared" si="6"/>
        <v>4.2765228086131746</v>
      </c>
      <c r="I43" s="154">
        <f t="shared" si="16"/>
        <v>-12389.636630000001</v>
      </c>
      <c r="J43" s="178">
        <f t="shared" si="7"/>
        <v>0.25962592922210692</v>
      </c>
      <c r="K43" s="153">
        <f>K44+K45+K46</f>
        <v>5336.3009999999995</v>
      </c>
      <c r="L43" s="153">
        <f>L44+L45+L46</f>
        <v>234.58843999999999</v>
      </c>
      <c r="M43" s="153">
        <f t="shared" si="17"/>
        <v>-5101.7125599999999</v>
      </c>
      <c r="N43" s="181">
        <f t="shared" si="8"/>
        <v>4.3960871022830236E-2</v>
      </c>
      <c r="O43" s="154">
        <f t="shared" si="13"/>
        <v>22070.594000000001</v>
      </c>
      <c r="P43" s="154">
        <f t="shared" si="18"/>
        <v>4579.2448100000001</v>
      </c>
      <c r="Q43" s="154">
        <f t="shared" si="15"/>
        <v>-17491.349190000001</v>
      </c>
      <c r="R43" s="178">
        <f t="shared" si="9"/>
        <v>0.20748172024731187</v>
      </c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  <c r="AG43" s="28"/>
    </row>
    <row r="44" spans="1:33" s="229" customFormat="1" ht="24" customHeight="1" x14ac:dyDescent="0.4">
      <c r="A44" s="226">
        <v>24060000</v>
      </c>
      <c r="B44" s="112" t="s">
        <v>20</v>
      </c>
      <c r="C44" s="113">
        <v>300.2</v>
      </c>
      <c r="D44" s="169">
        <v>16734.293000000001</v>
      </c>
      <c r="E44" s="169">
        <v>1015.932</v>
      </c>
      <c r="F44" s="169">
        <v>4344.6563699999997</v>
      </c>
      <c r="G44" s="169">
        <f t="shared" si="5"/>
        <v>3328.7243699999999</v>
      </c>
      <c r="H44" s="220">
        <f t="shared" si="6"/>
        <v>4.2765228086131746</v>
      </c>
      <c r="I44" s="169">
        <f t="shared" si="16"/>
        <v>-12389.636630000001</v>
      </c>
      <c r="J44" s="220">
        <f t="shared" si="7"/>
        <v>0.25962592922210692</v>
      </c>
      <c r="K44" s="155">
        <v>1031.2</v>
      </c>
      <c r="L44" s="155">
        <v>139.29696999999999</v>
      </c>
      <c r="M44" s="155">
        <f t="shared" si="17"/>
        <v>-891.90303000000006</v>
      </c>
      <c r="N44" s="228">
        <f t="shared" si="8"/>
        <v>0.13508239914662526</v>
      </c>
      <c r="O44" s="156">
        <f t="shared" si="13"/>
        <v>17765.493000000002</v>
      </c>
      <c r="P44" s="169">
        <f>L44+F44</f>
        <v>4483.95334</v>
      </c>
      <c r="Q44" s="156">
        <f t="shared" si="15"/>
        <v>-13281.539660000002</v>
      </c>
      <c r="R44" s="220">
        <f t="shared" si="9"/>
        <v>0.25239678628676387</v>
      </c>
      <c r="S44" s="200"/>
      <c r="T44" s="200"/>
      <c r="U44" s="200"/>
      <c r="V44" s="200"/>
      <c r="W44" s="200"/>
      <c r="X44" s="200"/>
      <c r="Y44" s="200"/>
      <c r="Z44" s="200"/>
      <c r="AA44" s="200"/>
      <c r="AB44" s="200"/>
      <c r="AC44" s="200"/>
      <c r="AD44" s="200"/>
      <c r="AE44" s="200"/>
      <c r="AF44" s="200"/>
      <c r="AG44" s="200"/>
    </row>
    <row r="45" spans="1:33" s="229" customFormat="1" ht="55.5" customHeight="1" x14ac:dyDescent="0.4">
      <c r="A45" s="226">
        <v>24110000</v>
      </c>
      <c r="B45" s="112" t="s">
        <v>83</v>
      </c>
      <c r="C45" s="113"/>
      <c r="D45" s="169">
        <v>0</v>
      </c>
      <c r="E45" s="169">
        <v>0</v>
      </c>
      <c r="F45" s="169">
        <v>0</v>
      </c>
      <c r="G45" s="169">
        <f t="shared" si="5"/>
        <v>0</v>
      </c>
      <c r="H45" s="220" t="str">
        <f t="shared" si="6"/>
        <v/>
      </c>
      <c r="I45" s="169"/>
      <c r="J45" s="220" t="str">
        <f t="shared" si="7"/>
        <v/>
      </c>
      <c r="K45" s="155">
        <v>107.101</v>
      </c>
      <c r="L45" s="155">
        <v>13.386370000000001</v>
      </c>
      <c r="M45" s="155">
        <f t="shared" si="17"/>
        <v>-93.71463</v>
      </c>
      <c r="N45" s="228">
        <f t="shared" si="8"/>
        <v>0.1249882820888694</v>
      </c>
      <c r="O45" s="156">
        <f t="shared" si="13"/>
        <v>107.101</v>
      </c>
      <c r="P45" s="169">
        <f>L45+F45</f>
        <v>13.386370000000001</v>
      </c>
      <c r="Q45" s="156">
        <f t="shared" si="15"/>
        <v>-93.71463</v>
      </c>
      <c r="R45" s="220">
        <f t="shared" si="9"/>
        <v>0.1249882820888694</v>
      </c>
      <c r="S45" s="200"/>
      <c r="T45" s="200"/>
      <c r="U45" s="200"/>
      <c r="V45" s="200"/>
      <c r="W45" s="200"/>
      <c r="X45" s="200"/>
      <c r="Y45" s="200"/>
      <c r="Z45" s="200"/>
      <c r="AA45" s="200"/>
      <c r="AB45" s="200"/>
      <c r="AC45" s="200"/>
      <c r="AD45" s="200"/>
      <c r="AE45" s="200"/>
      <c r="AF45" s="200"/>
      <c r="AG45" s="200"/>
    </row>
    <row r="46" spans="1:33" s="229" customFormat="1" ht="53.25" customHeight="1" x14ac:dyDescent="0.4">
      <c r="A46" s="226" t="s">
        <v>91</v>
      </c>
      <c r="B46" s="112" t="s">
        <v>92</v>
      </c>
      <c r="C46" s="113"/>
      <c r="D46" s="169">
        <v>0</v>
      </c>
      <c r="E46" s="169">
        <v>0</v>
      </c>
      <c r="F46" s="169">
        <v>0</v>
      </c>
      <c r="G46" s="169">
        <f t="shared" si="5"/>
        <v>0</v>
      </c>
      <c r="H46" s="220" t="str">
        <f t="shared" si="6"/>
        <v/>
      </c>
      <c r="I46" s="169"/>
      <c r="J46" s="220" t="str">
        <f t="shared" si="7"/>
        <v/>
      </c>
      <c r="K46" s="155">
        <v>4198</v>
      </c>
      <c r="L46" s="155">
        <v>81.905100000000004</v>
      </c>
      <c r="M46" s="155">
        <f t="shared" si="17"/>
        <v>-4116.0949000000001</v>
      </c>
      <c r="N46" s="228">
        <f t="shared" si="8"/>
        <v>1.9510505002382088E-2</v>
      </c>
      <c r="O46" s="156">
        <f t="shared" si="13"/>
        <v>4198</v>
      </c>
      <c r="P46" s="169">
        <f>L46+F46</f>
        <v>81.905100000000004</v>
      </c>
      <c r="Q46" s="156">
        <f t="shared" si="15"/>
        <v>-4116.0949000000001</v>
      </c>
      <c r="R46" s="220">
        <f t="shared" si="9"/>
        <v>1.9510505002382088E-2</v>
      </c>
      <c r="S46" s="200"/>
      <c r="T46" s="200"/>
      <c r="U46" s="200"/>
      <c r="V46" s="200"/>
      <c r="W46" s="200"/>
      <c r="X46" s="200"/>
      <c r="Y46" s="200"/>
      <c r="Z46" s="200"/>
      <c r="AA46" s="200"/>
      <c r="AB46" s="200"/>
      <c r="AC46" s="200"/>
      <c r="AD46" s="200"/>
      <c r="AE46" s="200"/>
      <c r="AF46" s="200"/>
      <c r="AG46" s="200"/>
    </row>
    <row r="47" spans="1:33" s="7" customFormat="1" ht="22.5" customHeight="1" x14ac:dyDescent="0.4">
      <c r="A47" s="186">
        <v>25000000</v>
      </c>
      <c r="B47" s="110" t="s">
        <v>53</v>
      </c>
      <c r="C47" s="114"/>
      <c r="D47" s="169">
        <v>0</v>
      </c>
      <c r="E47" s="169">
        <v>0</v>
      </c>
      <c r="F47" s="169">
        <v>0</v>
      </c>
      <c r="G47" s="169">
        <f t="shared" si="5"/>
        <v>0</v>
      </c>
      <c r="H47" s="178" t="str">
        <f t="shared" si="6"/>
        <v/>
      </c>
      <c r="I47" s="154">
        <f>F47-D47</f>
        <v>0</v>
      </c>
      <c r="J47" s="178" t="str">
        <f t="shared" si="7"/>
        <v/>
      </c>
      <c r="K47" s="153">
        <v>302790.57545999996</v>
      </c>
      <c r="L47" s="153">
        <v>35142.407729999999</v>
      </c>
      <c r="M47" s="153">
        <f t="shared" si="17"/>
        <v>-267648.16772999999</v>
      </c>
      <c r="N47" s="181">
        <f t="shared" si="8"/>
        <v>0.11606176208295649</v>
      </c>
      <c r="O47" s="154">
        <f t="shared" si="13"/>
        <v>302790.57545999996</v>
      </c>
      <c r="P47" s="177">
        <f>L47+F47</f>
        <v>35142.407729999999</v>
      </c>
      <c r="Q47" s="154">
        <f t="shared" si="15"/>
        <v>-267648.16772999999</v>
      </c>
      <c r="R47" s="178">
        <f t="shared" si="9"/>
        <v>0.11606176208295649</v>
      </c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  <c r="AG47" s="28"/>
    </row>
    <row r="48" spans="1:33" s="7" customFormat="1" ht="20.399999999999999" x14ac:dyDescent="0.35">
      <c r="A48" s="186">
        <v>30000000</v>
      </c>
      <c r="B48" s="110" t="s">
        <v>69</v>
      </c>
      <c r="C48" s="118"/>
      <c r="D48" s="177">
        <v>70.875</v>
      </c>
      <c r="E48" s="177">
        <v>1</v>
      </c>
      <c r="F48" s="177">
        <v>0.9</v>
      </c>
      <c r="G48" s="177">
        <f t="shared" si="5"/>
        <v>-9.9999999999999978E-2</v>
      </c>
      <c r="H48" s="178">
        <f t="shared" si="6"/>
        <v>0.9</v>
      </c>
      <c r="I48" s="154">
        <f>F48-D48</f>
        <v>-69.974999999999994</v>
      </c>
      <c r="J48" s="178">
        <f t="shared" si="7"/>
        <v>1.2698412698412698E-2</v>
      </c>
      <c r="K48" s="153">
        <v>288300.79999999999</v>
      </c>
      <c r="L48" s="153">
        <v>20918.8927</v>
      </c>
      <c r="M48" s="153">
        <f t="shared" si="17"/>
        <v>-267381.90729999996</v>
      </c>
      <c r="N48" s="181">
        <f t="shared" si="8"/>
        <v>7.2559259981241825E-2</v>
      </c>
      <c r="O48" s="154">
        <f t="shared" si="13"/>
        <v>288371.67499999999</v>
      </c>
      <c r="P48" s="154">
        <f t="shared" si="18"/>
        <v>20919.792700000002</v>
      </c>
      <c r="Q48" s="154">
        <f t="shared" si="15"/>
        <v>-267451.8823</v>
      </c>
      <c r="R48" s="178">
        <f t="shared" si="9"/>
        <v>7.2544547587761535E-2</v>
      </c>
      <c r="S48" s="56"/>
      <c r="T48" s="56"/>
      <c r="U48" s="56"/>
      <c r="V48" s="56"/>
      <c r="W48" s="57"/>
      <c r="X48" s="28"/>
      <c r="Y48" s="28"/>
      <c r="Z48" s="28"/>
      <c r="AA48" s="28"/>
      <c r="AB48" s="28"/>
      <c r="AC48" s="28"/>
      <c r="AD48" s="28"/>
      <c r="AE48" s="28"/>
      <c r="AF48" s="28"/>
      <c r="AG48" s="28"/>
    </row>
    <row r="49" spans="1:33" s="92" customFormat="1" ht="61.2" x14ac:dyDescent="0.35">
      <c r="A49" s="188" t="s">
        <v>185</v>
      </c>
      <c r="B49" s="116" t="s">
        <v>186</v>
      </c>
      <c r="C49" s="119"/>
      <c r="D49" s="154">
        <v>0</v>
      </c>
      <c r="E49" s="154">
        <v>0</v>
      </c>
      <c r="F49" s="154">
        <v>0</v>
      </c>
      <c r="G49" s="154">
        <f>F49-E49</f>
        <v>0</v>
      </c>
      <c r="H49" s="178" t="str">
        <f t="shared" si="6"/>
        <v/>
      </c>
      <c r="I49" s="154">
        <f>F49-D49</f>
        <v>0</v>
      </c>
      <c r="J49" s="178" t="str">
        <f t="shared" si="7"/>
        <v/>
      </c>
      <c r="K49" s="153">
        <v>190203</v>
      </c>
      <c r="L49" s="153">
        <v>0</v>
      </c>
      <c r="M49" s="153">
        <f t="shared" ref="M49:M57" si="19">L49-K49</f>
        <v>-190203</v>
      </c>
      <c r="N49" s="181">
        <f t="shared" si="8"/>
        <v>0</v>
      </c>
      <c r="O49" s="153">
        <f>D49+K49</f>
        <v>190203</v>
      </c>
      <c r="P49" s="153">
        <f>L49+F49</f>
        <v>0</v>
      </c>
      <c r="Q49" s="153">
        <f>P49-O49</f>
        <v>-190203</v>
      </c>
      <c r="R49" s="178">
        <f t="shared" si="9"/>
        <v>0</v>
      </c>
      <c r="S49" s="91"/>
      <c r="T49" s="91"/>
      <c r="U49" s="91"/>
      <c r="V49" s="91"/>
      <c r="W49" s="94"/>
      <c r="X49" s="90"/>
      <c r="Y49" s="90"/>
      <c r="Z49" s="90"/>
      <c r="AA49" s="90"/>
      <c r="AB49" s="90"/>
      <c r="AC49" s="90"/>
      <c r="AD49" s="90"/>
      <c r="AE49" s="90"/>
      <c r="AF49" s="90"/>
      <c r="AG49" s="90"/>
    </row>
    <row r="50" spans="1:33" s="7" customFormat="1" ht="30" customHeight="1" x14ac:dyDescent="0.35">
      <c r="A50" s="186">
        <v>50000000</v>
      </c>
      <c r="B50" s="110" t="s">
        <v>21</v>
      </c>
      <c r="C50" s="114" t="e">
        <f>#REF!+C51</f>
        <v>#REF!</v>
      </c>
      <c r="D50" s="154">
        <f>D51</f>
        <v>0</v>
      </c>
      <c r="E50" s="154">
        <f>E51</f>
        <v>0</v>
      </c>
      <c r="F50" s="154">
        <f>F51</f>
        <v>0</v>
      </c>
      <c r="G50" s="154">
        <f>F50-E50</f>
        <v>0</v>
      </c>
      <c r="H50" s="178" t="str">
        <f t="shared" si="6"/>
        <v/>
      </c>
      <c r="I50" s="154">
        <f>F50-D50</f>
        <v>0</v>
      </c>
      <c r="J50" s="178" t="str">
        <f t="shared" si="7"/>
        <v/>
      </c>
      <c r="K50" s="153">
        <f>K51</f>
        <v>24186.6</v>
      </c>
      <c r="L50" s="153">
        <f>L51</f>
        <v>2131.2523799999999</v>
      </c>
      <c r="M50" s="153">
        <f t="shared" si="19"/>
        <v>-22055.34762</v>
      </c>
      <c r="N50" s="181">
        <f t="shared" si="8"/>
        <v>8.8117072263153975E-2</v>
      </c>
      <c r="O50" s="154">
        <f t="shared" si="13"/>
        <v>24186.6</v>
      </c>
      <c r="P50" s="154">
        <f t="shared" si="18"/>
        <v>2131.2523799999999</v>
      </c>
      <c r="Q50" s="154">
        <f t="shared" si="15"/>
        <v>-22055.34762</v>
      </c>
      <c r="R50" s="178">
        <f t="shared" si="9"/>
        <v>8.8117072263153975E-2</v>
      </c>
      <c r="S50" s="28"/>
      <c r="T50" s="28"/>
      <c r="U50" s="28"/>
      <c r="V50" s="28"/>
      <c r="W50" s="28"/>
      <c r="X50" s="28"/>
      <c r="Y50" s="28"/>
      <c r="Z50" s="28"/>
      <c r="AA50" s="28"/>
      <c r="AB50" s="28"/>
      <c r="AC50" s="28"/>
      <c r="AD50" s="28"/>
      <c r="AE50" s="28"/>
      <c r="AF50" s="28"/>
      <c r="AG50" s="28"/>
    </row>
    <row r="51" spans="1:33" s="229" customFormat="1" ht="81" customHeight="1" x14ac:dyDescent="0.4">
      <c r="A51" s="226">
        <v>50110000</v>
      </c>
      <c r="B51" s="112" t="s">
        <v>180</v>
      </c>
      <c r="C51" s="113"/>
      <c r="D51" s="169">
        <v>0</v>
      </c>
      <c r="E51" s="169">
        <v>0</v>
      </c>
      <c r="F51" s="169">
        <v>0</v>
      </c>
      <c r="G51" s="169">
        <f t="shared" si="5"/>
        <v>0</v>
      </c>
      <c r="H51" s="220" t="str">
        <f t="shared" si="6"/>
        <v/>
      </c>
      <c r="I51" s="169"/>
      <c r="J51" s="220" t="str">
        <f t="shared" si="7"/>
        <v/>
      </c>
      <c r="K51" s="155">
        <v>24186.6</v>
      </c>
      <c r="L51" s="155">
        <v>2131.2523799999999</v>
      </c>
      <c r="M51" s="155">
        <f t="shared" si="19"/>
        <v>-22055.34762</v>
      </c>
      <c r="N51" s="228">
        <f t="shared" si="8"/>
        <v>8.8117072263153975E-2</v>
      </c>
      <c r="O51" s="156">
        <f t="shared" si="13"/>
        <v>24186.6</v>
      </c>
      <c r="P51" s="169">
        <f t="shared" si="18"/>
        <v>2131.2523799999999</v>
      </c>
      <c r="Q51" s="156">
        <f t="shared" si="15"/>
        <v>-22055.34762</v>
      </c>
      <c r="R51" s="220">
        <f t="shared" si="9"/>
        <v>8.8117072263153975E-2</v>
      </c>
      <c r="S51" s="200"/>
      <c r="T51" s="200"/>
      <c r="U51" s="200"/>
      <c r="V51" s="200"/>
      <c r="W51" s="200"/>
      <c r="X51" s="200"/>
      <c r="Y51" s="200"/>
      <c r="Z51" s="200"/>
      <c r="AA51" s="200"/>
      <c r="AB51" s="200"/>
      <c r="AC51" s="200"/>
      <c r="AD51" s="200"/>
      <c r="AE51" s="200"/>
      <c r="AF51" s="200"/>
      <c r="AG51" s="200"/>
    </row>
    <row r="52" spans="1:33" ht="20.25" customHeight="1" x14ac:dyDescent="0.35">
      <c r="A52" s="14">
        <v>900101</v>
      </c>
      <c r="B52" s="120" t="s">
        <v>22</v>
      </c>
      <c r="C52" s="121" t="e">
        <f>C10+C35+C50+#REF!</f>
        <v>#REF!</v>
      </c>
      <c r="D52" s="173">
        <f>D10+D35+D50+D48</f>
        <v>6874523.426</v>
      </c>
      <c r="E52" s="173">
        <f>E10+E35+E50+E48</f>
        <v>495968.55600000004</v>
      </c>
      <c r="F52" s="173">
        <f>F10+F35+F50+F48</f>
        <v>559152.32673999993</v>
      </c>
      <c r="G52" s="173">
        <f t="shared" si="5"/>
        <v>63183.770739999891</v>
      </c>
      <c r="H52" s="180">
        <f t="shared" ref="H52:H61" si="20">IFERROR(F52/E52,"")</f>
        <v>1.1273947107646878</v>
      </c>
      <c r="I52" s="173">
        <f t="shared" ref="I52:I61" si="21">F52-D52</f>
        <v>-6315371.0992600005</v>
      </c>
      <c r="J52" s="180">
        <f t="shared" ref="J52:J61" si="22">IFERROR(F52/D52,"")</f>
        <v>8.1336885786910104E-2</v>
      </c>
      <c r="K52" s="173">
        <f>K10+K35+K48+K50+K49</f>
        <v>817015.35645999992</v>
      </c>
      <c r="L52" s="173">
        <f>L10+L35+L48+L50+L49</f>
        <v>58494.535609999999</v>
      </c>
      <c r="M52" s="173">
        <f t="shared" si="19"/>
        <v>-758520.8208499999</v>
      </c>
      <c r="N52" s="180">
        <f t="shared" ref="N52:N61" si="23">IFERROR(L52/K52,"")</f>
        <v>7.1595393094503995E-2</v>
      </c>
      <c r="O52" s="173">
        <f t="shared" si="13"/>
        <v>7691538.7824600004</v>
      </c>
      <c r="P52" s="173">
        <f t="shared" si="18"/>
        <v>617646.86234999995</v>
      </c>
      <c r="Q52" s="173">
        <f t="shared" si="15"/>
        <v>-7073891.9201100003</v>
      </c>
      <c r="R52" s="180">
        <f t="shared" ref="R52:R62" si="24">IFERROR(P52/O52,"")</f>
        <v>8.0302118967208375E-2</v>
      </c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</row>
    <row r="53" spans="1:33" s="7" customFormat="1" ht="22.5" customHeight="1" x14ac:dyDescent="0.35">
      <c r="A53" s="186">
        <v>40000000</v>
      </c>
      <c r="B53" s="110" t="s">
        <v>54</v>
      </c>
      <c r="C53" s="122">
        <f>C54+C87</f>
        <v>226954.7</v>
      </c>
      <c r="D53" s="154">
        <f>D54</f>
        <v>3862122</v>
      </c>
      <c r="E53" s="154">
        <f>E54</f>
        <v>381507.9</v>
      </c>
      <c r="F53" s="154">
        <f>F54</f>
        <v>379801.59999999998</v>
      </c>
      <c r="G53" s="154">
        <f t="shared" si="5"/>
        <v>-1706.3000000000466</v>
      </c>
      <c r="H53" s="201">
        <f t="shared" si="20"/>
        <v>0.99552748448983608</v>
      </c>
      <c r="I53" s="154">
        <f t="shared" si="21"/>
        <v>-3482320.4</v>
      </c>
      <c r="J53" s="201">
        <f t="shared" si="22"/>
        <v>9.8340135293499262E-2</v>
      </c>
      <c r="K53" s="154">
        <f>K54</f>
        <v>0</v>
      </c>
      <c r="L53" s="154">
        <f>L54</f>
        <v>0</v>
      </c>
      <c r="M53" s="154">
        <f t="shared" si="19"/>
        <v>0</v>
      </c>
      <c r="N53" s="201" t="str">
        <f t="shared" si="23"/>
        <v/>
      </c>
      <c r="O53" s="154">
        <f t="shared" si="13"/>
        <v>3862122</v>
      </c>
      <c r="P53" s="154">
        <f t="shared" si="18"/>
        <v>379801.59999999998</v>
      </c>
      <c r="Q53" s="154">
        <f t="shared" si="15"/>
        <v>-3482320.4</v>
      </c>
      <c r="R53" s="201">
        <f t="shared" si="24"/>
        <v>9.8340135293499262E-2</v>
      </c>
    </row>
    <row r="54" spans="1:33" s="7" customFormat="1" ht="23.25" customHeight="1" x14ac:dyDescent="0.35">
      <c r="A54" s="186">
        <v>41000000</v>
      </c>
      <c r="B54" s="110" t="s">
        <v>55</v>
      </c>
      <c r="C54" s="122">
        <f>C55+C59</f>
        <v>226954.7</v>
      </c>
      <c r="D54" s="154">
        <f>D55+D59</f>
        <v>3862122</v>
      </c>
      <c r="E54" s="154">
        <f>E55+E59</f>
        <v>381507.9</v>
      </c>
      <c r="F54" s="154">
        <f>F55+F59</f>
        <v>379801.59999999998</v>
      </c>
      <c r="G54" s="154">
        <f t="shared" si="5"/>
        <v>-1706.3000000000466</v>
      </c>
      <c r="H54" s="201">
        <f t="shared" si="20"/>
        <v>0.99552748448983608</v>
      </c>
      <c r="I54" s="154">
        <f t="shared" si="21"/>
        <v>-3482320.4</v>
      </c>
      <c r="J54" s="201">
        <f t="shared" si="22"/>
        <v>9.8340135293499262E-2</v>
      </c>
      <c r="K54" s="154">
        <f>K55+K59</f>
        <v>0</v>
      </c>
      <c r="L54" s="154">
        <f>L55+L59</f>
        <v>0</v>
      </c>
      <c r="M54" s="154">
        <f t="shared" si="19"/>
        <v>0</v>
      </c>
      <c r="N54" s="201" t="str">
        <f t="shared" si="23"/>
        <v/>
      </c>
      <c r="O54" s="154">
        <f t="shared" si="13"/>
        <v>3862122</v>
      </c>
      <c r="P54" s="154">
        <f t="shared" si="18"/>
        <v>379801.59999999998</v>
      </c>
      <c r="Q54" s="154">
        <f t="shared" si="15"/>
        <v>-3482320.4</v>
      </c>
      <c r="R54" s="201">
        <f t="shared" si="24"/>
        <v>9.8340135293499262E-2</v>
      </c>
    </row>
    <row r="55" spans="1:33" s="96" customFormat="1" ht="23.25" customHeight="1" x14ac:dyDescent="0.35">
      <c r="A55" s="186">
        <v>41020000</v>
      </c>
      <c r="B55" s="147" t="s">
        <v>67</v>
      </c>
      <c r="C55" s="123">
        <f>SUM(C56:C56)</f>
        <v>226954.7</v>
      </c>
      <c r="D55" s="154">
        <f>D56+D57+D58</f>
        <v>1483217.4000000001</v>
      </c>
      <c r="E55" s="154">
        <f>E56+E57+E58</f>
        <v>125697.9</v>
      </c>
      <c r="F55" s="154">
        <f>F56+F57+F58</f>
        <v>125697.9</v>
      </c>
      <c r="G55" s="154">
        <f t="shared" si="5"/>
        <v>0</v>
      </c>
      <c r="H55" s="201">
        <f t="shared" si="20"/>
        <v>1</v>
      </c>
      <c r="I55" s="174">
        <f t="shared" si="21"/>
        <v>-1357519.5000000002</v>
      </c>
      <c r="J55" s="201">
        <f t="shared" si="22"/>
        <v>8.4746780883233966E-2</v>
      </c>
      <c r="K55" s="154">
        <f>K56+K57</f>
        <v>0</v>
      </c>
      <c r="L55" s="154">
        <f>L56+L57</f>
        <v>0</v>
      </c>
      <c r="M55" s="154">
        <f t="shared" si="19"/>
        <v>0</v>
      </c>
      <c r="N55" s="201" t="str">
        <f t="shared" si="23"/>
        <v/>
      </c>
      <c r="O55" s="168">
        <f t="shared" si="13"/>
        <v>1483217.4000000001</v>
      </c>
      <c r="P55" s="174">
        <f t="shared" si="18"/>
        <v>125697.9</v>
      </c>
      <c r="Q55" s="168">
        <f t="shared" si="15"/>
        <v>-1357519.5000000002</v>
      </c>
      <c r="R55" s="201">
        <f t="shared" si="24"/>
        <v>8.4746780883233966E-2</v>
      </c>
    </row>
    <row r="56" spans="1:33" s="229" customFormat="1" ht="29.25" customHeight="1" x14ac:dyDescent="0.4">
      <c r="A56" s="226">
        <v>41020100</v>
      </c>
      <c r="B56" s="112" t="s">
        <v>105</v>
      </c>
      <c r="C56" s="124">
        <v>226954.7</v>
      </c>
      <c r="D56" s="168">
        <v>1345716.5</v>
      </c>
      <c r="E56" s="168">
        <v>112143.5</v>
      </c>
      <c r="F56" s="168">
        <v>112143.5</v>
      </c>
      <c r="G56" s="168">
        <f t="shared" si="5"/>
        <v>0</v>
      </c>
      <c r="H56" s="228">
        <f t="shared" si="20"/>
        <v>1</v>
      </c>
      <c r="I56" s="169">
        <f t="shared" si="21"/>
        <v>-1233573</v>
      </c>
      <c r="J56" s="228">
        <f t="shared" si="22"/>
        <v>8.3333673920175613E-2</v>
      </c>
      <c r="K56" s="168">
        <v>0</v>
      </c>
      <c r="L56" s="168">
        <v>0</v>
      </c>
      <c r="M56" s="168">
        <f t="shared" si="19"/>
        <v>0</v>
      </c>
      <c r="N56" s="228" t="str">
        <f t="shared" si="23"/>
        <v/>
      </c>
      <c r="O56" s="156">
        <f t="shared" si="13"/>
        <v>1345716.5</v>
      </c>
      <c r="P56" s="169">
        <f t="shared" si="18"/>
        <v>112143.5</v>
      </c>
      <c r="Q56" s="156">
        <f t="shared" si="15"/>
        <v>-1233573</v>
      </c>
      <c r="R56" s="228">
        <f t="shared" si="24"/>
        <v>8.3333673920175613E-2</v>
      </c>
    </row>
    <row r="57" spans="1:33" s="229" customFormat="1" ht="84" customHeight="1" x14ac:dyDescent="0.4">
      <c r="A57" s="226">
        <v>41020200</v>
      </c>
      <c r="B57" s="176" t="s">
        <v>158</v>
      </c>
      <c r="C57" s="176"/>
      <c r="D57" s="168">
        <v>112348.8</v>
      </c>
      <c r="E57" s="168">
        <v>9362.4</v>
      </c>
      <c r="F57" s="168">
        <v>9362.4</v>
      </c>
      <c r="G57" s="168">
        <f t="shared" si="5"/>
        <v>0</v>
      </c>
      <c r="H57" s="228">
        <f t="shared" si="20"/>
        <v>1</v>
      </c>
      <c r="I57" s="169">
        <f t="shared" si="21"/>
        <v>-102986.40000000001</v>
      </c>
      <c r="J57" s="228">
        <f t="shared" si="22"/>
        <v>8.3333333333333329E-2</v>
      </c>
      <c r="K57" s="168">
        <v>0</v>
      </c>
      <c r="L57" s="168">
        <v>0</v>
      </c>
      <c r="M57" s="168">
        <f t="shared" si="19"/>
        <v>0</v>
      </c>
      <c r="N57" s="228" t="str">
        <f t="shared" si="23"/>
        <v/>
      </c>
      <c r="O57" s="156">
        <f t="shared" si="13"/>
        <v>112348.8</v>
      </c>
      <c r="P57" s="169">
        <f>L57+F57</f>
        <v>9362.4</v>
      </c>
      <c r="Q57" s="156">
        <f t="shared" ref="Q57:Q62" si="25">P57-O57</f>
        <v>-102986.40000000001</v>
      </c>
      <c r="R57" s="228">
        <f t="shared" si="24"/>
        <v>8.3333333333333329E-2</v>
      </c>
    </row>
    <row r="58" spans="1:33" s="229" customFormat="1" ht="147" x14ac:dyDescent="0.4">
      <c r="A58" s="226" t="s">
        <v>236</v>
      </c>
      <c r="B58" s="176" t="s">
        <v>259</v>
      </c>
      <c r="C58" s="176"/>
      <c r="D58" s="168">
        <v>25152.1</v>
      </c>
      <c r="E58" s="168">
        <v>4192</v>
      </c>
      <c r="F58" s="168">
        <v>4192</v>
      </c>
      <c r="G58" s="168">
        <f>F58-E58</f>
        <v>0</v>
      </c>
      <c r="H58" s="228">
        <f>IFERROR(F58/E58,"")</f>
        <v>1</v>
      </c>
      <c r="I58" s="169">
        <f>F58-D58</f>
        <v>-20960.099999999999</v>
      </c>
      <c r="J58" s="228">
        <f>IFERROR(F58/D58,"")</f>
        <v>0.16666600403147253</v>
      </c>
      <c r="K58" s="168">
        <v>0</v>
      </c>
      <c r="L58" s="168">
        <v>0</v>
      </c>
      <c r="M58" s="168">
        <f>L58-K58</f>
        <v>0</v>
      </c>
      <c r="N58" s="228" t="str">
        <f>IFERROR(L58/K58,"")</f>
        <v/>
      </c>
      <c r="O58" s="156">
        <f>D58+K58</f>
        <v>25152.1</v>
      </c>
      <c r="P58" s="169">
        <f>L58+F58</f>
        <v>4192</v>
      </c>
      <c r="Q58" s="156">
        <f t="shared" si="25"/>
        <v>-20960.099999999999</v>
      </c>
      <c r="R58" s="228">
        <f>IFERROR(P58/O58,"")</f>
        <v>0.16666600403147253</v>
      </c>
    </row>
    <row r="59" spans="1:33" s="7" customFormat="1" ht="23.25" customHeight="1" x14ac:dyDescent="0.35">
      <c r="A59" s="186">
        <v>41030000</v>
      </c>
      <c r="B59" s="125" t="s">
        <v>68</v>
      </c>
      <c r="C59" s="114">
        <f>C80</f>
        <v>0</v>
      </c>
      <c r="D59" s="154">
        <f>SUM(D60:D81)</f>
        <v>2378904.6</v>
      </c>
      <c r="E59" s="154">
        <f>SUM(E60:E81)</f>
        <v>255810</v>
      </c>
      <c r="F59" s="154">
        <f>SUM(F60:F81)</f>
        <v>254103.69999999998</v>
      </c>
      <c r="G59" s="154">
        <f>F59-E59</f>
        <v>-1706.3000000000175</v>
      </c>
      <c r="H59" s="201">
        <f t="shared" si="20"/>
        <v>0.99332981509714235</v>
      </c>
      <c r="I59" s="154">
        <f t="shared" si="21"/>
        <v>-2124800.9</v>
      </c>
      <c r="J59" s="201">
        <f t="shared" si="22"/>
        <v>0.10681542252682179</v>
      </c>
      <c r="K59" s="153">
        <f>SUM(K60:K81)</f>
        <v>0</v>
      </c>
      <c r="L59" s="153">
        <f>SUM(L60:L81)</f>
        <v>0</v>
      </c>
      <c r="M59" s="153">
        <f>SUM(M60:M80)</f>
        <v>0</v>
      </c>
      <c r="N59" s="201" t="str">
        <f t="shared" si="23"/>
        <v/>
      </c>
      <c r="O59" s="154">
        <f t="shared" si="13"/>
        <v>2378904.6</v>
      </c>
      <c r="P59" s="154">
        <f t="shared" si="18"/>
        <v>254103.69999999998</v>
      </c>
      <c r="Q59" s="154">
        <f t="shared" si="25"/>
        <v>-2124800.9</v>
      </c>
      <c r="R59" s="201">
        <f t="shared" si="24"/>
        <v>0.10681542252682179</v>
      </c>
    </row>
    <row r="60" spans="1:33" s="7" customFormat="1" ht="107.25" hidden="1" customHeight="1" x14ac:dyDescent="0.4">
      <c r="A60" s="187">
        <v>41030400</v>
      </c>
      <c r="B60" s="193" t="s">
        <v>215</v>
      </c>
      <c r="C60" s="114"/>
      <c r="D60" s="156"/>
      <c r="E60" s="156"/>
      <c r="F60" s="156"/>
      <c r="G60" s="156">
        <f>F60-E60</f>
        <v>0</v>
      </c>
      <c r="H60" s="201" t="str">
        <f t="shared" si="20"/>
        <v/>
      </c>
      <c r="I60" s="156">
        <f t="shared" si="21"/>
        <v>0</v>
      </c>
      <c r="J60" s="201" t="str">
        <f t="shared" si="22"/>
        <v/>
      </c>
      <c r="K60" s="156"/>
      <c r="L60" s="156"/>
      <c r="M60" s="156">
        <f>L60-K60</f>
        <v>0</v>
      </c>
      <c r="N60" s="201" t="str">
        <f t="shared" si="23"/>
        <v/>
      </c>
      <c r="O60" s="156">
        <f t="shared" ref="O60:O70" si="26">D60+K60</f>
        <v>0</v>
      </c>
      <c r="P60" s="156">
        <f t="shared" ref="P60:P70" si="27">L60+F60</f>
        <v>0</v>
      </c>
      <c r="Q60" s="156">
        <f t="shared" si="25"/>
        <v>0</v>
      </c>
      <c r="R60" s="201" t="str">
        <f t="shared" si="24"/>
        <v/>
      </c>
    </row>
    <row r="61" spans="1:33" s="7" customFormat="1" ht="409.6" hidden="1" customHeight="1" x14ac:dyDescent="0.4">
      <c r="A61" s="187">
        <v>41030500</v>
      </c>
      <c r="B61" s="176" t="s">
        <v>214</v>
      </c>
      <c r="C61" s="114"/>
      <c r="D61" s="156"/>
      <c r="E61" s="156"/>
      <c r="F61" s="156"/>
      <c r="G61" s="156">
        <f>F61-E61</f>
        <v>0</v>
      </c>
      <c r="H61" s="202" t="str">
        <f t="shared" si="20"/>
        <v/>
      </c>
      <c r="I61" s="156">
        <f t="shared" si="21"/>
        <v>0</v>
      </c>
      <c r="J61" s="202" t="str">
        <f t="shared" si="22"/>
        <v/>
      </c>
      <c r="K61" s="156"/>
      <c r="L61" s="156"/>
      <c r="M61" s="156">
        <f>L61-K61</f>
        <v>0</v>
      </c>
      <c r="N61" s="201" t="str">
        <f t="shared" si="23"/>
        <v/>
      </c>
      <c r="O61" s="156">
        <f t="shared" si="26"/>
        <v>0</v>
      </c>
      <c r="P61" s="156">
        <f t="shared" si="27"/>
        <v>0</v>
      </c>
      <c r="Q61" s="156">
        <f t="shared" si="25"/>
        <v>0</v>
      </c>
      <c r="R61" s="202" t="str">
        <f t="shared" si="24"/>
        <v/>
      </c>
    </row>
    <row r="62" spans="1:33" s="229" customFormat="1" ht="82.5" customHeight="1" x14ac:dyDescent="0.4">
      <c r="A62" s="226">
        <v>41030600</v>
      </c>
      <c r="B62" s="176" t="s">
        <v>233</v>
      </c>
      <c r="C62" s="176"/>
      <c r="D62" s="156">
        <v>4222.2</v>
      </c>
      <c r="E62" s="156">
        <v>351.9</v>
      </c>
      <c r="F62" s="156">
        <v>351.9</v>
      </c>
      <c r="G62" s="156">
        <f>F62-E62</f>
        <v>0</v>
      </c>
      <c r="H62" s="228">
        <f>IFERROR(F62/E62,"")</f>
        <v>1</v>
      </c>
      <c r="I62" s="156">
        <f>F62-D62</f>
        <v>-3870.2999999999997</v>
      </c>
      <c r="J62" s="228">
        <f>IFERROR(F62/D62,"")</f>
        <v>8.3345175500923685E-2</v>
      </c>
      <c r="K62" s="156"/>
      <c r="L62" s="156"/>
      <c r="M62" s="156"/>
      <c r="N62" s="231"/>
      <c r="O62" s="156">
        <f t="shared" si="26"/>
        <v>4222.2</v>
      </c>
      <c r="P62" s="156">
        <f t="shared" si="27"/>
        <v>351.9</v>
      </c>
      <c r="Q62" s="156">
        <f t="shared" si="25"/>
        <v>-3870.2999999999997</v>
      </c>
      <c r="R62" s="228">
        <f t="shared" si="24"/>
        <v>8.3345175500923685E-2</v>
      </c>
    </row>
    <row r="63" spans="1:33" s="229" customFormat="1" ht="82.5" customHeight="1" x14ac:dyDescent="0.4">
      <c r="A63" s="226" t="s">
        <v>249</v>
      </c>
      <c r="B63" s="176" t="s">
        <v>250</v>
      </c>
      <c r="C63" s="176"/>
      <c r="D63" s="156">
        <v>133972</v>
      </c>
      <c r="E63" s="156">
        <v>0</v>
      </c>
      <c r="F63" s="156">
        <v>0</v>
      </c>
      <c r="G63" s="156">
        <f t="shared" ref="G63:G79" si="28">F63-E63</f>
        <v>0</v>
      </c>
      <c r="H63" s="228" t="str">
        <f t="shared" ref="H63:H79" si="29">IFERROR(F63/E63,"")</f>
        <v/>
      </c>
      <c r="I63" s="156">
        <f t="shared" ref="I63:I79" si="30">F63-D63</f>
        <v>-133972</v>
      </c>
      <c r="J63" s="228">
        <f t="shared" ref="J63:J79" si="31">IFERROR(F63/D63,"")</f>
        <v>0</v>
      </c>
      <c r="K63" s="156"/>
      <c r="L63" s="156"/>
      <c r="M63" s="156"/>
      <c r="N63" s="231"/>
      <c r="O63" s="156">
        <f t="shared" si="26"/>
        <v>133972</v>
      </c>
      <c r="P63" s="156">
        <f t="shared" si="27"/>
        <v>0</v>
      </c>
      <c r="Q63" s="156">
        <f t="shared" ref="Q63:Q70" si="32">P63-O63</f>
        <v>-133972</v>
      </c>
      <c r="R63" s="228">
        <f t="shared" ref="R63:R70" si="33">IFERROR(P63/O63,"")</f>
        <v>0</v>
      </c>
    </row>
    <row r="64" spans="1:33" s="229" customFormat="1" ht="61.5" customHeight="1" x14ac:dyDescent="0.4">
      <c r="A64" s="226">
        <v>41033000</v>
      </c>
      <c r="B64" s="176" t="s">
        <v>260</v>
      </c>
      <c r="C64" s="176"/>
      <c r="D64" s="156">
        <v>23060</v>
      </c>
      <c r="E64" s="156">
        <v>1921.7</v>
      </c>
      <c r="F64" s="156">
        <v>0</v>
      </c>
      <c r="G64" s="156">
        <f t="shared" si="28"/>
        <v>-1921.7</v>
      </c>
      <c r="H64" s="228">
        <f t="shared" si="29"/>
        <v>0</v>
      </c>
      <c r="I64" s="156">
        <f t="shared" si="30"/>
        <v>-23060</v>
      </c>
      <c r="J64" s="228">
        <f t="shared" si="31"/>
        <v>0</v>
      </c>
      <c r="K64" s="156"/>
      <c r="L64" s="156"/>
      <c r="M64" s="156">
        <f t="shared" ref="M64:M80" si="34">L64-K64</f>
        <v>0</v>
      </c>
      <c r="N64" s="228" t="str">
        <f t="shared" ref="N64:N80" si="35">IFERROR(L64/K64,"")</f>
        <v/>
      </c>
      <c r="O64" s="156">
        <f t="shared" si="26"/>
        <v>23060</v>
      </c>
      <c r="P64" s="156">
        <f t="shared" si="27"/>
        <v>0</v>
      </c>
      <c r="Q64" s="156">
        <f t="shared" si="32"/>
        <v>-23060</v>
      </c>
      <c r="R64" s="228">
        <f t="shared" si="33"/>
        <v>0</v>
      </c>
    </row>
    <row r="65" spans="1:18" s="229" customFormat="1" ht="44.25" customHeight="1" x14ac:dyDescent="0.4">
      <c r="A65" s="226" t="s">
        <v>198</v>
      </c>
      <c r="B65" s="176" t="s">
        <v>202</v>
      </c>
      <c r="C65" s="176"/>
      <c r="D65" s="156">
        <v>2008985.3</v>
      </c>
      <c r="E65" s="156">
        <v>229827.8</v>
      </c>
      <c r="F65" s="156">
        <v>229827.8</v>
      </c>
      <c r="G65" s="156">
        <f t="shared" si="28"/>
        <v>0</v>
      </c>
      <c r="H65" s="228">
        <f t="shared" si="29"/>
        <v>1</v>
      </c>
      <c r="I65" s="156">
        <f t="shared" si="30"/>
        <v>-1779157.5</v>
      </c>
      <c r="J65" s="228">
        <f t="shared" si="31"/>
        <v>0.11439994110459642</v>
      </c>
      <c r="K65" s="156"/>
      <c r="L65" s="156"/>
      <c r="M65" s="156">
        <f t="shared" si="34"/>
        <v>0</v>
      </c>
      <c r="N65" s="231" t="str">
        <f t="shared" si="35"/>
        <v/>
      </c>
      <c r="O65" s="156">
        <f t="shared" si="26"/>
        <v>2008985.3</v>
      </c>
      <c r="P65" s="156">
        <f t="shared" si="27"/>
        <v>229827.8</v>
      </c>
      <c r="Q65" s="156">
        <f t="shared" si="32"/>
        <v>-1779157.5</v>
      </c>
      <c r="R65" s="228">
        <f t="shared" si="33"/>
        <v>0.11439994110459642</v>
      </c>
    </row>
    <row r="66" spans="1:18" s="7" customFormat="1" ht="146.25" hidden="1" customHeight="1" x14ac:dyDescent="0.4">
      <c r="A66" s="187" t="s">
        <v>199</v>
      </c>
      <c r="B66" s="176" t="s">
        <v>204</v>
      </c>
      <c r="C66" s="176"/>
      <c r="D66" s="156">
        <v>0</v>
      </c>
      <c r="E66" s="156">
        <v>0</v>
      </c>
      <c r="F66" s="156">
        <v>0</v>
      </c>
      <c r="G66" s="156">
        <f t="shared" si="28"/>
        <v>0</v>
      </c>
      <c r="H66" s="228" t="str">
        <f t="shared" si="29"/>
        <v/>
      </c>
      <c r="I66" s="156">
        <f t="shared" si="30"/>
        <v>0</v>
      </c>
      <c r="J66" s="228" t="str">
        <f t="shared" si="31"/>
        <v/>
      </c>
      <c r="K66" s="156"/>
      <c r="L66" s="156"/>
      <c r="M66" s="156">
        <f t="shared" si="34"/>
        <v>0</v>
      </c>
      <c r="N66" s="201" t="str">
        <f t="shared" si="35"/>
        <v/>
      </c>
      <c r="O66" s="156">
        <f t="shared" si="26"/>
        <v>0</v>
      </c>
      <c r="P66" s="156">
        <f t="shared" si="27"/>
        <v>0</v>
      </c>
      <c r="Q66" s="156">
        <f t="shared" si="32"/>
        <v>0</v>
      </c>
      <c r="R66" s="202" t="str">
        <f t="shared" si="33"/>
        <v/>
      </c>
    </row>
    <row r="67" spans="1:18" s="7" customFormat="1" ht="77.25" hidden="1" customHeight="1" x14ac:dyDescent="0.4">
      <c r="A67" s="187">
        <v>41034500</v>
      </c>
      <c r="B67" s="176" t="s">
        <v>219</v>
      </c>
      <c r="C67" s="176"/>
      <c r="D67" s="156">
        <v>0</v>
      </c>
      <c r="E67" s="156">
        <v>0</v>
      </c>
      <c r="F67" s="156">
        <v>0</v>
      </c>
      <c r="G67" s="156">
        <f t="shared" si="28"/>
        <v>0</v>
      </c>
      <c r="H67" s="228" t="str">
        <f t="shared" si="29"/>
        <v/>
      </c>
      <c r="I67" s="156">
        <f t="shared" si="30"/>
        <v>0</v>
      </c>
      <c r="J67" s="228" t="str">
        <f t="shared" si="31"/>
        <v/>
      </c>
      <c r="K67" s="156"/>
      <c r="L67" s="156"/>
      <c r="M67" s="156">
        <f t="shared" si="34"/>
        <v>0</v>
      </c>
      <c r="N67" s="202" t="str">
        <f t="shared" si="35"/>
        <v/>
      </c>
      <c r="O67" s="156">
        <f t="shared" si="26"/>
        <v>0</v>
      </c>
      <c r="P67" s="156">
        <f t="shared" si="27"/>
        <v>0</v>
      </c>
      <c r="Q67" s="156">
        <f t="shared" si="32"/>
        <v>0</v>
      </c>
      <c r="R67" s="202" t="str">
        <f t="shared" si="33"/>
        <v/>
      </c>
    </row>
    <row r="68" spans="1:18" s="7" customFormat="1" ht="77.25" hidden="1" customHeight="1" x14ac:dyDescent="0.4">
      <c r="A68" s="187">
        <v>41035200</v>
      </c>
      <c r="B68" s="176" t="s">
        <v>220</v>
      </c>
      <c r="C68" s="176"/>
      <c r="D68" s="156">
        <v>0</v>
      </c>
      <c r="E68" s="156">
        <v>0</v>
      </c>
      <c r="F68" s="156">
        <v>0</v>
      </c>
      <c r="G68" s="156">
        <f t="shared" si="28"/>
        <v>0</v>
      </c>
      <c r="H68" s="228" t="str">
        <f t="shared" si="29"/>
        <v/>
      </c>
      <c r="I68" s="156">
        <f t="shared" si="30"/>
        <v>0</v>
      </c>
      <c r="J68" s="228" t="str">
        <f t="shared" si="31"/>
        <v/>
      </c>
      <c r="K68" s="156"/>
      <c r="L68" s="156"/>
      <c r="M68" s="156">
        <f t="shared" si="34"/>
        <v>0</v>
      </c>
      <c r="N68" s="201" t="str">
        <f t="shared" si="35"/>
        <v/>
      </c>
      <c r="O68" s="156">
        <f t="shared" si="26"/>
        <v>0</v>
      </c>
      <c r="P68" s="156">
        <f t="shared" si="27"/>
        <v>0</v>
      </c>
      <c r="Q68" s="156">
        <f t="shared" si="32"/>
        <v>0</v>
      </c>
      <c r="R68" s="202" t="str">
        <f t="shared" si="33"/>
        <v/>
      </c>
    </row>
    <row r="69" spans="1:18" s="7" customFormat="1" ht="82.5" hidden="1" customHeight="1" x14ac:dyDescent="0.4">
      <c r="A69" s="187">
        <v>41035300</v>
      </c>
      <c r="B69" s="176" t="s">
        <v>229</v>
      </c>
      <c r="C69" s="176"/>
      <c r="D69" s="156">
        <v>0</v>
      </c>
      <c r="E69" s="156">
        <v>0</v>
      </c>
      <c r="F69" s="156">
        <v>0</v>
      </c>
      <c r="G69" s="156">
        <f t="shared" si="28"/>
        <v>0</v>
      </c>
      <c r="H69" s="228" t="str">
        <f t="shared" si="29"/>
        <v/>
      </c>
      <c r="I69" s="156">
        <f t="shared" si="30"/>
        <v>0</v>
      </c>
      <c r="J69" s="228" t="str">
        <f t="shared" si="31"/>
        <v/>
      </c>
      <c r="K69" s="156"/>
      <c r="L69" s="156"/>
      <c r="M69" s="156">
        <f t="shared" si="34"/>
        <v>0</v>
      </c>
      <c r="N69" s="201" t="str">
        <f t="shared" si="35"/>
        <v/>
      </c>
      <c r="O69" s="156">
        <f t="shared" si="26"/>
        <v>0</v>
      </c>
      <c r="P69" s="156">
        <f t="shared" si="27"/>
        <v>0</v>
      </c>
      <c r="Q69" s="156">
        <f t="shared" si="32"/>
        <v>0</v>
      </c>
      <c r="R69" s="202" t="str">
        <f t="shared" si="33"/>
        <v/>
      </c>
    </row>
    <row r="70" spans="1:18" s="7" customFormat="1" ht="63" x14ac:dyDescent="0.4">
      <c r="A70" s="187" t="s">
        <v>200</v>
      </c>
      <c r="B70" s="176" t="s">
        <v>205</v>
      </c>
      <c r="C70" s="176"/>
      <c r="D70" s="156">
        <v>11783.1</v>
      </c>
      <c r="E70" s="156">
        <v>1176.5999999999999</v>
      </c>
      <c r="F70" s="156">
        <v>1188</v>
      </c>
      <c r="G70" s="156">
        <f t="shared" si="28"/>
        <v>11.400000000000091</v>
      </c>
      <c r="H70" s="228">
        <f t="shared" si="29"/>
        <v>1.0096889342172362</v>
      </c>
      <c r="I70" s="156">
        <f t="shared" si="30"/>
        <v>-10595.1</v>
      </c>
      <c r="J70" s="228">
        <f t="shared" si="31"/>
        <v>0.10082236423352088</v>
      </c>
      <c r="K70" s="156"/>
      <c r="L70" s="156"/>
      <c r="M70" s="156">
        <f t="shared" si="34"/>
        <v>0</v>
      </c>
      <c r="N70" s="201" t="str">
        <f t="shared" si="35"/>
        <v/>
      </c>
      <c r="O70" s="156">
        <f t="shared" si="26"/>
        <v>11783.1</v>
      </c>
      <c r="P70" s="156">
        <f t="shared" si="27"/>
        <v>1188</v>
      </c>
      <c r="Q70" s="156">
        <f t="shared" si="32"/>
        <v>-10595.1</v>
      </c>
      <c r="R70" s="228">
        <f t="shared" si="33"/>
        <v>0.10082236423352088</v>
      </c>
    </row>
    <row r="71" spans="1:18" s="7" customFormat="1" ht="81" hidden="1" customHeight="1" x14ac:dyDescent="0.4">
      <c r="A71" s="187">
        <v>41035500</v>
      </c>
      <c r="B71" s="176" t="s">
        <v>221</v>
      </c>
      <c r="C71" s="176"/>
      <c r="D71" s="156"/>
      <c r="E71" s="156"/>
      <c r="F71" s="156"/>
      <c r="G71" s="156">
        <f t="shared" si="28"/>
        <v>0</v>
      </c>
      <c r="H71" s="228" t="str">
        <f t="shared" si="29"/>
        <v/>
      </c>
      <c r="I71" s="156">
        <f t="shared" si="30"/>
        <v>0</v>
      </c>
      <c r="J71" s="228" t="str">
        <f t="shared" si="31"/>
        <v/>
      </c>
      <c r="K71" s="156"/>
      <c r="L71" s="156"/>
      <c r="M71" s="156">
        <f t="shared" si="34"/>
        <v>0</v>
      </c>
      <c r="N71" s="201" t="str">
        <f t="shared" si="35"/>
        <v/>
      </c>
      <c r="O71" s="156">
        <f t="shared" ref="O71:O81" si="36">D71+K71</f>
        <v>0</v>
      </c>
      <c r="P71" s="156">
        <f t="shared" ref="P71:P81" si="37">L71+F71</f>
        <v>0</v>
      </c>
      <c r="Q71" s="156">
        <f t="shared" ref="Q71:Q81" si="38">P71-O71</f>
        <v>0</v>
      </c>
      <c r="R71" s="202" t="str">
        <f t="shared" ref="R71:R81" si="39">IFERROR(P71/O71,"")</f>
        <v/>
      </c>
    </row>
    <row r="72" spans="1:18" s="7" customFormat="1" ht="101.25" hidden="1" customHeight="1" x14ac:dyDescent="0.4">
      <c r="A72" s="187">
        <v>41035600</v>
      </c>
      <c r="B72" s="176" t="s">
        <v>222</v>
      </c>
      <c r="C72" s="176"/>
      <c r="D72" s="156"/>
      <c r="E72" s="156"/>
      <c r="F72" s="156"/>
      <c r="G72" s="156">
        <f t="shared" si="28"/>
        <v>0</v>
      </c>
      <c r="H72" s="228" t="str">
        <f t="shared" si="29"/>
        <v/>
      </c>
      <c r="I72" s="156">
        <f t="shared" si="30"/>
        <v>0</v>
      </c>
      <c r="J72" s="228" t="str">
        <f t="shared" si="31"/>
        <v/>
      </c>
      <c r="K72" s="156"/>
      <c r="L72" s="156"/>
      <c r="M72" s="156">
        <f t="shared" si="34"/>
        <v>0</v>
      </c>
      <c r="N72" s="201" t="str">
        <f t="shared" si="35"/>
        <v/>
      </c>
      <c r="O72" s="156">
        <f t="shared" si="36"/>
        <v>0</v>
      </c>
      <c r="P72" s="156">
        <f t="shared" si="37"/>
        <v>0</v>
      </c>
      <c r="Q72" s="156">
        <f t="shared" si="38"/>
        <v>0</v>
      </c>
      <c r="R72" s="202" t="str">
        <f t="shared" si="39"/>
        <v/>
      </c>
    </row>
    <row r="73" spans="1:18" s="7" customFormat="1" ht="126" x14ac:dyDescent="0.4">
      <c r="A73" s="187" t="s">
        <v>251</v>
      </c>
      <c r="B73" s="176" t="s">
        <v>252</v>
      </c>
      <c r="C73" s="176"/>
      <c r="D73" s="156">
        <v>0</v>
      </c>
      <c r="E73" s="156">
        <v>0</v>
      </c>
      <c r="F73" s="156">
        <v>441.7</v>
      </c>
      <c r="G73" s="156">
        <f t="shared" si="28"/>
        <v>441.7</v>
      </c>
      <c r="H73" s="228" t="str">
        <f t="shared" si="29"/>
        <v/>
      </c>
      <c r="I73" s="156">
        <f t="shared" si="30"/>
        <v>441.7</v>
      </c>
      <c r="J73" s="228" t="str">
        <f t="shared" si="31"/>
        <v/>
      </c>
      <c r="K73" s="156"/>
      <c r="L73" s="156"/>
      <c r="M73" s="156"/>
      <c r="N73" s="201"/>
      <c r="O73" s="156">
        <f t="shared" si="36"/>
        <v>0</v>
      </c>
      <c r="P73" s="156">
        <f t="shared" si="37"/>
        <v>441.7</v>
      </c>
      <c r="Q73" s="156">
        <f t="shared" si="38"/>
        <v>441.7</v>
      </c>
      <c r="R73" s="202" t="str">
        <f t="shared" si="39"/>
        <v/>
      </c>
    </row>
    <row r="74" spans="1:18" s="7" customFormat="1" ht="105" x14ac:dyDescent="0.4">
      <c r="A74" s="187" t="s">
        <v>253</v>
      </c>
      <c r="B74" s="176" t="s">
        <v>261</v>
      </c>
      <c r="C74" s="176"/>
      <c r="D74" s="156">
        <v>55691.9</v>
      </c>
      <c r="E74" s="156">
        <v>453.7</v>
      </c>
      <c r="F74" s="156">
        <v>0</v>
      </c>
      <c r="G74" s="156">
        <f t="shared" si="28"/>
        <v>-453.7</v>
      </c>
      <c r="H74" s="228">
        <f t="shared" si="29"/>
        <v>0</v>
      </c>
      <c r="I74" s="156">
        <f t="shared" si="30"/>
        <v>-55691.9</v>
      </c>
      <c r="J74" s="228">
        <f t="shared" si="31"/>
        <v>0</v>
      </c>
      <c r="K74" s="156"/>
      <c r="L74" s="156"/>
      <c r="M74" s="156">
        <f t="shared" si="34"/>
        <v>0</v>
      </c>
      <c r="N74" s="201" t="str">
        <f t="shared" si="35"/>
        <v/>
      </c>
      <c r="O74" s="156">
        <f t="shared" si="36"/>
        <v>55691.9</v>
      </c>
      <c r="P74" s="156">
        <f t="shared" si="37"/>
        <v>0</v>
      </c>
      <c r="Q74" s="156">
        <f t="shared" si="38"/>
        <v>-55691.9</v>
      </c>
      <c r="R74" s="202">
        <f t="shared" si="39"/>
        <v>0</v>
      </c>
    </row>
    <row r="75" spans="1:18" s="7" customFormat="1" ht="364.5" hidden="1" customHeight="1" x14ac:dyDescent="0.4">
      <c r="A75" s="187">
        <v>41036100</v>
      </c>
      <c r="B75" s="176" t="s">
        <v>223</v>
      </c>
      <c r="C75" s="176"/>
      <c r="D75" s="156"/>
      <c r="E75" s="156"/>
      <c r="F75" s="156"/>
      <c r="G75" s="156">
        <f t="shared" si="28"/>
        <v>0</v>
      </c>
      <c r="H75" s="228" t="str">
        <f t="shared" si="29"/>
        <v/>
      </c>
      <c r="I75" s="156">
        <f t="shared" si="30"/>
        <v>0</v>
      </c>
      <c r="J75" s="228" t="str">
        <f t="shared" si="31"/>
        <v/>
      </c>
      <c r="K75" s="156"/>
      <c r="L75" s="156"/>
      <c r="M75" s="156">
        <f t="shared" si="34"/>
        <v>0</v>
      </c>
      <c r="N75" s="201" t="str">
        <f t="shared" si="35"/>
        <v/>
      </c>
      <c r="O75" s="156">
        <f t="shared" si="36"/>
        <v>0</v>
      </c>
      <c r="P75" s="156">
        <f t="shared" si="37"/>
        <v>0</v>
      </c>
      <c r="Q75" s="156">
        <f t="shared" si="38"/>
        <v>0</v>
      </c>
      <c r="R75" s="202" t="str">
        <f t="shared" si="39"/>
        <v/>
      </c>
    </row>
    <row r="76" spans="1:18" s="7" customFormat="1" ht="63" x14ac:dyDescent="0.4">
      <c r="A76" s="187" t="s">
        <v>254</v>
      </c>
      <c r="B76" s="176" t="s">
        <v>255</v>
      </c>
      <c r="C76" s="176"/>
      <c r="D76" s="156">
        <v>136620.4</v>
      </c>
      <c r="E76" s="156">
        <v>22078.3</v>
      </c>
      <c r="F76" s="156">
        <v>22294.3</v>
      </c>
      <c r="G76" s="156">
        <f t="shared" si="28"/>
        <v>216</v>
      </c>
      <c r="H76" s="228">
        <f t="shared" si="29"/>
        <v>1.0097833619436278</v>
      </c>
      <c r="I76" s="156">
        <f t="shared" si="30"/>
        <v>-114326.09999999999</v>
      </c>
      <c r="J76" s="228">
        <f t="shared" si="31"/>
        <v>0.16318426823519766</v>
      </c>
      <c r="K76" s="156"/>
      <c r="L76" s="156"/>
      <c r="M76" s="156"/>
      <c r="N76" s="201"/>
      <c r="O76" s="156">
        <f t="shared" si="36"/>
        <v>136620.4</v>
      </c>
      <c r="P76" s="156">
        <f t="shared" si="37"/>
        <v>22294.3</v>
      </c>
      <c r="Q76" s="156">
        <f t="shared" si="38"/>
        <v>-114326.09999999999</v>
      </c>
      <c r="R76" s="228">
        <f t="shared" si="39"/>
        <v>0.16318426823519766</v>
      </c>
    </row>
    <row r="77" spans="1:18" s="7" customFormat="1" ht="303.75" hidden="1" customHeight="1" x14ac:dyDescent="0.4">
      <c r="A77" s="187">
        <v>41036400</v>
      </c>
      <c r="B77" s="176" t="s">
        <v>224</v>
      </c>
      <c r="C77" s="176"/>
      <c r="D77" s="156"/>
      <c r="E77" s="156"/>
      <c r="F77" s="156"/>
      <c r="G77" s="156">
        <f t="shared" si="28"/>
        <v>0</v>
      </c>
      <c r="H77" s="228" t="str">
        <f t="shared" si="29"/>
        <v/>
      </c>
      <c r="I77" s="156">
        <f t="shared" si="30"/>
        <v>0</v>
      </c>
      <c r="J77" s="228" t="str">
        <f t="shared" si="31"/>
        <v/>
      </c>
      <c r="K77" s="156"/>
      <c r="L77" s="156"/>
      <c r="M77" s="156">
        <f t="shared" si="34"/>
        <v>0</v>
      </c>
      <c r="N77" s="201" t="str">
        <f t="shared" si="35"/>
        <v/>
      </c>
      <c r="O77" s="156">
        <f t="shared" si="36"/>
        <v>0</v>
      </c>
      <c r="P77" s="156">
        <f t="shared" si="37"/>
        <v>0</v>
      </c>
      <c r="Q77" s="156">
        <f t="shared" si="38"/>
        <v>0</v>
      </c>
      <c r="R77" s="202" t="str">
        <f t="shared" si="39"/>
        <v/>
      </c>
    </row>
    <row r="78" spans="1:18" s="7" customFormat="1" ht="60.75" hidden="1" customHeight="1" x14ac:dyDescent="0.4">
      <c r="A78" s="187">
        <v>41037000</v>
      </c>
      <c r="B78" s="176" t="s">
        <v>230</v>
      </c>
      <c r="C78" s="176"/>
      <c r="D78" s="156"/>
      <c r="E78" s="156"/>
      <c r="F78" s="156"/>
      <c r="G78" s="156">
        <f t="shared" si="28"/>
        <v>0</v>
      </c>
      <c r="H78" s="228" t="str">
        <f t="shared" si="29"/>
        <v/>
      </c>
      <c r="I78" s="156">
        <f t="shared" si="30"/>
        <v>0</v>
      </c>
      <c r="J78" s="228" t="str">
        <f t="shared" si="31"/>
        <v/>
      </c>
      <c r="K78" s="156"/>
      <c r="L78" s="156"/>
      <c r="M78" s="156">
        <f t="shared" si="34"/>
        <v>0</v>
      </c>
      <c r="N78" s="201" t="str">
        <f t="shared" si="35"/>
        <v/>
      </c>
      <c r="O78" s="156">
        <f t="shared" si="36"/>
        <v>0</v>
      </c>
      <c r="P78" s="156">
        <f t="shared" si="37"/>
        <v>0</v>
      </c>
      <c r="Q78" s="156">
        <f t="shared" si="38"/>
        <v>0</v>
      </c>
      <c r="R78" s="202" t="str">
        <f t="shared" si="39"/>
        <v/>
      </c>
    </row>
    <row r="79" spans="1:18" s="7" customFormat="1" ht="84" x14ac:dyDescent="0.4">
      <c r="A79" s="187">
        <v>41037200</v>
      </c>
      <c r="B79" s="176" t="s">
        <v>225</v>
      </c>
      <c r="C79" s="176"/>
      <c r="D79" s="156">
        <v>4569.7</v>
      </c>
      <c r="E79" s="156">
        <v>0</v>
      </c>
      <c r="F79" s="156">
        <v>0</v>
      </c>
      <c r="G79" s="156">
        <f t="shared" si="28"/>
        <v>0</v>
      </c>
      <c r="H79" s="228" t="str">
        <f t="shared" si="29"/>
        <v/>
      </c>
      <c r="I79" s="156">
        <f t="shared" si="30"/>
        <v>-4569.7</v>
      </c>
      <c r="J79" s="228">
        <f t="shared" si="31"/>
        <v>0</v>
      </c>
      <c r="K79" s="156"/>
      <c r="L79" s="156"/>
      <c r="M79" s="156">
        <f t="shared" si="34"/>
        <v>0</v>
      </c>
      <c r="N79" s="201" t="str">
        <f t="shared" si="35"/>
        <v/>
      </c>
      <c r="O79" s="156">
        <f t="shared" si="36"/>
        <v>4569.7</v>
      </c>
      <c r="P79" s="156">
        <f t="shared" si="37"/>
        <v>0</v>
      </c>
      <c r="Q79" s="156">
        <f t="shared" si="38"/>
        <v>-4569.7</v>
      </c>
      <c r="R79" s="202">
        <f t="shared" si="39"/>
        <v>0</v>
      </c>
    </row>
    <row r="80" spans="1:18" s="7" customFormat="1" ht="126" hidden="1" x14ac:dyDescent="0.4">
      <c r="A80" s="187" t="s">
        <v>201</v>
      </c>
      <c r="B80" s="176" t="s">
        <v>203</v>
      </c>
      <c r="C80" s="113"/>
      <c r="D80" s="156"/>
      <c r="E80" s="156"/>
      <c r="F80" s="156"/>
      <c r="G80" s="156">
        <f>F80-E80</f>
        <v>0</v>
      </c>
      <c r="H80" s="202" t="str">
        <f>IFERROR(F80/E80,"")</f>
        <v/>
      </c>
      <c r="I80" s="156">
        <f>F80-D80</f>
        <v>0</v>
      </c>
      <c r="J80" s="202" t="str">
        <f>IFERROR(F80/D80,"")</f>
        <v/>
      </c>
      <c r="K80" s="156"/>
      <c r="L80" s="156"/>
      <c r="M80" s="156">
        <f t="shared" si="34"/>
        <v>0</v>
      </c>
      <c r="N80" s="202" t="str">
        <f t="shared" si="35"/>
        <v/>
      </c>
      <c r="O80" s="156">
        <f t="shared" si="36"/>
        <v>0</v>
      </c>
      <c r="P80" s="156">
        <f t="shared" si="37"/>
        <v>0</v>
      </c>
      <c r="Q80" s="156">
        <f t="shared" si="38"/>
        <v>0</v>
      </c>
      <c r="R80" s="202" t="str">
        <f t="shared" si="39"/>
        <v/>
      </c>
    </row>
    <row r="81" spans="1:33" s="7" customFormat="1" ht="105" hidden="1" x14ac:dyDescent="0.4">
      <c r="A81" s="187">
        <v>41039100</v>
      </c>
      <c r="B81" s="208" t="s">
        <v>232</v>
      </c>
      <c r="C81" s="113"/>
      <c r="D81" s="156"/>
      <c r="E81" s="156"/>
      <c r="F81" s="156"/>
      <c r="G81" s="156">
        <f>F81-E81</f>
        <v>0</v>
      </c>
      <c r="H81" s="202" t="str">
        <f>IFERROR(F81/E81,"")</f>
        <v/>
      </c>
      <c r="I81" s="156">
        <f>F81-D81</f>
        <v>0</v>
      </c>
      <c r="J81" s="202" t="str">
        <f>IFERROR(F81/D81,"")</f>
        <v/>
      </c>
      <c r="K81" s="171"/>
      <c r="L81" s="169"/>
      <c r="M81" s="156">
        <f>L81-K81</f>
        <v>0</v>
      </c>
      <c r="N81" s="202" t="str">
        <f>IFERROR(L81/K81,"")</f>
        <v/>
      </c>
      <c r="O81" s="156">
        <f t="shared" si="36"/>
        <v>0</v>
      </c>
      <c r="P81" s="156">
        <f t="shared" si="37"/>
        <v>0</v>
      </c>
      <c r="Q81" s="156">
        <f t="shared" si="38"/>
        <v>0</v>
      </c>
      <c r="R81" s="202" t="str">
        <f t="shared" si="39"/>
        <v/>
      </c>
    </row>
    <row r="82" spans="1:33" ht="20.399999999999999" x14ac:dyDescent="0.35">
      <c r="A82" s="93">
        <v>900102</v>
      </c>
      <c r="B82" s="126" t="s">
        <v>23</v>
      </c>
      <c r="C82" s="126"/>
      <c r="D82" s="173">
        <f>D52+D53</f>
        <v>10736645.425999999</v>
      </c>
      <c r="E82" s="173">
        <f>E52+E53</f>
        <v>877476.45600000001</v>
      </c>
      <c r="F82" s="173">
        <f>F53+F52</f>
        <v>938953.92673999991</v>
      </c>
      <c r="G82" s="173">
        <f t="shared" si="5"/>
        <v>61477.470739999902</v>
      </c>
      <c r="H82" s="180">
        <f t="shared" ref="H82:H89" si="40">IFERROR(F82/E82,"")</f>
        <v>1.0700616755237475</v>
      </c>
      <c r="I82" s="173">
        <f t="shared" ref="I82:I89" si="41">F82-D82</f>
        <v>-9797691.499259999</v>
      </c>
      <c r="J82" s="180">
        <f>IFERROR(F82/D82,"")</f>
        <v>8.7453193198148926E-2</v>
      </c>
      <c r="K82" s="173">
        <f>K53+K52</f>
        <v>817015.35645999992</v>
      </c>
      <c r="L82" s="173">
        <f>L53+L52</f>
        <v>58494.535609999999</v>
      </c>
      <c r="M82" s="173">
        <f>L82-K82</f>
        <v>-758520.8208499999</v>
      </c>
      <c r="N82" s="180">
        <f>IFERROR(L82/K82,"")</f>
        <v>7.1595393094503995E-2</v>
      </c>
      <c r="O82" s="173">
        <f>O53+O52</f>
        <v>11553660.78246</v>
      </c>
      <c r="P82" s="173">
        <f>P53+P52</f>
        <v>997448.46234999993</v>
      </c>
      <c r="Q82" s="173">
        <f t="shared" ref="Q82:Q88" si="42">P82-O82</f>
        <v>-10556212.320110001</v>
      </c>
      <c r="R82" s="180">
        <f>IFERROR(P82/O82,"")</f>
        <v>8.6331811287402513E-2</v>
      </c>
      <c r="S82" s="11"/>
      <c r="T82" s="11"/>
      <c r="U82" s="11"/>
      <c r="V82" s="11"/>
      <c r="W82" s="11"/>
      <c r="X82" s="11"/>
      <c r="Y82" s="11"/>
      <c r="Z82" s="11"/>
      <c r="AA82" s="11"/>
      <c r="AB82" s="11"/>
      <c r="AC82" s="11"/>
      <c r="AD82" s="11"/>
      <c r="AE82" s="11"/>
      <c r="AF82" s="11"/>
      <c r="AG82" s="11"/>
    </row>
    <row r="83" spans="1:33" s="7" customFormat="1" ht="46.8" hidden="1" x14ac:dyDescent="0.35">
      <c r="A83" s="19" t="s">
        <v>99</v>
      </c>
      <c r="B83" s="23" t="s">
        <v>96</v>
      </c>
      <c r="C83" s="50"/>
      <c r="D83" s="101"/>
      <c r="E83" s="101"/>
      <c r="F83" s="101"/>
      <c r="G83" s="101"/>
      <c r="H83" s="180" t="str">
        <f t="shared" si="40"/>
        <v/>
      </c>
      <c r="I83" s="101">
        <f t="shared" si="41"/>
        <v>0</v>
      </c>
      <c r="J83" s="101" t="e">
        <f t="shared" ref="J83:J89" si="43">F83/D83*100</f>
        <v>#DIV/0!</v>
      </c>
      <c r="K83" s="261">
        <v>0</v>
      </c>
      <c r="L83" s="261">
        <v>0</v>
      </c>
      <c r="M83" s="102"/>
      <c r="N83" s="102"/>
      <c r="O83" s="103">
        <f t="shared" ref="O83:O89" si="44">D83+K83</f>
        <v>0</v>
      </c>
      <c r="P83" s="103">
        <f t="shared" ref="P83:P89" si="45">L83+F83</f>
        <v>0</v>
      </c>
      <c r="Q83" s="103">
        <f t="shared" si="42"/>
        <v>0</v>
      </c>
      <c r="R83" s="103" t="e">
        <f t="shared" ref="R83:R89" si="46">P83/O83*100</f>
        <v>#DIV/0!</v>
      </c>
    </row>
    <row r="84" spans="1:33" s="7" customFormat="1" ht="31.2" hidden="1" x14ac:dyDescent="0.35">
      <c r="A84" s="19" t="s">
        <v>100</v>
      </c>
      <c r="B84" s="23" t="s">
        <v>97</v>
      </c>
      <c r="C84" s="50"/>
      <c r="D84" s="101"/>
      <c r="E84" s="101"/>
      <c r="F84" s="101"/>
      <c r="G84" s="101"/>
      <c r="H84" s="180" t="str">
        <f t="shared" si="40"/>
        <v/>
      </c>
      <c r="I84" s="101">
        <f t="shared" si="41"/>
        <v>0</v>
      </c>
      <c r="J84" s="101" t="e">
        <f t="shared" si="43"/>
        <v>#DIV/0!</v>
      </c>
      <c r="K84" s="261">
        <v>0</v>
      </c>
      <c r="L84" s="261">
        <v>0</v>
      </c>
      <c r="M84" s="102"/>
      <c r="N84" s="102"/>
      <c r="O84" s="103">
        <f t="shared" si="44"/>
        <v>0</v>
      </c>
      <c r="P84" s="103">
        <f t="shared" si="45"/>
        <v>0</v>
      </c>
      <c r="Q84" s="103">
        <f t="shared" si="42"/>
        <v>0</v>
      </c>
      <c r="R84" s="103" t="e">
        <f t="shared" si="46"/>
        <v>#DIV/0!</v>
      </c>
    </row>
    <row r="85" spans="1:33" s="7" customFormat="1" ht="46.8" hidden="1" x14ac:dyDescent="0.35">
      <c r="A85" s="19" t="s">
        <v>94</v>
      </c>
      <c r="B85" s="23" t="s">
        <v>101</v>
      </c>
      <c r="C85" s="50"/>
      <c r="D85" s="101"/>
      <c r="E85" s="101"/>
      <c r="F85" s="101"/>
      <c r="G85" s="101"/>
      <c r="H85" s="180" t="str">
        <f t="shared" si="40"/>
        <v/>
      </c>
      <c r="I85" s="101">
        <f t="shared" si="41"/>
        <v>0</v>
      </c>
      <c r="J85" s="101" t="e">
        <f t="shared" si="43"/>
        <v>#DIV/0!</v>
      </c>
      <c r="K85" s="262"/>
      <c r="L85" s="262">
        <v>0</v>
      </c>
      <c r="M85" s="101">
        <f>L85-K85</f>
        <v>0</v>
      </c>
      <c r="N85" s="102" t="e">
        <f>L85/K85*100</f>
        <v>#DIV/0!</v>
      </c>
      <c r="O85" s="103">
        <f t="shared" si="44"/>
        <v>0</v>
      </c>
      <c r="P85" s="103">
        <f t="shared" si="45"/>
        <v>0</v>
      </c>
      <c r="Q85" s="103">
        <f t="shared" si="42"/>
        <v>0</v>
      </c>
      <c r="R85" s="103" t="e">
        <f t="shared" si="46"/>
        <v>#DIV/0!</v>
      </c>
    </row>
    <row r="86" spans="1:33" s="7" customFormat="1" ht="20.399999999999999" hidden="1" x14ac:dyDescent="0.35">
      <c r="A86" s="19" t="s">
        <v>95</v>
      </c>
      <c r="B86" s="23" t="s">
        <v>98</v>
      </c>
      <c r="C86" s="50"/>
      <c r="D86" s="101"/>
      <c r="E86" s="101"/>
      <c r="F86" s="101"/>
      <c r="G86" s="101"/>
      <c r="H86" s="180" t="str">
        <f t="shared" si="40"/>
        <v/>
      </c>
      <c r="I86" s="101">
        <f t="shared" si="41"/>
        <v>0</v>
      </c>
      <c r="J86" s="101" t="e">
        <f t="shared" si="43"/>
        <v>#DIV/0!</v>
      </c>
      <c r="K86" s="262">
        <v>14155.1</v>
      </c>
      <c r="L86" s="262">
        <v>14356.1</v>
      </c>
      <c r="M86" s="101">
        <f>L86-K86</f>
        <v>201</v>
      </c>
      <c r="N86" s="101">
        <f>L86/K86*100</f>
        <v>101.41998290368844</v>
      </c>
      <c r="O86" s="103">
        <f t="shared" si="44"/>
        <v>14155.1</v>
      </c>
      <c r="P86" s="103">
        <f t="shared" si="45"/>
        <v>14356.1</v>
      </c>
      <c r="Q86" s="103">
        <f t="shared" si="42"/>
        <v>201</v>
      </c>
      <c r="R86" s="103">
        <f t="shared" si="46"/>
        <v>101.41998290368844</v>
      </c>
    </row>
    <row r="87" spans="1:33" ht="31.2" hidden="1" x14ac:dyDescent="0.35">
      <c r="A87" s="10">
        <v>43000000</v>
      </c>
      <c r="B87" s="12" t="s">
        <v>81</v>
      </c>
      <c r="C87" s="13">
        <f>C88</f>
        <v>0</v>
      </c>
      <c r="D87" s="104"/>
      <c r="E87" s="104"/>
      <c r="F87" s="104">
        <f>F88</f>
        <v>0</v>
      </c>
      <c r="G87" s="104"/>
      <c r="H87" s="180" t="str">
        <f t="shared" si="40"/>
        <v/>
      </c>
      <c r="I87" s="104">
        <f t="shared" si="41"/>
        <v>0</v>
      </c>
      <c r="J87" s="104" t="e">
        <f t="shared" si="43"/>
        <v>#DIV/0!</v>
      </c>
      <c r="K87" s="263">
        <f>K88</f>
        <v>0</v>
      </c>
      <c r="L87" s="263">
        <f>L88</f>
        <v>0</v>
      </c>
      <c r="M87" s="104">
        <f>L87-K87</f>
        <v>0</v>
      </c>
      <c r="N87" s="104" t="e">
        <f>L87/K87*100</f>
        <v>#DIV/0!</v>
      </c>
      <c r="O87" s="105">
        <f t="shared" si="44"/>
        <v>0</v>
      </c>
      <c r="P87" s="105">
        <f t="shared" si="45"/>
        <v>0</v>
      </c>
      <c r="Q87" s="105">
        <f t="shared" si="42"/>
        <v>0</v>
      </c>
      <c r="R87" s="105" t="e">
        <f t="shared" si="46"/>
        <v>#DIV/0!</v>
      </c>
      <c r="S87" s="11"/>
      <c r="T87" s="11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11"/>
      <c r="AG87" s="11"/>
    </row>
    <row r="88" spans="1:33" ht="20.399999999999999" hidden="1" x14ac:dyDescent="0.35">
      <c r="A88" s="19">
        <v>43010000</v>
      </c>
      <c r="B88" s="23" t="s">
        <v>56</v>
      </c>
      <c r="C88" s="20"/>
      <c r="D88" s="106"/>
      <c r="E88" s="106"/>
      <c r="F88" s="106"/>
      <c r="G88" s="106"/>
      <c r="H88" s="180" t="str">
        <f t="shared" si="40"/>
        <v/>
      </c>
      <c r="I88" s="106">
        <f t="shared" si="41"/>
        <v>0</v>
      </c>
      <c r="J88" s="106" t="e">
        <f t="shared" si="43"/>
        <v>#DIV/0!</v>
      </c>
      <c r="K88" s="264"/>
      <c r="L88" s="264"/>
      <c r="M88" s="103">
        <f>L88-K88</f>
        <v>0</v>
      </c>
      <c r="N88" s="101" t="e">
        <f>L88/K88*100</f>
        <v>#DIV/0!</v>
      </c>
      <c r="O88" s="105">
        <f t="shared" si="44"/>
        <v>0</v>
      </c>
      <c r="P88" s="105">
        <f t="shared" si="45"/>
        <v>0</v>
      </c>
      <c r="Q88" s="105">
        <f t="shared" si="42"/>
        <v>0</v>
      </c>
      <c r="R88" s="105" t="e">
        <f t="shared" si="46"/>
        <v>#DIV/0!</v>
      </c>
      <c r="S88" s="11"/>
      <c r="T88" s="11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1"/>
    </row>
    <row r="89" spans="1:33" ht="20.399999999999999" hidden="1" x14ac:dyDescent="0.35">
      <c r="A89" s="14">
        <v>900103</v>
      </c>
      <c r="B89" s="15" t="s">
        <v>102</v>
      </c>
      <c r="C89" s="16" t="e">
        <f>C52+C53</f>
        <v>#REF!</v>
      </c>
      <c r="D89" s="107">
        <f>D82+D83+D84+D85+D86</f>
        <v>10736645.425999999</v>
      </c>
      <c r="E89" s="107"/>
      <c r="F89" s="107">
        <f>F82+F83+F84+F85+F86</f>
        <v>938953.92673999991</v>
      </c>
      <c r="G89" s="107"/>
      <c r="H89" s="180" t="str">
        <f t="shared" si="40"/>
        <v/>
      </c>
      <c r="I89" s="107">
        <f t="shared" si="41"/>
        <v>-9797691.499259999</v>
      </c>
      <c r="J89" s="107">
        <f t="shared" si="43"/>
        <v>8.7453193198148931</v>
      </c>
      <c r="K89" s="261">
        <f>K82+K85+K86</f>
        <v>831170.4564599999</v>
      </c>
      <c r="L89" s="261">
        <f>L82+L85+L86</f>
        <v>72850.635609999998</v>
      </c>
      <c r="M89" s="107">
        <f>L89-K89</f>
        <v>-758319.8208499999</v>
      </c>
      <c r="N89" s="108">
        <f>L89/K89*100</f>
        <v>8.7648249578401529</v>
      </c>
      <c r="O89" s="107">
        <f t="shared" si="44"/>
        <v>11567815.882459998</v>
      </c>
      <c r="P89" s="107">
        <f t="shared" si="45"/>
        <v>1011804.5623499999</v>
      </c>
      <c r="Q89" s="107">
        <f>P89-O89</f>
        <v>-10556011.320109999</v>
      </c>
      <c r="R89" s="108">
        <f t="shared" si="46"/>
        <v>8.7467208384961843</v>
      </c>
      <c r="S89" s="11"/>
      <c r="T89" s="11"/>
      <c r="U89" s="11"/>
      <c r="V89" s="11"/>
      <c r="W89" s="11"/>
      <c r="X89" s="11"/>
      <c r="Y89" s="11"/>
      <c r="Z89" s="11"/>
      <c r="AA89" s="11"/>
      <c r="AB89" s="11"/>
      <c r="AC89" s="11"/>
      <c r="AD89" s="11"/>
      <c r="AE89" s="11"/>
      <c r="AF89" s="11"/>
      <c r="AG89" s="11"/>
    </row>
    <row r="90" spans="1:33" x14ac:dyDescent="0.3">
      <c r="B90" s="36"/>
      <c r="C90" s="36"/>
      <c r="D90" s="255"/>
      <c r="E90" s="255"/>
      <c r="F90" s="99"/>
      <c r="G90" s="99"/>
      <c r="H90" s="99"/>
      <c r="I90" s="109"/>
      <c r="J90" s="109"/>
      <c r="K90" s="258"/>
      <c r="L90" s="258"/>
      <c r="M90" s="98"/>
      <c r="N90" s="98"/>
      <c r="O90" s="99"/>
      <c r="P90" s="99"/>
      <c r="Q90" s="99"/>
      <c r="R90" s="99"/>
    </row>
    <row r="91" spans="1:33" x14ac:dyDescent="0.3">
      <c r="B91" s="61"/>
      <c r="C91" s="38"/>
      <c r="D91" s="100"/>
      <c r="E91" s="100"/>
      <c r="F91" s="100"/>
      <c r="G91" s="100"/>
      <c r="H91" s="100"/>
      <c r="I91" s="99"/>
      <c r="J91" s="99"/>
      <c r="K91" s="265"/>
      <c r="L91" s="265"/>
      <c r="M91" s="98"/>
      <c r="N91" s="98"/>
      <c r="O91" s="99"/>
      <c r="P91" s="99"/>
      <c r="Q91" s="99"/>
      <c r="R91" s="99"/>
    </row>
    <row r="92" spans="1:33" x14ac:dyDescent="0.3">
      <c r="B92" s="37"/>
      <c r="C92" s="38"/>
      <c r="D92" s="256"/>
      <c r="E92" s="256"/>
      <c r="F92" s="52"/>
      <c r="G92" s="52"/>
      <c r="H92" s="52"/>
      <c r="I92" s="52"/>
      <c r="J92" s="52"/>
      <c r="K92" s="266"/>
      <c r="L92" s="266"/>
    </row>
    <row r="93" spans="1:33" ht="17.399999999999999" x14ac:dyDescent="0.3">
      <c r="B93" s="97"/>
      <c r="C93" s="39"/>
      <c r="D93" s="51"/>
      <c r="E93" s="51"/>
      <c r="F93" s="99"/>
      <c r="K93" s="267"/>
      <c r="L93" s="267"/>
    </row>
    <row r="94" spans="1:33" x14ac:dyDescent="0.3">
      <c r="B94" s="30"/>
      <c r="C94" s="30"/>
      <c r="D94" s="51"/>
      <c r="E94" s="51"/>
      <c r="F94" s="51"/>
      <c r="G94" s="52"/>
      <c r="H94" s="52"/>
    </row>
    <row r="95" spans="1:33" x14ac:dyDescent="0.3">
      <c r="B95" s="30"/>
      <c r="C95" s="30"/>
      <c r="D95" s="51"/>
      <c r="E95" s="51"/>
    </row>
    <row r="96" spans="1:33" x14ac:dyDescent="0.3">
      <c r="B96" s="30"/>
      <c r="C96" s="30"/>
      <c r="D96" s="210"/>
      <c r="E96" s="210"/>
    </row>
    <row r="97" spans="2:5" x14ac:dyDescent="0.3">
      <c r="B97" s="30"/>
      <c r="C97" s="30"/>
      <c r="D97" s="109"/>
      <c r="E97" s="210"/>
    </row>
    <row r="98" spans="2:5" x14ac:dyDescent="0.3">
      <c r="B98" s="30"/>
      <c r="C98" s="30"/>
      <c r="D98" s="210"/>
      <c r="E98" s="210"/>
    </row>
    <row r="99" spans="2:5" x14ac:dyDescent="0.3">
      <c r="D99" s="99"/>
    </row>
    <row r="142" spans="1:13" x14ac:dyDescent="0.3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</row>
  </sheetData>
  <sheetProtection password="C4FF" sheet="1"/>
  <mergeCells count="12">
    <mergeCell ref="A1:R1"/>
    <mergeCell ref="A2:R2"/>
    <mergeCell ref="A3:R3"/>
    <mergeCell ref="O7:R7"/>
    <mergeCell ref="C7:J7"/>
    <mergeCell ref="A4:S4"/>
    <mergeCell ref="A142:M142"/>
    <mergeCell ref="A5:R5"/>
    <mergeCell ref="K7:N7"/>
    <mergeCell ref="A7:A8"/>
    <mergeCell ref="B7:B8"/>
    <mergeCell ref="Q6:R6"/>
  </mergeCells>
  <phoneticPr fontId="15" type="noConversion"/>
  <printOptions horizontalCentered="1"/>
  <pageMargins left="0.19685039370078741" right="0.27559055118110237" top="0.39370078740157483" bottom="0.27559055118110237" header="0.15748031496062992" footer="0.15748031496062992"/>
  <pageSetup paperSize="9" scale="37" orientation="landscape" horizontalDpi="4294967294" verticalDpi="75" r:id="rId1"/>
  <headerFooter alignWithMargins="0">
    <oddHeader>&amp;R&amp;P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16"/>
  <sheetViews>
    <sheetView showGridLines="0" showZeros="0" tabSelected="1" view="pageBreakPreview" zoomScale="75" zoomScaleNormal="75" zoomScaleSheetLayoutView="75" workbookViewId="0">
      <pane xSplit="2" ySplit="5" topLeftCell="C22" activePane="bottomRight" state="frozen"/>
      <selection pane="topRight" activeCell="C1" sqref="C1"/>
      <selection pane="bottomLeft" activeCell="A6" sqref="A6"/>
      <selection pane="bottomRight" activeCell="J41" sqref="J41"/>
    </sheetView>
  </sheetViews>
  <sheetFormatPr defaultColWidth="7.5546875" defaultRowHeight="15.6" x14ac:dyDescent="0.3"/>
  <cols>
    <col min="1" max="1" width="11" style="41" customWidth="1"/>
    <col min="2" max="2" width="57.44140625" style="34" customWidth="1"/>
    <col min="3" max="3" width="25" style="247" customWidth="1"/>
    <col min="4" max="4" width="21.33203125" style="248" customWidth="1"/>
    <col min="5" max="5" width="19.44140625" style="249" customWidth="1"/>
    <col min="6" max="6" width="22.33203125" style="11" customWidth="1"/>
    <col min="7" max="7" width="20.88671875" style="11" customWidth="1"/>
    <col min="8" max="8" width="25.109375" style="11" customWidth="1"/>
    <col min="9" max="9" width="17" style="11" customWidth="1"/>
    <col min="10" max="10" width="20.88671875" style="213" customWidth="1"/>
    <col min="11" max="11" width="18.6640625" style="213" customWidth="1"/>
    <col min="12" max="12" width="19" style="28" customWidth="1"/>
    <col min="13" max="13" width="16.33203125" style="28" customWidth="1"/>
    <col min="14" max="14" width="1" style="11" hidden="1" customWidth="1"/>
    <col min="15" max="15" width="23.109375" style="11" customWidth="1"/>
    <col min="16" max="16" width="22" style="11" customWidth="1"/>
    <col min="17" max="17" width="22.88671875" style="11" customWidth="1"/>
    <col min="18" max="18" width="14" style="11" customWidth="1"/>
    <col min="19" max="20" width="7.5546875" style="29" customWidth="1"/>
    <col min="21" max="16384" width="7.5546875" style="11"/>
  </cols>
  <sheetData>
    <row r="1" spans="1:20" ht="18" customHeight="1" x14ac:dyDescent="0.35">
      <c r="A1" s="289" t="s">
        <v>141</v>
      </c>
      <c r="B1" s="289"/>
      <c r="C1" s="289"/>
      <c r="D1" s="289"/>
      <c r="E1" s="232"/>
      <c r="F1" s="53"/>
      <c r="G1" s="53"/>
      <c r="H1" s="52"/>
      <c r="I1" s="52"/>
      <c r="J1" s="213" t="s">
        <v>24</v>
      </c>
    </row>
    <row r="2" spans="1:20" s="7" customFormat="1" x14ac:dyDescent="0.3">
      <c r="A2" s="40"/>
      <c r="B2" s="40" t="s">
        <v>24</v>
      </c>
      <c r="C2" s="233"/>
      <c r="D2" s="234"/>
      <c r="E2" s="235"/>
      <c r="F2" s="219"/>
      <c r="G2" s="219"/>
      <c r="H2" s="55"/>
      <c r="I2" s="54"/>
      <c r="J2" s="214"/>
      <c r="K2" s="215"/>
      <c r="L2" s="196"/>
      <c r="M2" s="28"/>
      <c r="R2" s="7" t="s">
        <v>218</v>
      </c>
      <c r="S2" s="28"/>
      <c r="T2" s="28"/>
    </row>
    <row r="3" spans="1:20" s="28" customFormat="1" ht="20.399999999999999" x14ac:dyDescent="0.3">
      <c r="A3" s="3" t="s">
        <v>138</v>
      </c>
      <c r="B3" s="2" t="s">
        <v>25</v>
      </c>
      <c r="C3" s="288" t="s">
        <v>78</v>
      </c>
      <c r="D3" s="288"/>
      <c r="E3" s="288"/>
      <c r="F3" s="288"/>
      <c r="G3" s="288"/>
      <c r="H3" s="288"/>
      <c r="I3" s="288"/>
      <c r="J3" s="288" t="s">
        <v>79</v>
      </c>
      <c r="K3" s="288"/>
      <c r="L3" s="288"/>
      <c r="M3" s="288"/>
      <c r="N3" s="288" t="s">
        <v>80</v>
      </c>
      <c r="O3" s="288"/>
      <c r="P3" s="288"/>
      <c r="Q3" s="288"/>
      <c r="R3" s="288"/>
    </row>
    <row r="4" spans="1:20" s="68" customFormat="1" ht="128.25" customHeight="1" x14ac:dyDescent="0.25">
      <c r="A4" s="3"/>
      <c r="B4" s="2"/>
      <c r="C4" s="269" t="s">
        <v>245</v>
      </c>
      <c r="D4" s="254" t="s">
        <v>239</v>
      </c>
      <c r="E4" s="89" t="s">
        <v>85</v>
      </c>
      <c r="F4" s="82" t="s">
        <v>246</v>
      </c>
      <c r="G4" s="63" t="s">
        <v>241</v>
      </c>
      <c r="H4" s="69" t="s">
        <v>116</v>
      </c>
      <c r="I4" s="69" t="s">
        <v>207</v>
      </c>
      <c r="J4" s="69" t="s">
        <v>243</v>
      </c>
      <c r="K4" s="64" t="s">
        <v>85</v>
      </c>
      <c r="L4" s="64" t="s">
        <v>188</v>
      </c>
      <c r="M4" s="64" t="s">
        <v>10</v>
      </c>
      <c r="N4" s="65" t="s">
        <v>84</v>
      </c>
      <c r="O4" s="65" t="s">
        <v>247</v>
      </c>
      <c r="P4" s="64" t="s">
        <v>85</v>
      </c>
      <c r="Q4" s="64" t="s">
        <v>195</v>
      </c>
      <c r="R4" s="64" t="s">
        <v>10</v>
      </c>
    </row>
    <row r="5" spans="1:20" s="17" customFormat="1" ht="13.8" x14ac:dyDescent="0.25">
      <c r="A5" s="22">
        <v>1</v>
      </c>
      <c r="B5" s="22">
        <v>2</v>
      </c>
      <c r="C5" s="251" t="s">
        <v>74</v>
      </c>
      <c r="D5" s="250" t="s">
        <v>187</v>
      </c>
      <c r="E5" s="251" t="s">
        <v>11</v>
      </c>
      <c r="F5" s="21" t="s">
        <v>107</v>
      </c>
      <c r="G5" s="21" t="s">
        <v>108</v>
      </c>
      <c r="H5" s="21" t="s">
        <v>75</v>
      </c>
      <c r="I5" s="21" t="s">
        <v>12</v>
      </c>
      <c r="J5" s="194" t="s">
        <v>13</v>
      </c>
      <c r="K5" s="194" t="s">
        <v>14</v>
      </c>
      <c r="L5" s="194" t="s">
        <v>15</v>
      </c>
      <c r="M5" s="194" t="s">
        <v>76</v>
      </c>
      <c r="N5" s="21"/>
      <c r="O5" s="21" t="s">
        <v>16</v>
      </c>
      <c r="P5" s="21" t="s">
        <v>73</v>
      </c>
      <c r="Q5" s="21" t="s">
        <v>103</v>
      </c>
      <c r="R5" s="21" t="s">
        <v>104</v>
      </c>
      <c r="S5" s="31"/>
      <c r="T5" s="31"/>
    </row>
    <row r="6" spans="1:20" s="7" customFormat="1" ht="25.5" customHeight="1" x14ac:dyDescent="0.35">
      <c r="A6" s="70" t="s">
        <v>118</v>
      </c>
      <c r="B6" s="127" t="s">
        <v>60</v>
      </c>
      <c r="C6" s="154">
        <f>C7+C8+C9</f>
        <v>1329618.4620300001</v>
      </c>
      <c r="D6" s="154">
        <f>D7+D8+D9</f>
        <v>124118.63718999999</v>
      </c>
      <c r="E6" s="154">
        <f>E7+E8+E9</f>
        <v>92395.313179999997</v>
      </c>
      <c r="F6" s="154">
        <f t="shared" ref="F6:F11" si="0">E6-D6</f>
        <v>-31723.324009999997</v>
      </c>
      <c r="G6" s="178">
        <f>IFERROR(E6/D6,"")</f>
        <v>0.74441127675742891</v>
      </c>
      <c r="H6" s="154">
        <f t="shared" ref="H6:H13" si="1">E6-C6</f>
        <v>-1237223.14885</v>
      </c>
      <c r="I6" s="178">
        <f>IFERROR(E6/C6,"")</f>
        <v>6.9490094954709869E-2</v>
      </c>
      <c r="J6" s="154">
        <f>J7+J9+J8</f>
        <v>21722.6414</v>
      </c>
      <c r="K6" s="154">
        <f>K7+K9+K8</f>
        <v>3797.6583900000001</v>
      </c>
      <c r="L6" s="154">
        <f t="shared" ref="L6:L16" si="2">K6-J6</f>
        <v>-17924.98301</v>
      </c>
      <c r="M6" s="178">
        <f>IFERROR(K6/J6,"")</f>
        <v>0.1748248898497215</v>
      </c>
      <c r="N6" s="154" t="e">
        <f>#REF!+#REF!</f>
        <v>#REF!</v>
      </c>
      <c r="O6" s="154">
        <f t="shared" ref="O6:O13" si="3">C6+J6</f>
        <v>1351341.1034300001</v>
      </c>
      <c r="P6" s="154">
        <f t="shared" ref="P6:P13" si="4">E6+K6</f>
        <v>96192.971569999994</v>
      </c>
      <c r="Q6" s="154">
        <f>P6-O6</f>
        <v>-1255148.1318600001</v>
      </c>
      <c r="R6" s="178">
        <f>IFERROR(P6/O6,"")</f>
        <v>7.1183338777930413E-2</v>
      </c>
      <c r="S6" s="28"/>
      <c r="T6" s="28"/>
    </row>
    <row r="7" spans="1:20" s="7" customFormat="1" ht="133.5" customHeight="1" x14ac:dyDescent="0.4">
      <c r="A7" s="71" t="s">
        <v>142</v>
      </c>
      <c r="B7" s="128" t="s">
        <v>160</v>
      </c>
      <c r="C7" s="156">
        <v>802786.33982000011</v>
      </c>
      <c r="D7" s="156">
        <v>79091.88682</v>
      </c>
      <c r="E7" s="156">
        <v>57217.86275</v>
      </c>
      <c r="F7" s="156">
        <f t="shared" si="0"/>
        <v>-21874.024069999999</v>
      </c>
      <c r="G7" s="220">
        <f t="shared" ref="G7:G47" si="5">IFERROR(E7/D7,"")</f>
        <v>0.72343529849298394</v>
      </c>
      <c r="H7" s="156">
        <f t="shared" si="1"/>
        <v>-745568.47707000014</v>
      </c>
      <c r="I7" s="220">
        <f t="shared" ref="I7:I47" si="6">IFERROR(E7/C7,"")</f>
        <v>7.1274086157008268E-2</v>
      </c>
      <c r="J7" s="156">
        <v>11150.20067</v>
      </c>
      <c r="K7" s="156">
        <v>2325.0635600000001</v>
      </c>
      <c r="L7" s="156">
        <f>K7-J7</f>
        <v>-8825.1371099999997</v>
      </c>
      <c r="M7" s="220">
        <f t="shared" ref="M7:M47" si="7">IFERROR(K7/J7,"")</f>
        <v>0.20852212698338818</v>
      </c>
      <c r="N7" s="156"/>
      <c r="O7" s="156">
        <f t="shared" si="3"/>
        <v>813936.54049000016</v>
      </c>
      <c r="P7" s="156">
        <f t="shared" si="4"/>
        <v>59542.926310000003</v>
      </c>
      <c r="Q7" s="156">
        <f t="shared" ref="Q7:Q65" si="8">P7-O7</f>
        <v>-754393.61418000015</v>
      </c>
      <c r="R7" s="220">
        <f t="shared" ref="R7:R47" si="9">IFERROR(P7/O7,"")</f>
        <v>7.3154261232889733E-2</v>
      </c>
      <c r="S7" s="28"/>
      <c r="T7" s="28"/>
    </row>
    <row r="8" spans="1:20" s="7" customFormat="1" ht="91.5" customHeight="1" x14ac:dyDescent="0.4">
      <c r="A8" s="71" t="s">
        <v>159</v>
      </c>
      <c r="B8" s="128" t="s">
        <v>161</v>
      </c>
      <c r="C8" s="156">
        <v>435741.08220999996</v>
      </c>
      <c r="D8" s="156">
        <v>36903.050369999997</v>
      </c>
      <c r="E8" s="156">
        <v>30190.452679999999</v>
      </c>
      <c r="F8" s="156">
        <f t="shared" si="0"/>
        <v>-6712.5976899999987</v>
      </c>
      <c r="G8" s="220">
        <f t="shared" si="5"/>
        <v>0.81810182023714373</v>
      </c>
      <c r="H8" s="156">
        <f>E8-C8</f>
        <v>-405550.62952999998</v>
      </c>
      <c r="I8" s="220">
        <f t="shared" si="6"/>
        <v>6.9285302471090132E-2</v>
      </c>
      <c r="J8" s="156">
        <v>1718.03568</v>
      </c>
      <c r="K8" s="156">
        <v>955.22243999999989</v>
      </c>
      <c r="L8" s="156">
        <f>K8-J8</f>
        <v>-762.81324000000006</v>
      </c>
      <c r="M8" s="220">
        <f t="shared" si="7"/>
        <v>0.5559968579930773</v>
      </c>
      <c r="N8" s="156"/>
      <c r="O8" s="156">
        <f t="shared" si="3"/>
        <v>437459.11788999994</v>
      </c>
      <c r="P8" s="156">
        <f t="shared" si="4"/>
        <v>31145.67512</v>
      </c>
      <c r="Q8" s="156">
        <f>P8-O8</f>
        <v>-406313.44276999997</v>
      </c>
      <c r="R8" s="220">
        <f t="shared" si="9"/>
        <v>7.1196767529329796E-2</v>
      </c>
      <c r="S8" s="28"/>
      <c r="T8" s="28"/>
    </row>
    <row r="9" spans="1:20" s="59" customFormat="1" ht="51.75" customHeight="1" x14ac:dyDescent="0.4">
      <c r="A9" s="71" t="s">
        <v>119</v>
      </c>
      <c r="B9" s="128" t="s">
        <v>162</v>
      </c>
      <c r="C9" s="156">
        <v>91091.04</v>
      </c>
      <c r="D9" s="156">
        <v>8123.7</v>
      </c>
      <c r="E9" s="156">
        <v>4986.9977500000005</v>
      </c>
      <c r="F9" s="156">
        <f t="shared" si="0"/>
        <v>-3136.7022499999994</v>
      </c>
      <c r="G9" s="220">
        <f t="shared" si="5"/>
        <v>0.61388255967108596</v>
      </c>
      <c r="H9" s="156">
        <f>E9-C9</f>
        <v>-86104.042249999999</v>
      </c>
      <c r="I9" s="220">
        <f t="shared" si="6"/>
        <v>5.4747401610520649E-2</v>
      </c>
      <c r="J9" s="156">
        <v>8854.4050500000012</v>
      </c>
      <c r="K9" s="156">
        <v>517.37239</v>
      </c>
      <c r="L9" s="156">
        <f t="shared" si="2"/>
        <v>-8337.0326600000008</v>
      </c>
      <c r="M9" s="220">
        <f t="shared" si="7"/>
        <v>5.8431073243029458E-2</v>
      </c>
      <c r="N9" s="156" t="e">
        <f>#REF!+#REF!</f>
        <v>#REF!</v>
      </c>
      <c r="O9" s="156">
        <f t="shared" si="3"/>
        <v>99945.445049999995</v>
      </c>
      <c r="P9" s="156">
        <f t="shared" si="4"/>
        <v>5504.3701400000009</v>
      </c>
      <c r="Q9" s="156">
        <f>P9-O9</f>
        <v>-94441.074909999996</v>
      </c>
      <c r="R9" s="220">
        <f t="shared" si="9"/>
        <v>5.5073746855059919E-2</v>
      </c>
      <c r="S9" s="58"/>
      <c r="T9" s="58"/>
    </row>
    <row r="10" spans="1:20" s="7" customFormat="1" ht="24.75" customHeight="1" x14ac:dyDescent="0.35">
      <c r="A10" s="70" t="s">
        <v>120</v>
      </c>
      <c r="B10" s="127" t="s">
        <v>61</v>
      </c>
      <c r="C10" s="154">
        <v>5813055.0481499992</v>
      </c>
      <c r="D10" s="154">
        <v>578701.50202000013</v>
      </c>
      <c r="E10" s="154">
        <v>421277.79386999999</v>
      </c>
      <c r="F10" s="154">
        <f t="shared" si="0"/>
        <v>-157423.70815000014</v>
      </c>
      <c r="G10" s="178">
        <f t="shared" si="5"/>
        <v>0.72797079737913051</v>
      </c>
      <c r="H10" s="154">
        <f t="shared" si="1"/>
        <v>-5391777.2542799991</v>
      </c>
      <c r="I10" s="178">
        <f t="shared" si="6"/>
        <v>7.2470979610638878E-2</v>
      </c>
      <c r="J10" s="154">
        <v>594249.94920999999</v>
      </c>
      <c r="K10" s="154">
        <v>15469.71689</v>
      </c>
      <c r="L10" s="154">
        <f t="shared" si="2"/>
        <v>-578780.23231999995</v>
      </c>
      <c r="M10" s="178">
        <f t="shared" si="7"/>
        <v>2.6032340281333718E-2</v>
      </c>
      <c r="N10" s="154" t="e">
        <f>#REF!+#REF!</f>
        <v>#REF!</v>
      </c>
      <c r="O10" s="154">
        <f t="shared" si="3"/>
        <v>6407304.9973599995</v>
      </c>
      <c r="P10" s="154">
        <f t="shared" si="4"/>
        <v>436747.51075999998</v>
      </c>
      <c r="Q10" s="154">
        <f t="shared" si="8"/>
        <v>-5970557.4865999995</v>
      </c>
      <c r="R10" s="178">
        <f t="shared" si="9"/>
        <v>6.816399577356673E-2</v>
      </c>
      <c r="S10" s="28"/>
      <c r="T10" s="28"/>
    </row>
    <row r="11" spans="1:20" s="7" customFormat="1" ht="29.25" customHeight="1" x14ac:dyDescent="0.35">
      <c r="A11" s="70" t="s">
        <v>109</v>
      </c>
      <c r="B11" s="129" t="s">
        <v>208</v>
      </c>
      <c r="C11" s="154">
        <v>382514.72400000005</v>
      </c>
      <c r="D11" s="154">
        <v>45434.102000000006</v>
      </c>
      <c r="E11" s="154">
        <v>5831.87914</v>
      </c>
      <c r="F11" s="154">
        <f t="shared" si="0"/>
        <v>-39602.222860000009</v>
      </c>
      <c r="G11" s="178">
        <f t="shared" si="5"/>
        <v>0.12835907134249069</v>
      </c>
      <c r="H11" s="154">
        <f t="shared" si="1"/>
        <v>-376682.84486000007</v>
      </c>
      <c r="I11" s="178">
        <f t="shared" si="6"/>
        <v>1.5246155962351921E-2</v>
      </c>
      <c r="J11" s="154">
        <v>69816.527000000002</v>
      </c>
      <c r="K11" s="154">
        <v>500</v>
      </c>
      <c r="L11" s="154">
        <f t="shared" si="2"/>
        <v>-69316.527000000002</v>
      </c>
      <c r="M11" s="178">
        <f t="shared" si="7"/>
        <v>7.161628076973809E-3</v>
      </c>
      <c r="N11" s="154" t="e">
        <f>#REF!+#REF!</f>
        <v>#REF!</v>
      </c>
      <c r="O11" s="154">
        <f t="shared" si="3"/>
        <v>452331.25100000005</v>
      </c>
      <c r="P11" s="154">
        <f t="shared" si="4"/>
        <v>6331.87914</v>
      </c>
      <c r="Q11" s="154">
        <f t="shared" si="8"/>
        <v>-445999.37186000007</v>
      </c>
      <c r="R11" s="178">
        <f t="shared" si="9"/>
        <v>1.3998323410115211E-2</v>
      </c>
      <c r="S11" s="28"/>
      <c r="T11" s="28"/>
    </row>
    <row r="12" spans="1:20" s="7" customFormat="1" ht="47.25" customHeight="1" x14ac:dyDescent="0.35">
      <c r="A12" s="189" t="s">
        <v>110</v>
      </c>
      <c r="B12" s="130" t="s">
        <v>62</v>
      </c>
      <c r="C12" s="154">
        <f>SUM(C13:C29)</f>
        <v>641104.91000000015</v>
      </c>
      <c r="D12" s="154">
        <f>SUM(D13:D29)</f>
        <v>53808.695</v>
      </c>
      <c r="E12" s="154">
        <f>SUM(E13:E29)</f>
        <v>30468.093179999996</v>
      </c>
      <c r="F12" s="154">
        <f t="shared" ref="F12:F78" si="10">E12-D12</f>
        <v>-23340.601820000003</v>
      </c>
      <c r="G12" s="178">
        <f t="shared" si="5"/>
        <v>0.56622992213433154</v>
      </c>
      <c r="H12" s="154">
        <f t="shared" si="1"/>
        <v>-610636.81682000018</v>
      </c>
      <c r="I12" s="178">
        <f t="shared" si="6"/>
        <v>4.7524348518871877E-2</v>
      </c>
      <c r="J12" s="154">
        <f>SUM(J13:J29)</f>
        <v>62198.613269999994</v>
      </c>
      <c r="K12" s="154">
        <f>SUM(K13:K29)</f>
        <v>1221.7726200000002</v>
      </c>
      <c r="L12" s="154">
        <f t="shared" si="2"/>
        <v>-60976.840649999991</v>
      </c>
      <c r="M12" s="178">
        <f t="shared" si="7"/>
        <v>1.9643084560364191E-2</v>
      </c>
      <c r="N12" s="154" t="e">
        <f>#REF!+#REF!</f>
        <v>#REF!</v>
      </c>
      <c r="O12" s="154">
        <f t="shared" si="3"/>
        <v>703303.52327000012</v>
      </c>
      <c r="P12" s="154">
        <f t="shared" si="4"/>
        <v>31689.865799999996</v>
      </c>
      <c r="Q12" s="154">
        <f t="shared" si="8"/>
        <v>-671613.65747000009</v>
      </c>
      <c r="R12" s="178">
        <f t="shared" si="9"/>
        <v>4.5058590994480445E-2</v>
      </c>
      <c r="S12" s="28"/>
      <c r="T12" s="28"/>
    </row>
    <row r="13" spans="1:20" s="223" customFormat="1" ht="108" customHeight="1" x14ac:dyDescent="0.4">
      <c r="A13" s="221" t="s">
        <v>122</v>
      </c>
      <c r="B13" s="128" t="s">
        <v>189</v>
      </c>
      <c r="C13" s="156">
        <v>159266.17000000001</v>
      </c>
      <c r="D13" s="156">
        <v>12404.248</v>
      </c>
      <c r="E13" s="156">
        <v>6133.2638999999999</v>
      </c>
      <c r="F13" s="156">
        <f t="shared" si="10"/>
        <v>-6270.9840999999997</v>
      </c>
      <c r="G13" s="220">
        <f t="shared" si="5"/>
        <v>0.49444866790796188</v>
      </c>
      <c r="H13" s="156">
        <f t="shared" si="1"/>
        <v>-153132.90610000002</v>
      </c>
      <c r="I13" s="220">
        <f t="shared" si="6"/>
        <v>3.8509520885697195E-2</v>
      </c>
      <c r="J13" s="156">
        <v>0</v>
      </c>
      <c r="K13" s="156">
        <v>0</v>
      </c>
      <c r="L13" s="156">
        <f t="shared" si="2"/>
        <v>0</v>
      </c>
      <c r="M13" s="220" t="str">
        <f t="shared" si="7"/>
        <v/>
      </c>
      <c r="N13" s="156" t="e">
        <f>#REF!+#REF!</f>
        <v>#REF!</v>
      </c>
      <c r="O13" s="156">
        <f t="shared" si="3"/>
        <v>159266.17000000001</v>
      </c>
      <c r="P13" s="156">
        <f t="shared" si="4"/>
        <v>6133.2638999999999</v>
      </c>
      <c r="Q13" s="156">
        <f t="shared" si="8"/>
        <v>-153132.90610000002</v>
      </c>
      <c r="R13" s="220">
        <f t="shared" si="9"/>
        <v>3.8509520885697195E-2</v>
      </c>
      <c r="S13" s="222"/>
      <c r="T13" s="222"/>
    </row>
    <row r="14" spans="1:20" s="223" customFormat="1" ht="66.75" customHeight="1" x14ac:dyDescent="0.4">
      <c r="A14" s="221">
        <v>3050</v>
      </c>
      <c r="B14" s="128" t="s">
        <v>163</v>
      </c>
      <c r="C14" s="156">
        <v>1000</v>
      </c>
      <c r="D14" s="156">
        <v>100</v>
      </c>
      <c r="E14" s="156">
        <v>0</v>
      </c>
      <c r="F14" s="156">
        <f t="shared" ref="F14:F21" si="11">E14-D14</f>
        <v>-100</v>
      </c>
      <c r="G14" s="220">
        <f t="shared" si="5"/>
        <v>0</v>
      </c>
      <c r="H14" s="156">
        <f t="shared" ref="H14:H21" si="12">E14-C14</f>
        <v>-1000</v>
      </c>
      <c r="I14" s="220">
        <f t="shared" si="6"/>
        <v>0</v>
      </c>
      <c r="J14" s="156">
        <v>0</v>
      </c>
      <c r="K14" s="156">
        <v>0</v>
      </c>
      <c r="L14" s="156">
        <f t="shared" si="2"/>
        <v>0</v>
      </c>
      <c r="M14" s="220" t="str">
        <f t="shared" si="7"/>
        <v/>
      </c>
      <c r="N14" s="156"/>
      <c r="O14" s="156">
        <f t="shared" ref="O14:O27" si="13">C14+J14</f>
        <v>1000</v>
      </c>
      <c r="P14" s="156">
        <f t="shared" ref="P14:P27" si="14">E14+K14</f>
        <v>0</v>
      </c>
      <c r="Q14" s="156">
        <f t="shared" ref="Q14:Q27" si="15">P14-O14</f>
        <v>-1000</v>
      </c>
      <c r="R14" s="220">
        <f t="shared" si="9"/>
        <v>0</v>
      </c>
      <c r="S14" s="222"/>
      <c r="T14" s="222"/>
    </row>
    <row r="15" spans="1:20" s="223" customFormat="1" ht="23.25" hidden="1" customHeight="1" x14ac:dyDescent="0.4">
      <c r="A15" s="221">
        <v>3070</v>
      </c>
      <c r="B15" s="128" t="s">
        <v>235</v>
      </c>
      <c r="C15" s="156"/>
      <c r="D15" s="156"/>
      <c r="E15" s="156">
        <v>0</v>
      </c>
      <c r="F15" s="156"/>
      <c r="G15" s="220" t="str">
        <f t="shared" si="5"/>
        <v/>
      </c>
      <c r="H15" s="156">
        <f t="shared" si="12"/>
        <v>0</v>
      </c>
      <c r="I15" s="220" t="str">
        <f t="shared" si="6"/>
        <v/>
      </c>
      <c r="J15" s="156">
        <v>0</v>
      </c>
      <c r="K15" s="156">
        <v>0</v>
      </c>
      <c r="L15" s="156">
        <f t="shared" si="2"/>
        <v>0</v>
      </c>
      <c r="M15" s="220" t="str">
        <f t="shared" si="7"/>
        <v/>
      </c>
      <c r="N15" s="156"/>
      <c r="O15" s="156">
        <f>C15+J15</f>
        <v>0</v>
      </c>
      <c r="P15" s="156">
        <f>E15+K15</f>
        <v>0</v>
      </c>
      <c r="Q15" s="156">
        <f>P15-O15</f>
        <v>0</v>
      </c>
      <c r="R15" s="220"/>
      <c r="S15" s="222"/>
      <c r="T15" s="222"/>
    </row>
    <row r="16" spans="1:20" s="223" customFormat="1" ht="60.75" customHeight="1" x14ac:dyDescent="0.4">
      <c r="A16" s="221">
        <v>3090</v>
      </c>
      <c r="B16" s="128" t="s">
        <v>164</v>
      </c>
      <c r="C16" s="156">
        <v>300</v>
      </c>
      <c r="D16" s="156">
        <v>28.400000000000002</v>
      </c>
      <c r="E16" s="156">
        <v>0</v>
      </c>
      <c r="F16" s="156">
        <f t="shared" si="11"/>
        <v>-28.400000000000002</v>
      </c>
      <c r="G16" s="220">
        <f t="shared" si="5"/>
        <v>0</v>
      </c>
      <c r="H16" s="156">
        <f t="shared" si="12"/>
        <v>-300</v>
      </c>
      <c r="I16" s="220">
        <f t="shared" si="6"/>
        <v>0</v>
      </c>
      <c r="J16" s="156">
        <v>0</v>
      </c>
      <c r="K16" s="156">
        <v>0</v>
      </c>
      <c r="L16" s="156">
        <f t="shared" si="2"/>
        <v>0</v>
      </c>
      <c r="M16" s="220" t="str">
        <f t="shared" si="7"/>
        <v/>
      </c>
      <c r="N16" s="156"/>
      <c r="O16" s="156">
        <f t="shared" si="13"/>
        <v>300</v>
      </c>
      <c r="P16" s="156">
        <f t="shared" si="14"/>
        <v>0</v>
      </c>
      <c r="Q16" s="156">
        <f t="shared" si="15"/>
        <v>-300</v>
      </c>
      <c r="R16" s="220">
        <f t="shared" si="9"/>
        <v>0</v>
      </c>
      <c r="S16" s="222"/>
      <c r="T16" s="222"/>
    </row>
    <row r="17" spans="1:20" s="223" customFormat="1" ht="102" customHeight="1" x14ac:dyDescent="0.4">
      <c r="A17" s="224" t="s">
        <v>111</v>
      </c>
      <c r="B17" s="203" t="s">
        <v>190</v>
      </c>
      <c r="C17" s="156">
        <v>217757.88100000002</v>
      </c>
      <c r="D17" s="156">
        <v>19617.556</v>
      </c>
      <c r="E17" s="156">
        <v>12456.319119999998</v>
      </c>
      <c r="F17" s="156">
        <f t="shared" si="11"/>
        <v>-7161.2368800000022</v>
      </c>
      <c r="G17" s="220">
        <f t="shared" si="5"/>
        <v>0.634957744991272</v>
      </c>
      <c r="H17" s="156">
        <f t="shared" si="12"/>
        <v>-205301.56188000002</v>
      </c>
      <c r="I17" s="220">
        <f t="shared" si="6"/>
        <v>5.7202609902325403E-2</v>
      </c>
      <c r="J17" s="156">
        <v>52585.308789999995</v>
      </c>
      <c r="K17" s="156">
        <v>587.84976000000006</v>
      </c>
      <c r="L17" s="156">
        <f>K17-J17</f>
        <v>-51997.459029999998</v>
      </c>
      <c r="M17" s="220">
        <f t="shared" si="7"/>
        <v>1.1178973244173282E-2</v>
      </c>
      <c r="N17" s="156" t="e">
        <f>#REF!+#REF!</f>
        <v>#REF!</v>
      </c>
      <c r="O17" s="156">
        <f t="shared" si="13"/>
        <v>270343.18979000003</v>
      </c>
      <c r="P17" s="156">
        <f t="shared" si="14"/>
        <v>13044.168879999997</v>
      </c>
      <c r="Q17" s="156">
        <f t="shared" si="15"/>
        <v>-257299.02091000002</v>
      </c>
      <c r="R17" s="220">
        <f t="shared" si="9"/>
        <v>4.8250406788987663E-2</v>
      </c>
      <c r="S17" s="222"/>
      <c r="T17" s="222"/>
    </row>
    <row r="18" spans="1:20" s="223" customFormat="1" ht="52.5" customHeight="1" x14ac:dyDescent="0.4">
      <c r="A18" s="221" t="s">
        <v>112</v>
      </c>
      <c r="B18" s="128" t="s">
        <v>191</v>
      </c>
      <c r="C18" s="156">
        <v>9727</v>
      </c>
      <c r="D18" s="156">
        <v>799</v>
      </c>
      <c r="E18" s="156">
        <v>468.25882999999999</v>
      </c>
      <c r="F18" s="156">
        <f t="shared" si="11"/>
        <v>-330.74117000000001</v>
      </c>
      <c r="G18" s="220">
        <f t="shared" si="5"/>
        <v>0.58605610763454319</v>
      </c>
      <c r="H18" s="156">
        <f t="shared" si="12"/>
        <v>-9258.7411699999993</v>
      </c>
      <c r="I18" s="220">
        <f t="shared" si="6"/>
        <v>4.8140107946951782E-2</v>
      </c>
      <c r="J18" s="156">
        <v>0</v>
      </c>
      <c r="K18" s="156">
        <v>0</v>
      </c>
      <c r="L18" s="156">
        <f>K18-J18</f>
        <v>0</v>
      </c>
      <c r="M18" s="220" t="str">
        <f t="shared" si="7"/>
        <v/>
      </c>
      <c r="N18" s="156"/>
      <c r="O18" s="156">
        <f t="shared" si="13"/>
        <v>9727</v>
      </c>
      <c r="P18" s="156">
        <f t="shared" si="14"/>
        <v>468.25882999999999</v>
      </c>
      <c r="Q18" s="156">
        <f t="shared" si="15"/>
        <v>-9258.7411699999993</v>
      </c>
      <c r="R18" s="220">
        <f t="shared" si="9"/>
        <v>4.8140107946951782E-2</v>
      </c>
      <c r="S18" s="222"/>
      <c r="T18" s="222"/>
    </row>
    <row r="19" spans="1:20" s="223" customFormat="1" ht="54.75" customHeight="1" x14ac:dyDescent="0.4">
      <c r="A19" s="221">
        <v>3120</v>
      </c>
      <c r="B19" s="128" t="s">
        <v>192</v>
      </c>
      <c r="C19" s="156">
        <v>33118.57</v>
      </c>
      <c r="D19" s="156">
        <v>2499.1669999999999</v>
      </c>
      <c r="E19" s="156">
        <v>1754.9534199999998</v>
      </c>
      <c r="F19" s="156">
        <f t="shared" si="11"/>
        <v>-744.21358000000009</v>
      </c>
      <c r="G19" s="220">
        <f t="shared" si="5"/>
        <v>0.70221534615333825</v>
      </c>
      <c r="H19" s="156">
        <f t="shared" si="12"/>
        <v>-31363.616580000002</v>
      </c>
      <c r="I19" s="220">
        <f t="shared" si="6"/>
        <v>5.2990011947979636E-2</v>
      </c>
      <c r="J19" s="156">
        <v>1122.80448</v>
      </c>
      <c r="K19" s="156">
        <v>272.80447999999996</v>
      </c>
      <c r="L19" s="156">
        <f>K19-J19</f>
        <v>-850</v>
      </c>
      <c r="M19" s="220">
        <f t="shared" si="7"/>
        <v>0.24296703910550835</v>
      </c>
      <c r="N19" s="156"/>
      <c r="O19" s="156">
        <f t="shared" si="13"/>
        <v>34241.374479999999</v>
      </c>
      <c r="P19" s="156">
        <f t="shared" si="14"/>
        <v>2027.7578999999998</v>
      </c>
      <c r="Q19" s="156">
        <f t="shared" si="15"/>
        <v>-32213.616579999998</v>
      </c>
      <c r="R19" s="220">
        <f t="shared" si="9"/>
        <v>5.9219524063918359E-2</v>
      </c>
      <c r="S19" s="222"/>
      <c r="T19" s="222"/>
    </row>
    <row r="20" spans="1:20" s="223" customFormat="1" ht="47.25" customHeight="1" x14ac:dyDescent="0.4">
      <c r="A20" s="221" t="s">
        <v>113</v>
      </c>
      <c r="B20" s="128" t="s">
        <v>125</v>
      </c>
      <c r="C20" s="156">
        <v>9130.4000000000015</v>
      </c>
      <c r="D20" s="156">
        <v>508.15000000000003</v>
      </c>
      <c r="E20" s="156">
        <v>309.79558000000003</v>
      </c>
      <c r="F20" s="156">
        <f t="shared" si="11"/>
        <v>-198.35442</v>
      </c>
      <c r="G20" s="220">
        <f t="shared" si="5"/>
        <v>0.60965380301092198</v>
      </c>
      <c r="H20" s="156">
        <f t="shared" si="12"/>
        <v>-8820.6044200000015</v>
      </c>
      <c r="I20" s="220">
        <f t="shared" si="6"/>
        <v>3.3930121352843248E-2</v>
      </c>
      <c r="J20" s="156">
        <v>1000</v>
      </c>
      <c r="K20" s="156"/>
      <c r="L20" s="156">
        <f>K20-J20</f>
        <v>-1000</v>
      </c>
      <c r="M20" s="220">
        <f t="shared" si="7"/>
        <v>0</v>
      </c>
      <c r="N20" s="156"/>
      <c r="O20" s="156">
        <f t="shared" si="13"/>
        <v>10130.400000000001</v>
      </c>
      <c r="P20" s="156">
        <f t="shared" si="14"/>
        <v>309.79558000000003</v>
      </c>
      <c r="Q20" s="156">
        <f t="shared" si="15"/>
        <v>-9820.6044200000015</v>
      </c>
      <c r="R20" s="220">
        <f t="shared" si="9"/>
        <v>3.0580784569217402E-2</v>
      </c>
      <c r="S20" s="222"/>
      <c r="T20" s="222"/>
    </row>
    <row r="21" spans="1:20" s="223" customFormat="1" ht="112.5" customHeight="1" x14ac:dyDescent="0.4">
      <c r="A21" s="221" t="s">
        <v>114</v>
      </c>
      <c r="B21" s="128" t="s">
        <v>193</v>
      </c>
      <c r="C21" s="156">
        <v>600</v>
      </c>
      <c r="D21" s="156">
        <v>10</v>
      </c>
      <c r="E21" s="156">
        <v>0</v>
      </c>
      <c r="F21" s="156">
        <f t="shared" si="11"/>
        <v>-10</v>
      </c>
      <c r="G21" s="220">
        <f t="shared" si="5"/>
        <v>0</v>
      </c>
      <c r="H21" s="156">
        <f t="shared" si="12"/>
        <v>-600</v>
      </c>
      <c r="I21" s="220">
        <f t="shared" si="6"/>
        <v>0</v>
      </c>
      <c r="J21" s="156">
        <v>0</v>
      </c>
      <c r="K21" s="156">
        <v>0</v>
      </c>
      <c r="L21" s="156">
        <f>K21-J21</f>
        <v>0</v>
      </c>
      <c r="M21" s="220" t="str">
        <f t="shared" si="7"/>
        <v/>
      </c>
      <c r="N21" s="156" t="e">
        <f>#REF!+#REF!</f>
        <v>#REF!</v>
      </c>
      <c r="O21" s="156">
        <f t="shared" si="13"/>
        <v>600</v>
      </c>
      <c r="P21" s="156">
        <f t="shared" si="14"/>
        <v>0</v>
      </c>
      <c r="Q21" s="156">
        <f t="shared" si="15"/>
        <v>-600</v>
      </c>
      <c r="R21" s="220">
        <f t="shared" si="9"/>
        <v>0</v>
      </c>
      <c r="S21" s="222"/>
      <c r="T21" s="222"/>
    </row>
    <row r="22" spans="1:20" s="223" customFormat="1" ht="150" customHeight="1" x14ac:dyDescent="0.4">
      <c r="A22" s="221">
        <v>3160</v>
      </c>
      <c r="B22" s="128" t="s">
        <v>165</v>
      </c>
      <c r="C22" s="156">
        <v>21967.56</v>
      </c>
      <c r="D22" s="156">
        <v>1774.58</v>
      </c>
      <c r="E22" s="156">
        <v>1418.6842900000001</v>
      </c>
      <c r="F22" s="156">
        <f>E22-D22</f>
        <v>-355.89570999999978</v>
      </c>
      <c r="G22" s="220">
        <f t="shared" si="5"/>
        <v>0.79944792007122822</v>
      </c>
      <c r="H22" s="156">
        <f>E22-C22</f>
        <v>-20548.87571</v>
      </c>
      <c r="I22" s="220">
        <f t="shared" si="6"/>
        <v>6.4580876984061952E-2</v>
      </c>
      <c r="J22" s="156">
        <v>0</v>
      </c>
      <c r="K22" s="156">
        <v>0</v>
      </c>
      <c r="L22" s="156">
        <f t="shared" ref="L22:L29" si="16">K22-J22</f>
        <v>0</v>
      </c>
      <c r="M22" s="220" t="str">
        <f t="shared" si="7"/>
        <v/>
      </c>
      <c r="N22" s="156"/>
      <c r="O22" s="156">
        <f t="shared" si="13"/>
        <v>21967.56</v>
      </c>
      <c r="P22" s="156">
        <f>E22+K22</f>
        <v>1418.6842900000001</v>
      </c>
      <c r="Q22" s="156">
        <f t="shared" si="15"/>
        <v>-20548.87571</v>
      </c>
      <c r="R22" s="220">
        <f t="shared" si="9"/>
        <v>6.4580876984061952E-2</v>
      </c>
      <c r="S22" s="222"/>
      <c r="T22" s="222"/>
    </row>
    <row r="23" spans="1:20" s="223" customFormat="1" ht="50.25" customHeight="1" x14ac:dyDescent="0.4">
      <c r="A23" s="221">
        <v>3170</v>
      </c>
      <c r="B23" s="128" t="s">
        <v>167</v>
      </c>
      <c r="C23" s="156">
        <v>500</v>
      </c>
      <c r="D23" s="156">
        <v>0</v>
      </c>
      <c r="E23" s="156">
        <v>0</v>
      </c>
      <c r="F23" s="156">
        <f>E23-D23</f>
        <v>0</v>
      </c>
      <c r="G23" s="220" t="str">
        <f t="shared" si="5"/>
        <v/>
      </c>
      <c r="H23" s="156">
        <f>E23-C23</f>
        <v>-500</v>
      </c>
      <c r="I23" s="220">
        <f t="shared" si="6"/>
        <v>0</v>
      </c>
      <c r="J23" s="156">
        <v>0</v>
      </c>
      <c r="K23" s="156">
        <v>0</v>
      </c>
      <c r="L23" s="156">
        <f t="shared" si="16"/>
        <v>0</v>
      </c>
      <c r="M23" s="220" t="str">
        <f t="shared" si="7"/>
        <v/>
      </c>
      <c r="N23" s="156"/>
      <c r="O23" s="156">
        <f t="shared" si="13"/>
        <v>500</v>
      </c>
      <c r="P23" s="156">
        <f>E23+K23</f>
        <v>0</v>
      </c>
      <c r="Q23" s="156">
        <f t="shared" si="15"/>
        <v>-500</v>
      </c>
      <c r="R23" s="220">
        <f t="shared" si="9"/>
        <v>0</v>
      </c>
      <c r="S23" s="222"/>
      <c r="T23" s="222"/>
    </row>
    <row r="24" spans="1:20" s="223" customFormat="1" ht="126" hidden="1" customHeight="1" x14ac:dyDescent="0.4">
      <c r="A24" s="221" t="s">
        <v>123</v>
      </c>
      <c r="B24" s="128" t="s">
        <v>194</v>
      </c>
      <c r="C24" s="156"/>
      <c r="D24" s="156"/>
      <c r="E24" s="156">
        <v>0</v>
      </c>
      <c r="F24" s="156">
        <f t="shared" si="10"/>
        <v>0</v>
      </c>
      <c r="G24" s="220" t="str">
        <f t="shared" si="5"/>
        <v/>
      </c>
      <c r="H24" s="156">
        <f t="shared" ref="H24:H33" si="17">E24-C24</f>
        <v>0</v>
      </c>
      <c r="I24" s="220" t="str">
        <f t="shared" si="6"/>
        <v/>
      </c>
      <c r="J24" s="156">
        <v>0</v>
      </c>
      <c r="K24" s="156">
        <v>0</v>
      </c>
      <c r="L24" s="156">
        <f t="shared" si="16"/>
        <v>0</v>
      </c>
      <c r="M24" s="220" t="str">
        <f t="shared" si="7"/>
        <v/>
      </c>
      <c r="N24" s="156" t="e">
        <f>#REF!+#REF!</f>
        <v>#REF!</v>
      </c>
      <c r="O24" s="156">
        <f t="shared" si="13"/>
        <v>0</v>
      </c>
      <c r="P24" s="156">
        <f t="shared" si="14"/>
        <v>0</v>
      </c>
      <c r="Q24" s="156">
        <f t="shared" si="15"/>
        <v>0</v>
      </c>
      <c r="R24" s="220" t="str">
        <f t="shared" si="9"/>
        <v/>
      </c>
      <c r="S24" s="222"/>
      <c r="T24" s="222"/>
    </row>
    <row r="25" spans="1:20" s="223" customFormat="1" ht="48.75" customHeight="1" x14ac:dyDescent="0.4">
      <c r="A25" s="221" t="s">
        <v>124</v>
      </c>
      <c r="B25" s="128" t="s">
        <v>121</v>
      </c>
      <c r="C25" s="156">
        <v>4838</v>
      </c>
      <c r="D25" s="156">
        <v>366</v>
      </c>
      <c r="E25" s="156">
        <v>0</v>
      </c>
      <c r="F25" s="156">
        <f t="shared" si="10"/>
        <v>-366</v>
      </c>
      <c r="G25" s="220">
        <f t="shared" si="5"/>
        <v>0</v>
      </c>
      <c r="H25" s="156">
        <f t="shared" si="17"/>
        <v>-4838</v>
      </c>
      <c r="I25" s="220">
        <f t="shared" si="6"/>
        <v>0</v>
      </c>
      <c r="J25" s="156">
        <v>0</v>
      </c>
      <c r="K25" s="156">
        <v>0</v>
      </c>
      <c r="L25" s="156">
        <f t="shared" si="16"/>
        <v>0</v>
      </c>
      <c r="M25" s="220" t="str">
        <f t="shared" si="7"/>
        <v/>
      </c>
      <c r="N25" s="156" t="e">
        <f>#REF!+#REF!</f>
        <v>#REF!</v>
      </c>
      <c r="O25" s="156">
        <f t="shared" si="13"/>
        <v>4838</v>
      </c>
      <c r="P25" s="156">
        <f t="shared" si="14"/>
        <v>0</v>
      </c>
      <c r="Q25" s="156">
        <f t="shared" si="15"/>
        <v>-4838</v>
      </c>
      <c r="R25" s="220">
        <f t="shared" si="9"/>
        <v>0</v>
      </c>
      <c r="S25" s="222"/>
      <c r="T25" s="222"/>
    </row>
    <row r="26" spans="1:20" s="223" customFormat="1" ht="66.75" customHeight="1" x14ac:dyDescent="0.4">
      <c r="A26" s="221">
        <v>3200</v>
      </c>
      <c r="B26" s="128" t="s">
        <v>166</v>
      </c>
      <c r="C26" s="156">
        <v>9616.4</v>
      </c>
      <c r="D26" s="156">
        <v>918</v>
      </c>
      <c r="E26" s="156">
        <v>651.35467000000006</v>
      </c>
      <c r="F26" s="156">
        <f>E26-D26</f>
        <v>-266.64532999999994</v>
      </c>
      <c r="G26" s="220">
        <f t="shared" si="5"/>
        <v>0.7095366775599129</v>
      </c>
      <c r="H26" s="156">
        <f>E26-C26</f>
        <v>-8965.045329999999</v>
      </c>
      <c r="I26" s="220">
        <f t="shared" si="6"/>
        <v>6.7733732997795434E-2</v>
      </c>
      <c r="J26" s="156">
        <v>204</v>
      </c>
      <c r="K26" s="156">
        <v>0</v>
      </c>
      <c r="L26" s="156">
        <f t="shared" si="16"/>
        <v>-204</v>
      </c>
      <c r="M26" s="220">
        <f t="shared" si="7"/>
        <v>0</v>
      </c>
      <c r="N26" s="156"/>
      <c r="O26" s="156">
        <f t="shared" si="13"/>
        <v>9820.4</v>
      </c>
      <c r="P26" s="156">
        <f t="shared" si="14"/>
        <v>651.35467000000006</v>
      </c>
      <c r="Q26" s="156">
        <f t="shared" si="15"/>
        <v>-9169.045329999999</v>
      </c>
      <c r="R26" s="220">
        <f t="shared" si="9"/>
        <v>6.6326694431998706E-2</v>
      </c>
      <c r="S26" s="222"/>
      <c r="T26" s="222"/>
    </row>
    <row r="27" spans="1:20" s="223" customFormat="1" ht="53.25" customHeight="1" x14ac:dyDescent="0.4">
      <c r="A27" s="221">
        <v>3210</v>
      </c>
      <c r="B27" s="128" t="s">
        <v>106</v>
      </c>
      <c r="C27" s="156">
        <v>1772.058</v>
      </c>
      <c r="D27" s="156">
        <v>139.63</v>
      </c>
      <c r="E27" s="156">
        <v>14.11131</v>
      </c>
      <c r="F27" s="156">
        <f>E27-D27</f>
        <v>-125.51868999999999</v>
      </c>
      <c r="G27" s="220">
        <f t="shared" si="5"/>
        <v>0.10106216429134141</v>
      </c>
      <c r="H27" s="156">
        <f>E27-C27</f>
        <v>-1757.94669</v>
      </c>
      <c r="I27" s="220">
        <f t="shared" si="6"/>
        <v>7.9632325804234391E-3</v>
      </c>
      <c r="J27" s="156">
        <v>162.15</v>
      </c>
      <c r="K27" s="156">
        <v>4.3513000000000002</v>
      </c>
      <c r="L27" s="156">
        <f t="shared" si="16"/>
        <v>-157.7987</v>
      </c>
      <c r="M27" s="220">
        <f t="shared" si="7"/>
        <v>2.6835029293863708E-2</v>
      </c>
      <c r="N27" s="156"/>
      <c r="O27" s="156">
        <f t="shared" si="13"/>
        <v>1934.2080000000001</v>
      </c>
      <c r="P27" s="156">
        <f t="shared" si="14"/>
        <v>18.462609999999998</v>
      </c>
      <c r="Q27" s="156">
        <f t="shared" si="15"/>
        <v>-1915.74539</v>
      </c>
      <c r="R27" s="220">
        <f t="shared" si="9"/>
        <v>9.5453074333267142E-3</v>
      </c>
      <c r="S27" s="222"/>
      <c r="T27" s="222"/>
    </row>
    <row r="28" spans="1:20" s="223" customFormat="1" ht="84.75" customHeight="1" x14ac:dyDescent="0.4">
      <c r="A28" s="221">
        <v>3220</v>
      </c>
      <c r="B28" s="128" t="s">
        <v>226</v>
      </c>
      <c r="C28" s="156">
        <v>8812</v>
      </c>
      <c r="D28" s="156">
        <v>225.82</v>
      </c>
      <c r="E28" s="156">
        <v>31.635540000000002</v>
      </c>
      <c r="F28" s="156"/>
      <c r="G28" s="220"/>
      <c r="H28" s="156"/>
      <c r="I28" s="220"/>
      <c r="J28" s="156">
        <v>3811.45</v>
      </c>
      <c r="K28" s="156">
        <v>313.45</v>
      </c>
      <c r="L28" s="156"/>
      <c r="M28" s="220"/>
      <c r="N28" s="156"/>
      <c r="O28" s="156">
        <f>C28+J28</f>
        <v>12623.45</v>
      </c>
      <c r="P28" s="156">
        <f>E28+K28</f>
        <v>345.08553999999998</v>
      </c>
      <c r="Q28" s="156">
        <f>P28-O28</f>
        <v>-12278.364460000001</v>
      </c>
      <c r="R28" s="220">
        <f>IFERROR(P28/O28,"")</f>
        <v>2.733686432789768E-2</v>
      </c>
      <c r="S28" s="222"/>
      <c r="T28" s="222"/>
    </row>
    <row r="29" spans="1:20" s="223" customFormat="1" ht="21" customHeight="1" x14ac:dyDescent="0.4">
      <c r="A29" s="221" t="s">
        <v>126</v>
      </c>
      <c r="B29" s="128" t="s">
        <v>157</v>
      </c>
      <c r="C29" s="156">
        <v>162698.87100000001</v>
      </c>
      <c r="D29" s="156">
        <v>14418.144</v>
      </c>
      <c r="E29" s="156">
        <v>7229.7165199999999</v>
      </c>
      <c r="F29" s="156">
        <f t="shared" si="10"/>
        <v>-7188.4274800000003</v>
      </c>
      <c r="G29" s="220">
        <f t="shared" si="5"/>
        <v>0.50143184309991629</v>
      </c>
      <c r="H29" s="156">
        <f t="shared" si="17"/>
        <v>-155469.15448000003</v>
      </c>
      <c r="I29" s="220">
        <f t="shared" si="6"/>
        <v>4.4436181244306233E-2</v>
      </c>
      <c r="J29" s="156">
        <v>3312.9</v>
      </c>
      <c r="K29" s="156">
        <v>43.317080000000004</v>
      </c>
      <c r="L29" s="156">
        <f t="shared" si="16"/>
        <v>-3269.5829200000003</v>
      </c>
      <c r="M29" s="220">
        <f t="shared" si="7"/>
        <v>1.3075275438437624E-2</v>
      </c>
      <c r="N29" s="156"/>
      <c r="O29" s="156">
        <f t="shared" ref="O29:O47" si="18">C29+J29</f>
        <v>166011.77100000001</v>
      </c>
      <c r="P29" s="156">
        <f t="shared" ref="P29:P47" si="19">E29+K29</f>
        <v>7273.0335999999998</v>
      </c>
      <c r="Q29" s="156">
        <f>P29-O29</f>
        <v>-158738.73740000001</v>
      </c>
      <c r="R29" s="220">
        <f t="shared" si="9"/>
        <v>4.381034884568516E-2</v>
      </c>
      <c r="S29" s="222"/>
      <c r="T29" s="222"/>
    </row>
    <row r="30" spans="1:20" s="59" customFormat="1" ht="27" customHeight="1" x14ac:dyDescent="0.35">
      <c r="A30" s="72" t="s">
        <v>127</v>
      </c>
      <c r="B30" s="131" t="s">
        <v>64</v>
      </c>
      <c r="C30" s="154">
        <v>292655.12900000002</v>
      </c>
      <c r="D30" s="154">
        <v>27707.912</v>
      </c>
      <c r="E30" s="154">
        <v>19017.57717</v>
      </c>
      <c r="F30" s="154">
        <f t="shared" si="10"/>
        <v>-8690.3348299999998</v>
      </c>
      <c r="G30" s="178">
        <f t="shared" si="5"/>
        <v>0.6863590865309519</v>
      </c>
      <c r="H30" s="154">
        <f t="shared" si="17"/>
        <v>-273637.55183000001</v>
      </c>
      <c r="I30" s="178">
        <f t="shared" si="6"/>
        <v>6.4982893807407016E-2</v>
      </c>
      <c r="J30" s="154">
        <v>27542.38466</v>
      </c>
      <c r="K30" s="154">
        <v>584.23479000000009</v>
      </c>
      <c r="L30" s="154">
        <f t="shared" ref="L30:L41" si="20">K30-J30</f>
        <v>-26958.149870000001</v>
      </c>
      <c r="M30" s="178">
        <f t="shared" si="7"/>
        <v>2.1212207919254298E-2</v>
      </c>
      <c r="N30" s="154" t="e">
        <f>#REF!+#REF!</f>
        <v>#REF!</v>
      </c>
      <c r="O30" s="154">
        <f t="shared" si="18"/>
        <v>320197.51366</v>
      </c>
      <c r="P30" s="154">
        <f t="shared" si="19"/>
        <v>19601.811959999999</v>
      </c>
      <c r="Q30" s="154">
        <f t="shared" si="8"/>
        <v>-300595.70169999998</v>
      </c>
      <c r="R30" s="178">
        <f t="shared" si="9"/>
        <v>6.1217876853391424E-2</v>
      </c>
      <c r="S30" s="58"/>
      <c r="T30" s="58"/>
    </row>
    <row r="31" spans="1:20" s="59" customFormat="1" ht="32.25" customHeight="1" x14ac:dyDescent="0.35">
      <c r="A31" s="73" t="s">
        <v>128</v>
      </c>
      <c r="B31" s="131" t="s">
        <v>66</v>
      </c>
      <c r="C31" s="154">
        <v>148902.81299999999</v>
      </c>
      <c r="D31" s="154">
        <v>13458.830000000002</v>
      </c>
      <c r="E31" s="154">
        <v>9286.7557699999998</v>
      </c>
      <c r="F31" s="154">
        <f t="shared" si="10"/>
        <v>-4172.074230000002</v>
      </c>
      <c r="G31" s="178">
        <f t="shared" si="5"/>
        <v>0.69001211620920977</v>
      </c>
      <c r="H31" s="154">
        <f t="shared" si="17"/>
        <v>-139616.05723000001</v>
      </c>
      <c r="I31" s="178">
        <f t="shared" si="6"/>
        <v>6.2367900128253453E-2</v>
      </c>
      <c r="J31" s="154">
        <v>17544.255530000002</v>
      </c>
      <c r="K31" s="154">
        <v>23.52628</v>
      </c>
      <c r="L31" s="154">
        <f t="shared" si="20"/>
        <v>-17520.729250000004</v>
      </c>
      <c r="M31" s="178">
        <f t="shared" si="7"/>
        <v>1.3409677007822285E-3</v>
      </c>
      <c r="N31" s="154" t="e">
        <f>#REF!+#REF!</f>
        <v>#REF!</v>
      </c>
      <c r="O31" s="154">
        <f t="shared" si="18"/>
        <v>166447.06852999999</v>
      </c>
      <c r="P31" s="154">
        <f t="shared" si="19"/>
        <v>9310.2820499999998</v>
      </c>
      <c r="Q31" s="154">
        <f t="shared" si="8"/>
        <v>-157136.78647999998</v>
      </c>
      <c r="R31" s="178">
        <f t="shared" si="9"/>
        <v>5.5935392147335644E-2</v>
      </c>
      <c r="S31" s="58"/>
      <c r="T31" s="58"/>
    </row>
    <row r="32" spans="1:20" s="59" customFormat="1" ht="34.5" customHeight="1" x14ac:dyDescent="0.35">
      <c r="A32" s="73" t="s">
        <v>129</v>
      </c>
      <c r="B32" s="131" t="s">
        <v>63</v>
      </c>
      <c r="C32" s="154">
        <v>816717.78665999998</v>
      </c>
      <c r="D32" s="154">
        <v>58032.922950000007</v>
      </c>
      <c r="E32" s="154">
        <v>21106.39099</v>
      </c>
      <c r="F32" s="154">
        <f t="shared" si="10"/>
        <v>-36926.531960000008</v>
      </c>
      <c r="G32" s="178">
        <f t="shared" si="5"/>
        <v>0.3636968451198786</v>
      </c>
      <c r="H32" s="154">
        <f t="shared" si="17"/>
        <v>-795611.39567</v>
      </c>
      <c r="I32" s="178">
        <f t="shared" si="6"/>
        <v>2.5842942733395619E-2</v>
      </c>
      <c r="J32" s="154">
        <v>322409.16239999997</v>
      </c>
      <c r="K32" s="154">
        <v>19076.380420000001</v>
      </c>
      <c r="L32" s="154">
        <f t="shared" si="20"/>
        <v>-303332.78197999997</v>
      </c>
      <c r="M32" s="178">
        <f t="shared" si="7"/>
        <v>5.9168232931087451E-2</v>
      </c>
      <c r="N32" s="154" t="e">
        <f>#REF!+#REF!</f>
        <v>#REF!</v>
      </c>
      <c r="O32" s="154">
        <f t="shared" si="18"/>
        <v>1139126.94906</v>
      </c>
      <c r="P32" s="154">
        <f t="shared" si="19"/>
        <v>40182.771410000001</v>
      </c>
      <c r="Q32" s="154">
        <f t="shared" si="8"/>
        <v>-1098944.17765</v>
      </c>
      <c r="R32" s="178">
        <f t="shared" si="9"/>
        <v>3.527505994231684E-2</v>
      </c>
      <c r="S32" s="58"/>
      <c r="T32" s="58"/>
    </row>
    <row r="33" spans="1:20" s="87" customFormat="1" ht="25.5" customHeight="1" x14ac:dyDescent="0.35">
      <c r="A33" s="84" t="s">
        <v>130</v>
      </c>
      <c r="B33" s="132" t="s">
        <v>143</v>
      </c>
      <c r="C33" s="153">
        <f>SUM(C34:C40)</f>
        <v>209273.745</v>
      </c>
      <c r="D33" s="153">
        <f>SUM(D34:D40)</f>
        <v>11674.387999999999</v>
      </c>
      <c r="E33" s="153">
        <f>SUM(E34:E40)</f>
        <v>561.12593000000004</v>
      </c>
      <c r="F33" s="153">
        <f t="shared" si="10"/>
        <v>-11113.262069999999</v>
      </c>
      <c r="G33" s="178">
        <f t="shared" si="5"/>
        <v>4.8064697695502333E-2</v>
      </c>
      <c r="H33" s="153">
        <f t="shared" si="17"/>
        <v>-208712.61906999999</v>
      </c>
      <c r="I33" s="178">
        <f t="shared" si="6"/>
        <v>2.6813011350277122E-3</v>
      </c>
      <c r="J33" s="154">
        <f>SUM(J34:J40)</f>
        <v>526330.39177999995</v>
      </c>
      <c r="K33" s="154">
        <f>SUM(K34:K40)</f>
        <v>17298.681429999997</v>
      </c>
      <c r="L33" s="154">
        <f t="shared" si="20"/>
        <v>-509031.71034999995</v>
      </c>
      <c r="M33" s="178">
        <f t="shared" si="7"/>
        <v>3.2866582853970261E-2</v>
      </c>
      <c r="N33" s="153" t="e">
        <f>#REF!+#REF!</f>
        <v>#REF!</v>
      </c>
      <c r="O33" s="153">
        <f t="shared" si="18"/>
        <v>735604.13677999994</v>
      </c>
      <c r="P33" s="153">
        <f t="shared" si="19"/>
        <v>17859.807359999995</v>
      </c>
      <c r="Q33" s="153">
        <f t="shared" si="8"/>
        <v>-717744.32941999997</v>
      </c>
      <c r="R33" s="178">
        <f t="shared" si="9"/>
        <v>2.4279101308726597E-2</v>
      </c>
      <c r="S33" s="85"/>
      <c r="T33" s="86"/>
    </row>
    <row r="34" spans="1:20" s="223" customFormat="1" ht="48" customHeight="1" x14ac:dyDescent="0.4">
      <c r="A34" s="225" t="s">
        <v>155</v>
      </c>
      <c r="B34" s="133" t="s">
        <v>156</v>
      </c>
      <c r="C34" s="156">
        <v>15421</v>
      </c>
      <c r="D34" s="156">
        <v>514</v>
      </c>
      <c r="E34" s="156">
        <v>55.5</v>
      </c>
      <c r="F34" s="156">
        <f t="shared" si="10"/>
        <v>-458.5</v>
      </c>
      <c r="G34" s="220">
        <f t="shared" si="5"/>
        <v>0.10797665369649806</v>
      </c>
      <c r="H34" s="156">
        <f t="shared" ref="H34:H44" si="21">E34-C34</f>
        <v>-15365.5</v>
      </c>
      <c r="I34" s="220">
        <f t="shared" si="6"/>
        <v>3.5989883924518514E-3</v>
      </c>
      <c r="J34" s="156">
        <v>100</v>
      </c>
      <c r="K34" s="156">
        <v>0</v>
      </c>
      <c r="L34" s="156">
        <f t="shared" si="20"/>
        <v>-100</v>
      </c>
      <c r="M34" s="220">
        <f t="shared" si="7"/>
        <v>0</v>
      </c>
      <c r="N34" s="156"/>
      <c r="O34" s="156">
        <f t="shared" si="18"/>
        <v>15521</v>
      </c>
      <c r="P34" s="156">
        <f t="shared" si="19"/>
        <v>55.5</v>
      </c>
      <c r="Q34" s="156">
        <f>P34-O34</f>
        <v>-15465.5</v>
      </c>
      <c r="R34" s="220">
        <f t="shared" si="9"/>
        <v>3.5758005283164744E-3</v>
      </c>
      <c r="S34" s="60"/>
      <c r="T34" s="222"/>
    </row>
    <row r="35" spans="1:20" s="223" customFormat="1" ht="29.25" hidden="1" customHeight="1" x14ac:dyDescent="0.4">
      <c r="A35" s="225" t="s">
        <v>227</v>
      </c>
      <c r="B35" s="133" t="s">
        <v>228</v>
      </c>
      <c r="C35" s="156">
        <v>0</v>
      </c>
      <c r="D35" s="156">
        <v>0</v>
      </c>
      <c r="E35" s="156">
        <v>0</v>
      </c>
      <c r="F35" s="156">
        <f t="shared" si="10"/>
        <v>0</v>
      </c>
      <c r="G35" s="220" t="str">
        <f t="shared" si="5"/>
        <v/>
      </c>
      <c r="H35" s="156">
        <f t="shared" si="21"/>
        <v>0</v>
      </c>
      <c r="I35" s="220" t="str">
        <f t="shared" si="6"/>
        <v/>
      </c>
      <c r="J35" s="156">
        <v>0</v>
      </c>
      <c r="K35" s="156">
        <v>0</v>
      </c>
      <c r="L35" s="156">
        <f t="shared" si="20"/>
        <v>0</v>
      </c>
      <c r="M35" s="220" t="str">
        <f t="shared" si="7"/>
        <v/>
      </c>
      <c r="N35" s="156"/>
      <c r="O35" s="156">
        <f t="shared" si="18"/>
        <v>0</v>
      </c>
      <c r="P35" s="156">
        <f t="shared" si="19"/>
        <v>0</v>
      </c>
      <c r="Q35" s="156">
        <f>P35-O35</f>
        <v>0</v>
      </c>
      <c r="R35" s="220" t="str">
        <f t="shared" si="9"/>
        <v/>
      </c>
      <c r="S35" s="60"/>
      <c r="T35" s="222"/>
    </row>
    <row r="36" spans="1:20" s="223" customFormat="1" ht="24" customHeight="1" x14ac:dyDescent="0.4">
      <c r="A36" s="225" t="s">
        <v>134</v>
      </c>
      <c r="B36" s="133" t="s">
        <v>144</v>
      </c>
      <c r="C36" s="156">
        <v>19002.400000000001</v>
      </c>
      <c r="D36" s="156">
        <v>2200</v>
      </c>
      <c r="E36" s="156">
        <v>0</v>
      </c>
      <c r="F36" s="156">
        <f t="shared" si="10"/>
        <v>-2200</v>
      </c>
      <c r="G36" s="220">
        <f t="shared" si="5"/>
        <v>0</v>
      </c>
      <c r="H36" s="156">
        <f t="shared" si="21"/>
        <v>-19002.400000000001</v>
      </c>
      <c r="I36" s="220">
        <f t="shared" si="6"/>
        <v>0</v>
      </c>
      <c r="J36" s="156">
        <v>18299.369600000002</v>
      </c>
      <c r="K36" s="156">
        <v>0</v>
      </c>
      <c r="L36" s="156">
        <f t="shared" si="20"/>
        <v>-18299.369600000002</v>
      </c>
      <c r="M36" s="220">
        <f t="shared" si="7"/>
        <v>0</v>
      </c>
      <c r="N36" s="156"/>
      <c r="O36" s="156">
        <f t="shared" si="18"/>
        <v>37301.7696</v>
      </c>
      <c r="P36" s="156">
        <f t="shared" si="19"/>
        <v>0</v>
      </c>
      <c r="Q36" s="156">
        <f t="shared" si="8"/>
        <v>-37301.7696</v>
      </c>
      <c r="R36" s="220">
        <f t="shared" si="9"/>
        <v>0</v>
      </c>
      <c r="S36" s="60"/>
      <c r="T36" s="222"/>
    </row>
    <row r="37" spans="1:20" s="223" customFormat="1" ht="50.25" customHeight="1" x14ac:dyDescent="0.4">
      <c r="A37" s="225" t="s">
        <v>135</v>
      </c>
      <c r="B37" s="133" t="s">
        <v>145</v>
      </c>
      <c r="C37" s="156">
        <v>153033.92499999999</v>
      </c>
      <c r="D37" s="156">
        <v>7724.3890000000001</v>
      </c>
      <c r="E37" s="156">
        <v>376.52039000000002</v>
      </c>
      <c r="F37" s="156">
        <f t="shared" si="10"/>
        <v>-7347.8686100000004</v>
      </c>
      <c r="G37" s="220">
        <f t="shared" si="5"/>
        <v>4.8744358938940024E-2</v>
      </c>
      <c r="H37" s="156">
        <f t="shared" si="21"/>
        <v>-152657.40461</v>
      </c>
      <c r="I37" s="220">
        <f t="shared" si="6"/>
        <v>2.4603720384222001E-3</v>
      </c>
      <c r="J37" s="156">
        <v>20243.11218</v>
      </c>
      <c r="K37" s="156">
        <v>0</v>
      </c>
      <c r="L37" s="156">
        <f t="shared" si="20"/>
        <v>-20243.11218</v>
      </c>
      <c r="M37" s="220">
        <f t="shared" si="7"/>
        <v>0</v>
      </c>
      <c r="N37" s="156"/>
      <c r="O37" s="156">
        <f t="shared" si="18"/>
        <v>173277.03717999998</v>
      </c>
      <c r="P37" s="156">
        <f t="shared" si="19"/>
        <v>376.52039000000002</v>
      </c>
      <c r="Q37" s="156">
        <f t="shared" si="8"/>
        <v>-172900.51678999999</v>
      </c>
      <c r="R37" s="220">
        <f t="shared" si="9"/>
        <v>2.1729387582318312E-3</v>
      </c>
      <c r="S37" s="60"/>
      <c r="T37" s="222"/>
    </row>
    <row r="38" spans="1:20" s="223" customFormat="1" ht="34.5" customHeight="1" x14ac:dyDescent="0.4">
      <c r="A38" s="225" t="s">
        <v>210</v>
      </c>
      <c r="B38" s="133" t="s">
        <v>209</v>
      </c>
      <c r="C38" s="156">
        <v>1036</v>
      </c>
      <c r="D38" s="156">
        <v>146.75</v>
      </c>
      <c r="E38" s="156">
        <v>60.56</v>
      </c>
      <c r="F38" s="156">
        <f t="shared" si="10"/>
        <v>-86.19</v>
      </c>
      <c r="G38" s="220">
        <f t="shared" si="5"/>
        <v>0.41267461669505962</v>
      </c>
      <c r="H38" s="156">
        <f t="shared" si="21"/>
        <v>-975.44</v>
      </c>
      <c r="I38" s="220">
        <f t="shared" si="6"/>
        <v>5.8455598455598459E-2</v>
      </c>
      <c r="J38" s="156">
        <v>0</v>
      </c>
      <c r="K38" s="156">
        <v>0</v>
      </c>
      <c r="L38" s="156">
        <f t="shared" si="20"/>
        <v>0</v>
      </c>
      <c r="M38" s="220" t="str">
        <f t="shared" si="7"/>
        <v/>
      </c>
      <c r="N38" s="156"/>
      <c r="O38" s="156">
        <f>C38+J38</f>
        <v>1036</v>
      </c>
      <c r="P38" s="156">
        <f>E38+K38</f>
        <v>60.56</v>
      </c>
      <c r="Q38" s="156">
        <f>P38-O38</f>
        <v>-975.44</v>
      </c>
      <c r="R38" s="220">
        <f t="shared" si="9"/>
        <v>5.8455598455598459E-2</v>
      </c>
      <c r="S38" s="60"/>
      <c r="T38" s="222"/>
    </row>
    <row r="39" spans="1:20" s="223" customFormat="1" ht="50.25" customHeight="1" x14ac:dyDescent="0.4">
      <c r="A39" s="225" t="s">
        <v>133</v>
      </c>
      <c r="B39" s="133" t="s">
        <v>146</v>
      </c>
      <c r="C39" s="156">
        <v>20780.419999999998</v>
      </c>
      <c r="D39" s="156">
        <v>1089.249</v>
      </c>
      <c r="E39" s="156">
        <v>68.545539999999988</v>
      </c>
      <c r="F39" s="156">
        <f t="shared" si="10"/>
        <v>-1020.7034600000001</v>
      </c>
      <c r="G39" s="220">
        <f t="shared" si="5"/>
        <v>6.2929174137410254E-2</v>
      </c>
      <c r="H39" s="156">
        <f t="shared" si="21"/>
        <v>-20711.874459999999</v>
      </c>
      <c r="I39" s="220">
        <f t="shared" si="6"/>
        <v>3.2985637441399159E-3</v>
      </c>
      <c r="J39" s="156">
        <v>293300.59999999998</v>
      </c>
      <c r="K39" s="156">
        <v>17237.753949999998</v>
      </c>
      <c r="L39" s="156">
        <f t="shared" si="20"/>
        <v>-276062.84604999999</v>
      </c>
      <c r="M39" s="220">
        <f t="shared" si="7"/>
        <v>5.8771628663562225E-2</v>
      </c>
      <c r="N39" s="156"/>
      <c r="O39" s="156">
        <f>C39+J39</f>
        <v>314081.01999999996</v>
      </c>
      <c r="P39" s="156">
        <f>E39+K39</f>
        <v>17306.299489999998</v>
      </c>
      <c r="Q39" s="156">
        <f>P39-O39</f>
        <v>-296774.72050999996</v>
      </c>
      <c r="R39" s="220">
        <f t="shared" si="9"/>
        <v>5.5101385909915854E-2</v>
      </c>
      <c r="S39" s="60"/>
      <c r="T39" s="222"/>
    </row>
    <row r="40" spans="1:20" s="223" customFormat="1" ht="78" customHeight="1" x14ac:dyDescent="0.4">
      <c r="A40" s="225" t="s">
        <v>181</v>
      </c>
      <c r="B40" s="133" t="s">
        <v>182</v>
      </c>
      <c r="C40" s="156"/>
      <c r="D40" s="156"/>
      <c r="E40" s="156"/>
      <c r="F40" s="156">
        <f t="shared" si="10"/>
        <v>0</v>
      </c>
      <c r="G40" s="220" t="str">
        <f t="shared" si="5"/>
        <v/>
      </c>
      <c r="H40" s="156">
        <f t="shared" si="21"/>
        <v>0</v>
      </c>
      <c r="I40" s="220" t="str">
        <f t="shared" si="6"/>
        <v/>
      </c>
      <c r="J40" s="156">
        <v>194387.31</v>
      </c>
      <c r="K40" s="156">
        <v>60.927480000000003</v>
      </c>
      <c r="L40" s="156">
        <f t="shared" si="20"/>
        <v>-194326.38251999998</v>
      </c>
      <c r="M40" s="220">
        <f t="shared" si="7"/>
        <v>3.1343342320031079E-4</v>
      </c>
      <c r="N40" s="156"/>
      <c r="O40" s="156">
        <f>C40+J40</f>
        <v>194387.31</v>
      </c>
      <c r="P40" s="156">
        <f>E40+K40</f>
        <v>60.927480000000003</v>
      </c>
      <c r="Q40" s="156">
        <f>P40-O40</f>
        <v>-194326.38251999998</v>
      </c>
      <c r="R40" s="220">
        <f t="shared" si="9"/>
        <v>3.1343342320031079E-4</v>
      </c>
      <c r="S40" s="60"/>
      <c r="T40" s="222"/>
    </row>
    <row r="41" spans="1:20" s="87" customFormat="1" ht="30.75" customHeight="1" x14ac:dyDescent="0.35">
      <c r="A41" s="84" t="s">
        <v>131</v>
      </c>
      <c r="B41" s="132" t="s">
        <v>147</v>
      </c>
      <c r="C41" s="153">
        <f>C42+C43+C44+C45+C46+C47</f>
        <v>274419.89</v>
      </c>
      <c r="D41" s="153">
        <f>D42+D43+D44+D45+D46+D47</f>
        <v>30215.900999999998</v>
      </c>
      <c r="E41" s="153">
        <f>E42+E43+E44+E45+E46+E47</f>
        <v>5305.7565000000004</v>
      </c>
      <c r="F41" s="153">
        <f t="shared" si="10"/>
        <v>-24910.144499999999</v>
      </c>
      <c r="G41" s="178">
        <f t="shared" si="5"/>
        <v>0.17559484656770621</v>
      </c>
      <c r="H41" s="153">
        <f t="shared" si="21"/>
        <v>-269114.1335</v>
      </c>
      <c r="I41" s="178">
        <f t="shared" si="6"/>
        <v>1.9334445837726998E-2</v>
      </c>
      <c r="J41" s="154">
        <f>J42+J43+J44+J45+J46+J47</f>
        <v>34363.964</v>
      </c>
      <c r="K41" s="154">
        <f>K42+K43+K44+K45+K46+K47</f>
        <v>317.50400000000002</v>
      </c>
      <c r="L41" s="154">
        <f t="shared" si="20"/>
        <v>-34046.46</v>
      </c>
      <c r="M41" s="178">
        <f t="shared" si="7"/>
        <v>9.2394462990358153E-3</v>
      </c>
      <c r="N41" s="153"/>
      <c r="O41" s="153">
        <f t="shared" si="18"/>
        <v>308783.85399999999</v>
      </c>
      <c r="P41" s="153">
        <f t="shared" si="19"/>
        <v>5623.2605000000003</v>
      </c>
      <c r="Q41" s="153">
        <f t="shared" si="8"/>
        <v>-303160.59350000002</v>
      </c>
      <c r="R41" s="178">
        <f t="shared" si="9"/>
        <v>1.8210992664143638E-2</v>
      </c>
      <c r="S41" s="85"/>
      <c r="T41" s="86"/>
    </row>
    <row r="42" spans="1:20" s="223" customFormat="1" ht="40.5" customHeight="1" x14ac:dyDescent="0.4">
      <c r="A42" s="225" t="s">
        <v>132</v>
      </c>
      <c r="B42" s="133" t="s">
        <v>148</v>
      </c>
      <c r="C42" s="175">
        <v>58919.163999999997</v>
      </c>
      <c r="D42" s="175">
        <v>5662.701</v>
      </c>
      <c r="E42" s="175">
        <v>3471.3135400000001</v>
      </c>
      <c r="F42" s="175">
        <f t="shared" si="10"/>
        <v>-2191.3874599999999</v>
      </c>
      <c r="G42" s="220">
        <f t="shared" si="5"/>
        <v>0.61301374379470153</v>
      </c>
      <c r="H42" s="175">
        <f t="shared" si="21"/>
        <v>-55447.850459999994</v>
      </c>
      <c r="I42" s="220">
        <f t="shared" si="6"/>
        <v>5.8916544369163153E-2</v>
      </c>
      <c r="J42" s="156">
        <v>1755</v>
      </c>
      <c r="K42" s="156">
        <v>0</v>
      </c>
      <c r="L42" s="156">
        <f t="shared" ref="L42:L47" si="22">K42-J42</f>
        <v>-1755</v>
      </c>
      <c r="M42" s="220">
        <f t="shared" si="7"/>
        <v>0</v>
      </c>
      <c r="N42" s="175"/>
      <c r="O42" s="175">
        <f t="shared" si="18"/>
        <v>60674.163999999997</v>
      </c>
      <c r="P42" s="175">
        <f t="shared" si="19"/>
        <v>3471.3135400000001</v>
      </c>
      <c r="Q42" s="175">
        <f t="shared" si="8"/>
        <v>-57202.850459999994</v>
      </c>
      <c r="R42" s="220">
        <f t="shared" si="9"/>
        <v>5.721238351137397E-2</v>
      </c>
      <c r="S42" s="60"/>
      <c r="T42" s="222"/>
    </row>
    <row r="43" spans="1:20" s="223" customFormat="1" ht="33" customHeight="1" x14ac:dyDescent="0.4">
      <c r="A43" s="225" t="s">
        <v>149</v>
      </c>
      <c r="B43" s="133" t="s">
        <v>153</v>
      </c>
      <c r="C43" s="175">
        <v>117037.17</v>
      </c>
      <c r="D43" s="175">
        <v>14937.29</v>
      </c>
      <c r="E43" s="175">
        <v>1573.6266900000001</v>
      </c>
      <c r="F43" s="175">
        <f t="shared" si="10"/>
        <v>-13363.66331</v>
      </c>
      <c r="G43" s="220">
        <f t="shared" si="5"/>
        <v>0.10534887452811052</v>
      </c>
      <c r="H43" s="175">
        <f t="shared" si="21"/>
        <v>-115463.54330999999</v>
      </c>
      <c r="I43" s="220">
        <f t="shared" si="6"/>
        <v>1.3445529228022175E-2</v>
      </c>
      <c r="J43" s="156">
        <v>25073.684000000001</v>
      </c>
      <c r="K43" s="156">
        <v>317.50400000000002</v>
      </c>
      <c r="L43" s="156">
        <f t="shared" si="22"/>
        <v>-24756.18</v>
      </c>
      <c r="M43" s="220">
        <f t="shared" si="7"/>
        <v>1.2662838057622486E-2</v>
      </c>
      <c r="N43" s="175"/>
      <c r="O43" s="175">
        <f t="shared" si="18"/>
        <v>142110.85399999999</v>
      </c>
      <c r="P43" s="175">
        <f t="shared" si="19"/>
        <v>1891.13069</v>
      </c>
      <c r="Q43" s="175">
        <f>P43-O43</f>
        <v>-140219.72331</v>
      </c>
      <c r="R43" s="220">
        <f t="shared" si="9"/>
        <v>1.3307433153557716E-2</v>
      </c>
      <c r="S43" s="60"/>
      <c r="T43" s="222"/>
    </row>
    <row r="44" spans="1:20" s="223" customFormat="1" ht="44.25" customHeight="1" x14ac:dyDescent="0.4">
      <c r="A44" s="225" t="s">
        <v>150</v>
      </c>
      <c r="B44" s="133" t="s">
        <v>154</v>
      </c>
      <c r="C44" s="175">
        <v>1658</v>
      </c>
      <c r="D44" s="175">
        <v>250</v>
      </c>
      <c r="E44" s="175">
        <v>0</v>
      </c>
      <c r="F44" s="175">
        <f t="shared" si="10"/>
        <v>-250</v>
      </c>
      <c r="G44" s="220">
        <f t="shared" si="5"/>
        <v>0</v>
      </c>
      <c r="H44" s="175">
        <f t="shared" si="21"/>
        <v>-1658</v>
      </c>
      <c r="I44" s="220">
        <f t="shared" si="6"/>
        <v>0</v>
      </c>
      <c r="J44" s="156">
        <v>7535.28</v>
      </c>
      <c r="K44" s="156">
        <v>0</v>
      </c>
      <c r="L44" s="156">
        <f t="shared" si="22"/>
        <v>-7535.28</v>
      </c>
      <c r="M44" s="220">
        <f t="shared" si="7"/>
        <v>0</v>
      </c>
      <c r="N44" s="175"/>
      <c r="O44" s="175">
        <f t="shared" si="18"/>
        <v>9193.2799999999988</v>
      </c>
      <c r="P44" s="175">
        <f t="shared" si="19"/>
        <v>0</v>
      </c>
      <c r="Q44" s="175">
        <f>P44-O44</f>
        <v>-9193.2799999999988</v>
      </c>
      <c r="R44" s="220">
        <f t="shared" si="9"/>
        <v>0</v>
      </c>
      <c r="S44" s="60"/>
      <c r="T44" s="222"/>
    </row>
    <row r="45" spans="1:20" s="223" customFormat="1" ht="24.75" customHeight="1" x14ac:dyDescent="0.4">
      <c r="A45" s="225" t="s">
        <v>151</v>
      </c>
      <c r="B45" s="133" t="s">
        <v>65</v>
      </c>
      <c r="C45" s="175">
        <v>4048.6</v>
      </c>
      <c r="D45" s="175">
        <v>326.60000000000002</v>
      </c>
      <c r="E45" s="175">
        <v>260.81626999999997</v>
      </c>
      <c r="F45" s="175">
        <f t="shared" si="10"/>
        <v>-65.783730000000048</v>
      </c>
      <c r="G45" s="220">
        <f t="shared" si="5"/>
        <v>0.79858012859767291</v>
      </c>
      <c r="H45" s="175">
        <f t="shared" ref="H45:H83" si="23">E45-C45</f>
        <v>-3787.7837300000001</v>
      </c>
      <c r="I45" s="220">
        <f t="shared" si="6"/>
        <v>6.4421348120337896E-2</v>
      </c>
      <c r="J45" s="156"/>
      <c r="K45" s="156"/>
      <c r="L45" s="156">
        <f t="shared" si="22"/>
        <v>0</v>
      </c>
      <c r="M45" s="220" t="str">
        <f t="shared" si="7"/>
        <v/>
      </c>
      <c r="N45" s="175"/>
      <c r="O45" s="175">
        <f t="shared" si="18"/>
        <v>4048.6</v>
      </c>
      <c r="P45" s="175">
        <f t="shared" si="19"/>
        <v>260.81626999999997</v>
      </c>
      <c r="Q45" s="175">
        <f>P45-O45</f>
        <v>-3787.7837300000001</v>
      </c>
      <c r="R45" s="220">
        <f t="shared" si="9"/>
        <v>6.4421348120337896E-2</v>
      </c>
      <c r="S45" s="60"/>
      <c r="T45" s="222"/>
    </row>
    <row r="46" spans="1:20" s="223" customFormat="1" ht="25.5" customHeight="1" x14ac:dyDescent="0.4">
      <c r="A46" s="225" t="s">
        <v>183</v>
      </c>
      <c r="B46" s="133" t="s">
        <v>184</v>
      </c>
      <c r="C46" s="175">
        <v>1300</v>
      </c>
      <c r="D46" s="175">
        <v>0</v>
      </c>
      <c r="E46" s="175">
        <v>0</v>
      </c>
      <c r="F46" s="175">
        <f>E46-D46</f>
        <v>0</v>
      </c>
      <c r="G46" s="220" t="str">
        <f t="shared" si="5"/>
        <v/>
      </c>
      <c r="H46" s="175">
        <f t="shared" si="23"/>
        <v>-1300</v>
      </c>
      <c r="I46" s="220">
        <f t="shared" si="6"/>
        <v>0</v>
      </c>
      <c r="J46" s="156">
        <v>0</v>
      </c>
      <c r="K46" s="156">
        <v>0</v>
      </c>
      <c r="L46" s="156">
        <f t="shared" si="22"/>
        <v>0</v>
      </c>
      <c r="M46" s="220" t="str">
        <f t="shared" si="7"/>
        <v/>
      </c>
      <c r="N46" s="175"/>
      <c r="O46" s="175">
        <f t="shared" si="18"/>
        <v>1300</v>
      </c>
      <c r="P46" s="175">
        <f t="shared" si="19"/>
        <v>0</v>
      </c>
      <c r="Q46" s="175">
        <f>P46-O46</f>
        <v>-1300</v>
      </c>
      <c r="R46" s="220">
        <f t="shared" si="9"/>
        <v>0</v>
      </c>
      <c r="S46" s="60"/>
      <c r="T46" s="222"/>
    </row>
    <row r="47" spans="1:20" s="223" customFormat="1" ht="24.75" customHeight="1" x14ac:dyDescent="0.4">
      <c r="A47" s="225" t="s">
        <v>152</v>
      </c>
      <c r="B47" s="133" t="s">
        <v>77</v>
      </c>
      <c r="C47" s="175">
        <v>91456.956000000006</v>
      </c>
      <c r="D47" s="175">
        <v>9039.31</v>
      </c>
      <c r="E47" s="175">
        <v>0</v>
      </c>
      <c r="F47" s="175">
        <f>E47-D47</f>
        <v>-9039.31</v>
      </c>
      <c r="G47" s="220">
        <f t="shared" si="5"/>
        <v>0</v>
      </c>
      <c r="H47" s="175">
        <f t="shared" si="23"/>
        <v>-91456.956000000006</v>
      </c>
      <c r="I47" s="220">
        <f t="shared" si="6"/>
        <v>0</v>
      </c>
      <c r="J47" s="156">
        <v>0</v>
      </c>
      <c r="K47" s="156">
        <v>0</v>
      </c>
      <c r="L47" s="156">
        <f t="shared" si="22"/>
        <v>0</v>
      </c>
      <c r="M47" s="220" t="str">
        <f t="shared" si="7"/>
        <v/>
      </c>
      <c r="N47" s="175"/>
      <c r="O47" s="175">
        <f t="shared" si="18"/>
        <v>91456.956000000006</v>
      </c>
      <c r="P47" s="175">
        <f t="shared" si="19"/>
        <v>0</v>
      </c>
      <c r="Q47" s="175">
        <f>P47-O47</f>
        <v>-91456.956000000006</v>
      </c>
      <c r="R47" s="220">
        <f t="shared" si="9"/>
        <v>0</v>
      </c>
      <c r="S47" s="222"/>
      <c r="T47" s="222"/>
    </row>
    <row r="48" spans="1:20" s="18" customFormat="1" ht="20.25" customHeight="1" x14ac:dyDescent="0.3">
      <c r="A48" s="74" t="s">
        <v>26</v>
      </c>
      <c r="B48" s="134" t="s">
        <v>27</v>
      </c>
      <c r="C48" s="157">
        <f>C6+C10+C11+C12+C30+C31+C32+C33+C41</f>
        <v>9908262.5078400001</v>
      </c>
      <c r="D48" s="157">
        <f>D6+D10+D11+D12+D30+D31+D32+D33+D41</f>
        <v>943152.89016000007</v>
      </c>
      <c r="E48" s="157">
        <f>E6+E10+E11+E12+E30+E31+E32+E33+E41</f>
        <v>605250.68572999991</v>
      </c>
      <c r="F48" s="157">
        <f t="shared" si="10"/>
        <v>-337902.20443000016</v>
      </c>
      <c r="G48" s="182">
        <f>IFERROR(E48/D48,"")</f>
        <v>0.64173125274240839</v>
      </c>
      <c r="H48" s="157">
        <f t="shared" si="23"/>
        <v>-9303011.822110001</v>
      </c>
      <c r="I48" s="182">
        <f>IFERROR(E48/C48,"")</f>
        <v>6.1085451182898105E-2</v>
      </c>
      <c r="J48" s="157">
        <f>J6+J10+J11+J12+J30+J31+J32+J33+J41</f>
        <v>1676177.8892499998</v>
      </c>
      <c r="K48" s="157">
        <f>K6+K10+K11+K12+K30+K31+K32+K33+K41</f>
        <v>58289.474819999996</v>
      </c>
      <c r="L48" s="157">
        <f>L6+L10+L11+L12+L30+L31+L32+L33+L41</f>
        <v>-1617888.4144299999</v>
      </c>
      <c r="M48" s="182">
        <f>IFERROR(K48/J48,"")</f>
        <v>3.477523190935386E-2</v>
      </c>
      <c r="N48" s="157" t="e">
        <f>#REF!+#REF!</f>
        <v>#REF!</v>
      </c>
      <c r="O48" s="157">
        <f t="shared" ref="O48:O88" si="24">C48+J48</f>
        <v>11584440.397089999</v>
      </c>
      <c r="P48" s="157">
        <f t="shared" ref="P48:P65" si="25">E48+K48</f>
        <v>663540.16054999991</v>
      </c>
      <c r="Q48" s="157">
        <f t="shared" si="8"/>
        <v>-10920900.236539999</v>
      </c>
      <c r="R48" s="182">
        <f>IFERROR(P48/O48,"")</f>
        <v>5.7278568304143601E-2</v>
      </c>
      <c r="S48" s="32"/>
      <c r="T48" s="33"/>
    </row>
    <row r="49" spans="1:20" s="59" customFormat="1" ht="24" customHeight="1" x14ac:dyDescent="0.4">
      <c r="A49" s="75" t="s">
        <v>168</v>
      </c>
      <c r="B49" s="128" t="s">
        <v>136</v>
      </c>
      <c r="C49" s="156">
        <v>56677.1</v>
      </c>
      <c r="D49" s="156">
        <v>4723.1000000000004</v>
      </c>
      <c r="E49" s="156">
        <v>4723.1000000000004</v>
      </c>
      <c r="F49" s="156">
        <f t="shared" si="10"/>
        <v>0</v>
      </c>
      <c r="G49" s="205">
        <f>IFERROR(E49/D49,"")</f>
        <v>1</v>
      </c>
      <c r="H49" s="156">
        <f t="shared" si="23"/>
        <v>-51954</v>
      </c>
      <c r="I49" s="205">
        <f>IFERROR(E49/C49,"")</f>
        <v>8.3333480365085727E-2</v>
      </c>
      <c r="J49" s="156">
        <v>0</v>
      </c>
      <c r="K49" s="156">
        <v>0</v>
      </c>
      <c r="L49" s="156">
        <f>K49-J49</f>
        <v>0</v>
      </c>
      <c r="M49" s="205" t="str">
        <f>IFERROR(K49/J49,"")</f>
        <v/>
      </c>
      <c r="N49" s="156" t="e">
        <f>#REF!+#REF!</f>
        <v>#REF!</v>
      </c>
      <c r="O49" s="156">
        <f>C49+J49</f>
        <v>56677.1</v>
      </c>
      <c r="P49" s="156">
        <f>E49+K49</f>
        <v>4723.1000000000004</v>
      </c>
      <c r="Q49" s="156">
        <f t="shared" si="8"/>
        <v>-51954</v>
      </c>
      <c r="R49" s="205">
        <f>IFERROR(P49/O49,"")</f>
        <v>8.3333480365085727E-2</v>
      </c>
      <c r="S49" s="58"/>
      <c r="T49" s="58"/>
    </row>
    <row r="50" spans="1:20" s="59" customFormat="1" ht="90.75" customHeight="1" x14ac:dyDescent="0.4">
      <c r="A50" s="75" t="s">
        <v>169</v>
      </c>
      <c r="B50" s="128" t="s">
        <v>170</v>
      </c>
      <c r="C50" s="156">
        <v>41739.5</v>
      </c>
      <c r="D50" s="156">
        <v>7596.2</v>
      </c>
      <c r="E50" s="156">
        <v>4656</v>
      </c>
      <c r="F50" s="156">
        <f t="shared" si="10"/>
        <v>-2940.2</v>
      </c>
      <c r="G50" s="207">
        <f>IFERROR(E50/D50,"")</f>
        <v>0.61293804797135409</v>
      </c>
      <c r="H50" s="156">
        <f t="shared" si="23"/>
        <v>-37083.5</v>
      </c>
      <c r="I50" s="207">
        <f>IFERROR(E50/C50,"")</f>
        <v>0.11154901232645335</v>
      </c>
      <c r="J50" s="156">
        <v>1000</v>
      </c>
      <c r="K50" s="156"/>
      <c r="L50" s="156">
        <f>K50-J50</f>
        <v>-1000</v>
      </c>
      <c r="M50" s="207">
        <f>IFERROR(K50/J50,"")</f>
        <v>0</v>
      </c>
      <c r="N50" s="156"/>
      <c r="O50" s="156">
        <f>C50+J50</f>
        <v>42739.5</v>
      </c>
      <c r="P50" s="156">
        <f>E50+K50</f>
        <v>4656</v>
      </c>
      <c r="Q50" s="156">
        <f t="shared" si="8"/>
        <v>-38083.5</v>
      </c>
      <c r="R50" s="207">
        <f>IFERROR(P50/O50,"")</f>
        <v>0.10893903765837223</v>
      </c>
      <c r="S50" s="58"/>
      <c r="T50" s="58"/>
    </row>
    <row r="51" spans="1:20" s="32" customFormat="1" ht="21" customHeight="1" x14ac:dyDescent="0.35">
      <c r="A51" s="76" t="s">
        <v>28</v>
      </c>
      <c r="B51" s="135" t="s">
        <v>137</v>
      </c>
      <c r="C51" s="158">
        <f>C48+C49+C50</f>
        <v>10006679.10784</v>
      </c>
      <c r="D51" s="158">
        <f>D48+D49+D50</f>
        <v>955472.19016</v>
      </c>
      <c r="E51" s="158">
        <f>E48+E49+E50</f>
        <v>614629.78572999989</v>
      </c>
      <c r="F51" s="158">
        <f t="shared" si="10"/>
        <v>-340842.40443000011</v>
      </c>
      <c r="G51" s="183">
        <f>IFERROR(E51/D51,"")</f>
        <v>0.64327333862754932</v>
      </c>
      <c r="H51" s="158">
        <f t="shared" si="23"/>
        <v>-9392049.3221099991</v>
      </c>
      <c r="I51" s="183">
        <f>IFERROR(E51/C51,"")</f>
        <v>6.1421954187423855E-2</v>
      </c>
      <c r="J51" s="158">
        <f>J48+J49+J50</f>
        <v>1677177.8892499998</v>
      </c>
      <c r="K51" s="158">
        <f>K48+K49+K50</f>
        <v>58289.474819999996</v>
      </c>
      <c r="L51" s="158">
        <f>L48+L49+L50</f>
        <v>-1618888.4144299999</v>
      </c>
      <c r="M51" s="183">
        <f>IFERROR(K51/J51,"")</f>
        <v>3.4754497536373961E-2</v>
      </c>
      <c r="N51" s="158" t="e">
        <f>#REF!+#REF!</f>
        <v>#REF!</v>
      </c>
      <c r="O51" s="158">
        <f t="shared" si="24"/>
        <v>11683856.997089999</v>
      </c>
      <c r="P51" s="158">
        <f t="shared" si="25"/>
        <v>672919.26054999989</v>
      </c>
      <c r="Q51" s="158">
        <f t="shared" si="8"/>
        <v>-11010937.736539999</v>
      </c>
      <c r="R51" s="183">
        <f>IFERROR(P51/O51,"")</f>
        <v>5.7593931585913652E-2</v>
      </c>
    </row>
    <row r="52" spans="1:20" s="32" customFormat="1" ht="37.5" hidden="1" customHeight="1" x14ac:dyDescent="0.35">
      <c r="A52" s="77" t="s">
        <v>29</v>
      </c>
      <c r="B52" s="136" t="s">
        <v>30</v>
      </c>
      <c r="C52" s="159"/>
      <c r="D52" s="270"/>
      <c r="E52" s="271"/>
      <c r="F52" s="160">
        <f t="shared" si="10"/>
        <v>0</v>
      </c>
      <c r="G52" s="183" t="str">
        <f t="shared" ref="G52:G88" si="26">IFERROR(E52/D52,"")</f>
        <v/>
      </c>
      <c r="H52" s="160">
        <f t="shared" si="23"/>
        <v>0</v>
      </c>
      <c r="I52" s="183" t="str">
        <f t="shared" ref="I52:I88" si="27">IFERROR(E52/C52,"")</f>
        <v/>
      </c>
      <c r="J52" s="197"/>
      <c r="K52" s="197"/>
      <c r="L52" s="197" t="e">
        <f>K52-#REF!</f>
        <v>#REF!</v>
      </c>
      <c r="M52" s="183" t="str">
        <f t="shared" ref="M52:M88" si="28">IFERROR(K52/J52,"")</f>
        <v/>
      </c>
      <c r="N52" s="161"/>
      <c r="O52" s="160">
        <f t="shared" si="24"/>
        <v>0</v>
      </c>
      <c r="P52" s="160">
        <f t="shared" si="25"/>
        <v>0</v>
      </c>
      <c r="Q52" s="160">
        <f t="shared" si="8"/>
        <v>0</v>
      </c>
      <c r="R52" s="183" t="str">
        <f t="shared" ref="R52:R88" si="29">IFERROR(P52/O52,"")</f>
        <v/>
      </c>
    </row>
    <row r="53" spans="1:20" ht="20.25" hidden="1" customHeight="1" x14ac:dyDescent="0.4">
      <c r="A53" s="78"/>
      <c r="B53" s="137" t="s">
        <v>31</v>
      </c>
      <c r="C53" s="272"/>
      <c r="D53" s="190"/>
      <c r="E53" s="272"/>
      <c r="F53" s="162">
        <f t="shared" si="10"/>
        <v>0</v>
      </c>
      <c r="G53" s="183" t="str">
        <f t="shared" si="26"/>
        <v/>
      </c>
      <c r="H53" s="162">
        <f t="shared" si="23"/>
        <v>0</v>
      </c>
      <c r="I53" s="183" t="str">
        <f t="shared" si="27"/>
        <v/>
      </c>
      <c r="J53" s="190"/>
      <c r="K53" s="190"/>
      <c r="L53" s="190" t="e">
        <f>K53-#REF!</f>
        <v>#REF!</v>
      </c>
      <c r="M53" s="183" t="str">
        <f t="shared" si="28"/>
        <v/>
      </c>
      <c r="N53" s="163"/>
      <c r="O53" s="162">
        <f t="shared" si="24"/>
        <v>0</v>
      </c>
      <c r="P53" s="162">
        <f t="shared" si="25"/>
        <v>0</v>
      </c>
      <c r="Q53" s="162">
        <f t="shared" si="8"/>
        <v>0</v>
      </c>
      <c r="R53" s="183" t="str">
        <f t="shared" si="29"/>
        <v/>
      </c>
    </row>
    <row r="54" spans="1:20" ht="60.75" hidden="1" customHeight="1" x14ac:dyDescent="0.4">
      <c r="A54" s="79">
        <v>406</v>
      </c>
      <c r="B54" s="138" t="s">
        <v>32</v>
      </c>
      <c r="C54" s="272"/>
      <c r="D54" s="190"/>
      <c r="E54" s="272"/>
      <c r="F54" s="162">
        <f t="shared" si="10"/>
        <v>0</v>
      </c>
      <c r="G54" s="183" t="str">
        <f t="shared" si="26"/>
        <v/>
      </c>
      <c r="H54" s="162">
        <f t="shared" si="23"/>
        <v>0</v>
      </c>
      <c r="I54" s="183" t="str">
        <f t="shared" si="27"/>
        <v/>
      </c>
      <c r="J54" s="190"/>
      <c r="K54" s="190"/>
      <c r="L54" s="190" t="e">
        <f>K54-#REF!</f>
        <v>#REF!</v>
      </c>
      <c r="M54" s="183" t="str">
        <f t="shared" si="28"/>
        <v/>
      </c>
      <c r="N54" s="163"/>
      <c r="O54" s="162">
        <f t="shared" si="24"/>
        <v>0</v>
      </c>
      <c r="P54" s="162">
        <f t="shared" si="25"/>
        <v>0</v>
      </c>
      <c r="Q54" s="162">
        <f t="shared" si="8"/>
        <v>0</v>
      </c>
      <c r="R54" s="183" t="str">
        <f t="shared" si="29"/>
        <v/>
      </c>
    </row>
    <row r="55" spans="1:20" ht="20.25" hidden="1" customHeight="1" x14ac:dyDescent="0.4">
      <c r="A55" s="79">
        <v>406.1</v>
      </c>
      <c r="B55" s="139" t="s">
        <v>33</v>
      </c>
      <c r="C55" s="273"/>
      <c r="D55" s="195"/>
      <c r="E55" s="273"/>
      <c r="F55" s="164">
        <f t="shared" si="10"/>
        <v>0</v>
      </c>
      <c r="G55" s="183" t="str">
        <f t="shared" si="26"/>
        <v/>
      </c>
      <c r="H55" s="164">
        <f t="shared" si="23"/>
        <v>0</v>
      </c>
      <c r="I55" s="183" t="str">
        <f t="shared" si="27"/>
        <v/>
      </c>
      <c r="J55" s="195"/>
      <c r="K55" s="195"/>
      <c r="L55" s="195" t="e">
        <f>K55-#REF!</f>
        <v>#REF!</v>
      </c>
      <c r="M55" s="183" t="str">
        <f t="shared" si="28"/>
        <v/>
      </c>
      <c r="N55" s="163"/>
      <c r="O55" s="164">
        <f t="shared" si="24"/>
        <v>0</v>
      </c>
      <c r="P55" s="164">
        <f t="shared" si="25"/>
        <v>0</v>
      </c>
      <c r="Q55" s="164">
        <f t="shared" si="8"/>
        <v>0</v>
      </c>
      <c r="R55" s="183" t="str">
        <f t="shared" si="29"/>
        <v/>
      </c>
    </row>
    <row r="56" spans="1:20" ht="20.25" hidden="1" customHeight="1" x14ac:dyDescent="0.4">
      <c r="A56" s="79">
        <v>406.2</v>
      </c>
      <c r="B56" s="139" t="s">
        <v>34</v>
      </c>
      <c r="C56" s="273"/>
      <c r="D56" s="195"/>
      <c r="E56" s="273"/>
      <c r="F56" s="164">
        <f t="shared" si="10"/>
        <v>0</v>
      </c>
      <c r="G56" s="183" t="str">
        <f t="shared" si="26"/>
        <v/>
      </c>
      <c r="H56" s="164">
        <f t="shared" si="23"/>
        <v>0</v>
      </c>
      <c r="I56" s="183" t="str">
        <f t="shared" si="27"/>
        <v/>
      </c>
      <c r="J56" s="195"/>
      <c r="K56" s="195"/>
      <c r="L56" s="195" t="e">
        <f>K56-#REF!</f>
        <v>#REF!</v>
      </c>
      <c r="M56" s="183" t="str">
        <f t="shared" si="28"/>
        <v/>
      </c>
      <c r="N56" s="163"/>
      <c r="O56" s="164">
        <f t="shared" si="24"/>
        <v>0</v>
      </c>
      <c r="P56" s="164">
        <f t="shared" si="25"/>
        <v>0</v>
      </c>
      <c r="Q56" s="164">
        <f t="shared" si="8"/>
        <v>0</v>
      </c>
      <c r="R56" s="183" t="str">
        <f t="shared" si="29"/>
        <v/>
      </c>
    </row>
    <row r="57" spans="1:20" ht="60.75" hidden="1" customHeight="1" x14ac:dyDescent="0.4">
      <c r="A57" s="79">
        <v>201</v>
      </c>
      <c r="B57" s="138" t="s">
        <v>35</v>
      </c>
      <c r="C57" s="272"/>
      <c r="D57" s="190"/>
      <c r="E57" s="272"/>
      <c r="F57" s="162">
        <f t="shared" si="10"/>
        <v>0</v>
      </c>
      <c r="G57" s="183" t="str">
        <f t="shared" si="26"/>
        <v/>
      </c>
      <c r="H57" s="162">
        <f t="shared" si="23"/>
        <v>0</v>
      </c>
      <c r="I57" s="183" t="str">
        <f t="shared" si="27"/>
        <v/>
      </c>
      <c r="J57" s="190"/>
      <c r="K57" s="190"/>
      <c r="L57" s="190" t="e">
        <f>K57-#REF!</f>
        <v>#REF!</v>
      </c>
      <c r="M57" s="183" t="str">
        <f t="shared" si="28"/>
        <v/>
      </c>
      <c r="N57" s="163"/>
      <c r="O57" s="162">
        <f t="shared" si="24"/>
        <v>0</v>
      </c>
      <c r="P57" s="162">
        <f t="shared" si="25"/>
        <v>0</v>
      </c>
      <c r="Q57" s="162">
        <f t="shared" si="8"/>
        <v>0</v>
      </c>
      <c r="R57" s="183" t="str">
        <f t="shared" si="29"/>
        <v/>
      </c>
    </row>
    <row r="58" spans="1:20" ht="20.25" hidden="1" customHeight="1" x14ac:dyDescent="0.4">
      <c r="A58" s="78">
        <v>201.01</v>
      </c>
      <c r="B58" s="140" t="s">
        <v>36</v>
      </c>
      <c r="C58" s="272"/>
      <c r="D58" s="190"/>
      <c r="E58" s="272"/>
      <c r="F58" s="162">
        <f t="shared" si="10"/>
        <v>0</v>
      </c>
      <c r="G58" s="183" t="str">
        <f t="shared" si="26"/>
        <v/>
      </c>
      <c r="H58" s="162">
        <f t="shared" si="23"/>
        <v>0</v>
      </c>
      <c r="I58" s="183" t="str">
        <f t="shared" si="27"/>
        <v/>
      </c>
      <c r="J58" s="190"/>
      <c r="K58" s="190"/>
      <c r="L58" s="190" t="e">
        <f>K58-#REF!</f>
        <v>#REF!</v>
      </c>
      <c r="M58" s="183" t="str">
        <f t="shared" si="28"/>
        <v/>
      </c>
      <c r="N58" s="163"/>
      <c r="O58" s="162">
        <f t="shared" si="24"/>
        <v>0</v>
      </c>
      <c r="P58" s="162">
        <f t="shared" si="25"/>
        <v>0</v>
      </c>
      <c r="Q58" s="162">
        <f t="shared" si="8"/>
        <v>0</v>
      </c>
      <c r="R58" s="183" t="str">
        <f t="shared" si="29"/>
        <v/>
      </c>
    </row>
    <row r="59" spans="1:20" ht="15" hidden="1" customHeight="1" x14ac:dyDescent="0.4">
      <c r="A59" s="78">
        <v>201.011</v>
      </c>
      <c r="B59" s="141" t="s">
        <v>37</v>
      </c>
      <c r="C59" s="273"/>
      <c r="D59" s="195"/>
      <c r="E59" s="273"/>
      <c r="F59" s="164">
        <f t="shared" si="10"/>
        <v>0</v>
      </c>
      <c r="G59" s="183" t="str">
        <f t="shared" si="26"/>
        <v/>
      </c>
      <c r="H59" s="164">
        <f t="shared" si="23"/>
        <v>0</v>
      </c>
      <c r="I59" s="183" t="str">
        <f t="shared" si="27"/>
        <v/>
      </c>
      <c r="J59" s="195"/>
      <c r="K59" s="195"/>
      <c r="L59" s="195" t="e">
        <f>K59-#REF!</f>
        <v>#REF!</v>
      </c>
      <c r="M59" s="183" t="str">
        <f t="shared" si="28"/>
        <v/>
      </c>
      <c r="N59" s="163"/>
      <c r="O59" s="164">
        <f t="shared" si="24"/>
        <v>0</v>
      </c>
      <c r="P59" s="164">
        <f t="shared" si="25"/>
        <v>0</v>
      </c>
      <c r="Q59" s="164">
        <f t="shared" si="8"/>
        <v>0</v>
      </c>
      <c r="R59" s="183" t="str">
        <f t="shared" si="29"/>
        <v/>
      </c>
    </row>
    <row r="60" spans="1:20" ht="20.25" hidden="1" customHeight="1" x14ac:dyDescent="0.4">
      <c r="A60" s="78">
        <v>201.012</v>
      </c>
      <c r="B60" s="141" t="s">
        <v>38</v>
      </c>
      <c r="C60" s="273"/>
      <c r="D60" s="195"/>
      <c r="E60" s="273"/>
      <c r="F60" s="164">
        <f t="shared" si="10"/>
        <v>0</v>
      </c>
      <c r="G60" s="183" t="str">
        <f t="shared" si="26"/>
        <v/>
      </c>
      <c r="H60" s="164">
        <f t="shared" si="23"/>
        <v>0</v>
      </c>
      <c r="I60" s="183" t="str">
        <f t="shared" si="27"/>
        <v/>
      </c>
      <c r="J60" s="195"/>
      <c r="K60" s="195"/>
      <c r="L60" s="195" t="e">
        <f>K60-#REF!</f>
        <v>#REF!</v>
      </c>
      <c r="M60" s="183" t="str">
        <f t="shared" si="28"/>
        <v/>
      </c>
      <c r="N60" s="163"/>
      <c r="O60" s="164">
        <f t="shared" si="24"/>
        <v>0</v>
      </c>
      <c r="P60" s="164">
        <f t="shared" si="25"/>
        <v>0</v>
      </c>
      <c r="Q60" s="164">
        <f t="shared" si="8"/>
        <v>0</v>
      </c>
      <c r="R60" s="183" t="str">
        <f t="shared" si="29"/>
        <v/>
      </c>
    </row>
    <row r="61" spans="1:20" ht="20.25" hidden="1" customHeight="1" x14ac:dyDescent="0.4">
      <c r="A61" s="78">
        <v>201.02</v>
      </c>
      <c r="B61" s="142" t="s">
        <v>39</v>
      </c>
      <c r="C61" s="272"/>
      <c r="D61" s="190"/>
      <c r="E61" s="272"/>
      <c r="F61" s="162">
        <f t="shared" si="10"/>
        <v>0</v>
      </c>
      <c r="G61" s="183" t="str">
        <f t="shared" si="26"/>
        <v/>
      </c>
      <c r="H61" s="162">
        <f t="shared" si="23"/>
        <v>0</v>
      </c>
      <c r="I61" s="183" t="str">
        <f t="shared" si="27"/>
        <v/>
      </c>
      <c r="J61" s="190"/>
      <c r="K61" s="190"/>
      <c r="L61" s="190" t="e">
        <f>K61-#REF!</f>
        <v>#REF!</v>
      </c>
      <c r="M61" s="183" t="str">
        <f t="shared" si="28"/>
        <v/>
      </c>
      <c r="N61" s="163"/>
      <c r="O61" s="162">
        <f t="shared" si="24"/>
        <v>0</v>
      </c>
      <c r="P61" s="162">
        <f t="shared" si="25"/>
        <v>0</v>
      </c>
      <c r="Q61" s="162">
        <f t="shared" si="8"/>
        <v>0</v>
      </c>
      <c r="R61" s="183" t="str">
        <f t="shared" si="29"/>
        <v/>
      </c>
    </row>
    <row r="62" spans="1:20" ht="20.25" hidden="1" customHeight="1" x14ac:dyDescent="0.4">
      <c r="A62" s="78">
        <v>201.02099999999999</v>
      </c>
      <c r="B62" s="141" t="s">
        <v>37</v>
      </c>
      <c r="C62" s="273"/>
      <c r="D62" s="195"/>
      <c r="E62" s="273"/>
      <c r="F62" s="164">
        <f t="shared" si="10"/>
        <v>0</v>
      </c>
      <c r="G62" s="183" t="str">
        <f t="shared" si="26"/>
        <v/>
      </c>
      <c r="H62" s="164">
        <f t="shared" si="23"/>
        <v>0</v>
      </c>
      <c r="I62" s="183" t="str">
        <f t="shared" si="27"/>
        <v/>
      </c>
      <c r="J62" s="195"/>
      <c r="K62" s="195"/>
      <c r="L62" s="195" t="e">
        <f>K62-#REF!</f>
        <v>#REF!</v>
      </c>
      <c r="M62" s="183" t="str">
        <f t="shared" si="28"/>
        <v/>
      </c>
      <c r="N62" s="163"/>
      <c r="O62" s="164">
        <f t="shared" si="24"/>
        <v>0</v>
      </c>
      <c r="P62" s="164">
        <f t="shared" si="25"/>
        <v>0</v>
      </c>
      <c r="Q62" s="164">
        <f t="shared" si="8"/>
        <v>0</v>
      </c>
      <c r="R62" s="183" t="str">
        <f t="shared" si="29"/>
        <v/>
      </c>
    </row>
    <row r="63" spans="1:20" ht="20.25" hidden="1" customHeight="1" x14ac:dyDescent="0.4">
      <c r="A63" s="78">
        <v>201.02199999999999</v>
      </c>
      <c r="B63" s="141" t="s">
        <v>38</v>
      </c>
      <c r="C63" s="273"/>
      <c r="D63" s="195"/>
      <c r="E63" s="273"/>
      <c r="F63" s="164">
        <f t="shared" si="10"/>
        <v>0</v>
      </c>
      <c r="G63" s="183" t="str">
        <f t="shared" si="26"/>
        <v/>
      </c>
      <c r="H63" s="164">
        <f t="shared" si="23"/>
        <v>0</v>
      </c>
      <c r="I63" s="183" t="str">
        <f t="shared" si="27"/>
        <v/>
      </c>
      <c r="J63" s="195"/>
      <c r="K63" s="195"/>
      <c r="L63" s="195" t="e">
        <f>K63-#REF!</f>
        <v>#REF!</v>
      </c>
      <c r="M63" s="183" t="str">
        <f t="shared" si="28"/>
        <v/>
      </c>
      <c r="N63" s="163"/>
      <c r="O63" s="164">
        <f t="shared" si="24"/>
        <v>0</v>
      </c>
      <c r="P63" s="164">
        <f t="shared" si="25"/>
        <v>0</v>
      </c>
      <c r="Q63" s="164">
        <f t="shared" si="8"/>
        <v>0</v>
      </c>
      <c r="R63" s="183" t="str">
        <f t="shared" si="29"/>
        <v/>
      </c>
    </row>
    <row r="64" spans="1:20" ht="40.5" hidden="1" customHeight="1" x14ac:dyDescent="0.4">
      <c r="A64" s="78">
        <v>201.03</v>
      </c>
      <c r="B64" s="142" t="s">
        <v>40</v>
      </c>
      <c r="C64" s="272"/>
      <c r="D64" s="190"/>
      <c r="E64" s="272"/>
      <c r="F64" s="162">
        <f t="shared" si="10"/>
        <v>0</v>
      </c>
      <c r="G64" s="183" t="str">
        <f t="shared" si="26"/>
        <v/>
      </c>
      <c r="H64" s="162">
        <f t="shared" si="23"/>
        <v>0</v>
      </c>
      <c r="I64" s="183" t="str">
        <f t="shared" si="27"/>
        <v/>
      </c>
      <c r="J64" s="190"/>
      <c r="K64" s="190"/>
      <c r="L64" s="190" t="e">
        <f>K64-#REF!</f>
        <v>#REF!</v>
      </c>
      <c r="M64" s="183" t="str">
        <f t="shared" si="28"/>
        <v/>
      </c>
      <c r="N64" s="163"/>
      <c r="O64" s="162">
        <f t="shared" si="24"/>
        <v>0</v>
      </c>
      <c r="P64" s="162">
        <f t="shared" si="25"/>
        <v>0</v>
      </c>
      <c r="Q64" s="162">
        <f t="shared" si="8"/>
        <v>0</v>
      </c>
      <c r="R64" s="183" t="str">
        <f t="shared" si="29"/>
        <v/>
      </c>
    </row>
    <row r="65" spans="1:18" ht="20.25" hidden="1" customHeight="1" x14ac:dyDescent="0.4">
      <c r="A65" s="78">
        <v>201.03100000000001</v>
      </c>
      <c r="B65" s="141" t="s">
        <v>37</v>
      </c>
      <c r="C65" s="273"/>
      <c r="D65" s="195"/>
      <c r="E65" s="273"/>
      <c r="F65" s="164">
        <f t="shared" si="10"/>
        <v>0</v>
      </c>
      <c r="G65" s="183" t="str">
        <f t="shared" si="26"/>
        <v/>
      </c>
      <c r="H65" s="164">
        <f t="shared" si="23"/>
        <v>0</v>
      </c>
      <c r="I65" s="183" t="str">
        <f t="shared" si="27"/>
        <v/>
      </c>
      <c r="J65" s="195"/>
      <c r="K65" s="195"/>
      <c r="L65" s="195" t="e">
        <f>K65-#REF!</f>
        <v>#REF!</v>
      </c>
      <c r="M65" s="183" t="str">
        <f t="shared" si="28"/>
        <v/>
      </c>
      <c r="N65" s="163"/>
      <c r="O65" s="164">
        <f t="shared" si="24"/>
        <v>0</v>
      </c>
      <c r="P65" s="164">
        <f t="shared" si="25"/>
        <v>0</v>
      </c>
      <c r="Q65" s="164">
        <f t="shared" si="8"/>
        <v>0</v>
      </c>
      <c r="R65" s="183" t="str">
        <f t="shared" si="29"/>
        <v/>
      </c>
    </row>
    <row r="66" spans="1:18" ht="20.25" hidden="1" customHeight="1" x14ac:dyDescent="0.4">
      <c r="A66" s="78">
        <v>201.03200000000001</v>
      </c>
      <c r="B66" s="141" t="s">
        <v>38</v>
      </c>
      <c r="C66" s="273"/>
      <c r="D66" s="195"/>
      <c r="E66" s="273"/>
      <c r="F66" s="164">
        <f t="shared" si="10"/>
        <v>0</v>
      </c>
      <c r="G66" s="183" t="str">
        <f t="shared" si="26"/>
        <v/>
      </c>
      <c r="H66" s="164">
        <f t="shared" si="23"/>
        <v>0</v>
      </c>
      <c r="I66" s="183" t="str">
        <f t="shared" si="27"/>
        <v/>
      </c>
      <c r="J66" s="195"/>
      <c r="K66" s="195"/>
      <c r="L66" s="195" t="e">
        <f>K66-#REF!</f>
        <v>#REF!</v>
      </c>
      <c r="M66" s="183" t="str">
        <f t="shared" si="28"/>
        <v/>
      </c>
      <c r="N66" s="163"/>
      <c r="O66" s="164">
        <f t="shared" si="24"/>
        <v>0</v>
      </c>
      <c r="P66" s="164">
        <f t="shared" ref="P66:P88" si="30">E66+K66</f>
        <v>0</v>
      </c>
      <c r="Q66" s="164">
        <f t="shared" ref="Q66:Q88" si="31">P66-O66</f>
        <v>0</v>
      </c>
      <c r="R66" s="183" t="str">
        <f t="shared" si="29"/>
        <v/>
      </c>
    </row>
    <row r="67" spans="1:18" ht="40.5" hidden="1" customHeight="1" x14ac:dyDescent="0.4">
      <c r="A67" s="79">
        <v>202</v>
      </c>
      <c r="B67" s="138" t="s">
        <v>41</v>
      </c>
      <c r="C67" s="272"/>
      <c r="D67" s="190"/>
      <c r="E67" s="272"/>
      <c r="F67" s="162">
        <f t="shared" si="10"/>
        <v>0</v>
      </c>
      <c r="G67" s="183" t="str">
        <f t="shared" si="26"/>
        <v/>
      </c>
      <c r="H67" s="162">
        <f t="shared" si="23"/>
        <v>0</v>
      </c>
      <c r="I67" s="183" t="str">
        <f t="shared" si="27"/>
        <v/>
      </c>
      <c r="J67" s="190"/>
      <c r="K67" s="190"/>
      <c r="L67" s="190" t="e">
        <f>K67-#REF!</f>
        <v>#REF!</v>
      </c>
      <c r="M67" s="183" t="str">
        <f t="shared" si="28"/>
        <v/>
      </c>
      <c r="N67" s="163"/>
      <c r="O67" s="162">
        <f t="shared" si="24"/>
        <v>0</v>
      </c>
      <c r="P67" s="162">
        <f t="shared" si="30"/>
        <v>0</v>
      </c>
      <c r="Q67" s="162">
        <f t="shared" si="31"/>
        <v>0</v>
      </c>
      <c r="R67" s="183" t="str">
        <f t="shared" si="29"/>
        <v/>
      </c>
    </row>
    <row r="68" spans="1:18" ht="40.5" hidden="1" customHeight="1" x14ac:dyDescent="0.4">
      <c r="A68" s="78">
        <v>202.01</v>
      </c>
      <c r="B68" s="142" t="s">
        <v>42</v>
      </c>
      <c r="C68" s="272"/>
      <c r="D68" s="190"/>
      <c r="E68" s="272"/>
      <c r="F68" s="162">
        <f t="shared" si="10"/>
        <v>0</v>
      </c>
      <c r="G68" s="183" t="str">
        <f t="shared" si="26"/>
        <v/>
      </c>
      <c r="H68" s="162">
        <f t="shared" si="23"/>
        <v>0</v>
      </c>
      <c r="I68" s="183" t="str">
        <f t="shared" si="27"/>
        <v/>
      </c>
      <c r="J68" s="190"/>
      <c r="K68" s="190"/>
      <c r="L68" s="190" t="e">
        <f>K68-#REF!</f>
        <v>#REF!</v>
      </c>
      <c r="M68" s="183" t="str">
        <f t="shared" si="28"/>
        <v/>
      </c>
      <c r="N68" s="163"/>
      <c r="O68" s="162">
        <f t="shared" si="24"/>
        <v>0</v>
      </c>
      <c r="P68" s="162">
        <f t="shared" si="30"/>
        <v>0</v>
      </c>
      <c r="Q68" s="162">
        <f t="shared" si="31"/>
        <v>0</v>
      </c>
      <c r="R68" s="183" t="str">
        <f t="shared" si="29"/>
        <v/>
      </c>
    </row>
    <row r="69" spans="1:18" ht="21" hidden="1" x14ac:dyDescent="0.4">
      <c r="A69" s="78">
        <v>202.011</v>
      </c>
      <c r="B69" s="141" t="s">
        <v>37</v>
      </c>
      <c r="C69" s="273"/>
      <c r="D69" s="195"/>
      <c r="E69" s="273"/>
      <c r="F69" s="164">
        <f t="shared" si="10"/>
        <v>0</v>
      </c>
      <c r="G69" s="183" t="str">
        <f t="shared" si="26"/>
        <v/>
      </c>
      <c r="H69" s="164">
        <f t="shared" si="23"/>
        <v>0</v>
      </c>
      <c r="I69" s="183" t="str">
        <f t="shared" si="27"/>
        <v/>
      </c>
      <c r="J69" s="195"/>
      <c r="K69" s="195"/>
      <c r="L69" s="195" t="e">
        <f>K69-#REF!</f>
        <v>#REF!</v>
      </c>
      <c r="M69" s="183" t="str">
        <f t="shared" si="28"/>
        <v/>
      </c>
      <c r="N69" s="163"/>
      <c r="O69" s="164">
        <f t="shared" si="24"/>
        <v>0</v>
      </c>
      <c r="P69" s="164">
        <f t="shared" si="30"/>
        <v>0</v>
      </c>
      <c r="Q69" s="164">
        <f t="shared" si="31"/>
        <v>0</v>
      </c>
      <c r="R69" s="183" t="str">
        <f t="shared" si="29"/>
        <v/>
      </c>
    </row>
    <row r="70" spans="1:18" ht="21" hidden="1" x14ac:dyDescent="0.4">
      <c r="A70" s="78">
        <v>202.012</v>
      </c>
      <c r="B70" s="141" t="s">
        <v>38</v>
      </c>
      <c r="C70" s="273"/>
      <c r="D70" s="195"/>
      <c r="E70" s="273"/>
      <c r="F70" s="164">
        <f t="shared" si="10"/>
        <v>0</v>
      </c>
      <c r="G70" s="183" t="str">
        <f t="shared" si="26"/>
        <v/>
      </c>
      <c r="H70" s="164">
        <f t="shared" si="23"/>
        <v>0</v>
      </c>
      <c r="I70" s="183" t="str">
        <f t="shared" si="27"/>
        <v/>
      </c>
      <c r="J70" s="195"/>
      <c r="K70" s="195"/>
      <c r="L70" s="195" t="e">
        <f>K70-#REF!</f>
        <v>#REF!</v>
      </c>
      <c r="M70" s="183" t="str">
        <f t="shared" si="28"/>
        <v/>
      </c>
      <c r="N70" s="163"/>
      <c r="O70" s="164">
        <f t="shared" si="24"/>
        <v>0</v>
      </c>
      <c r="P70" s="164">
        <f t="shared" si="30"/>
        <v>0</v>
      </c>
      <c r="Q70" s="164">
        <f t="shared" si="31"/>
        <v>0</v>
      </c>
      <c r="R70" s="183" t="str">
        <f t="shared" si="29"/>
        <v/>
      </c>
    </row>
    <row r="71" spans="1:18" ht="19.5" hidden="1" customHeight="1" x14ac:dyDescent="0.4">
      <c r="A71" s="78">
        <v>202.01300000000001</v>
      </c>
      <c r="B71" s="141" t="s">
        <v>43</v>
      </c>
      <c r="C71" s="273"/>
      <c r="D71" s="195"/>
      <c r="E71" s="273"/>
      <c r="F71" s="164">
        <f t="shared" si="10"/>
        <v>0</v>
      </c>
      <c r="G71" s="183" t="str">
        <f t="shared" si="26"/>
        <v/>
      </c>
      <c r="H71" s="164">
        <f t="shared" si="23"/>
        <v>0</v>
      </c>
      <c r="I71" s="183" t="str">
        <f t="shared" si="27"/>
        <v/>
      </c>
      <c r="J71" s="195"/>
      <c r="K71" s="195"/>
      <c r="L71" s="195" t="e">
        <f>K71-#REF!</f>
        <v>#REF!</v>
      </c>
      <c r="M71" s="183" t="str">
        <f t="shared" si="28"/>
        <v/>
      </c>
      <c r="N71" s="163"/>
      <c r="O71" s="164">
        <f t="shared" si="24"/>
        <v>0</v>
      </c>
      <c r="P71" s="164">
        <f t="shared" si="30"/>
        <v>0</v>
      </c>
      <c r="Q71" s="164">
        <f t="shared" si="31"/>
        <v>0</v>
      </c>
      <c r="R71" s="183" t="str">
        <f t="shared" si="29"/>
        <v/>
      </c>
    </row>
    <row r="72" spans="1:18" ht="21" hidden="1" x14ac:dyDescent="0.4">
      <c r="A72" s="78">
        <v>202.01400000000001</v>
      </c>
      <c r="B72" s="141" t="s">
        <v>44</v>
      </c>
      <c r="C72" s="273"/>
      <c r="D72" s="195"/>
      <c r="E72" s="273"/>
      <c r="F72" s="164">
        <f t="shared" si="10"/>
        <v>0</v>
      </c>
      <c r="G72" s="183" t="str">
        <f t="shared" si="26"/>
        <v/>
      </c>
      <c r="H72" s="164">
        <f t="shared" si="23"/>
        <v>0</v>
      </c>
      <c r="I72" s="183" t="str">
        <f t="shared" si="27"/>
        <v/>
      </c>
      <c r="J72" s="195"/>
      <c r="K72" s="195"/>
      <c r="L72" s="195" t="e">
        <f>K72-#REF!</f>
        <v>#REF!</v>
      </c>
      <c r="M72" s="183" t="str">
        <f t="shared" si="28"/>
        <v/>
      </c>
      <c r="N72" s="163"/>
      <c r="O72" s="164">
        <f t="shared" si="24"/>
        <v>0</v>
      </c>
      <c r="P72" s="164">
        <f t="shared" si="30"/>
        <v>0</v>
      </c>
      <c r="Q72" s="164">
        <f t="shared" si="31"/>
        <v>0</v>
      </c>
      <c r="R72" s="183" t="str">
        <f t="shared" si="29"/>
        <v/>
      </c>
    </row>
    <row r="73" spans="1:18" ht="40.799999999999997" hidden="1" x14ac:dyDescent="0.4">
      <c r="A73" s="79">
        <v>203</v>
      </c>
      <c r="B73" s="138" t="s">
        <v>45</v>
      </c>
      <c r="C73" s="272"/>
      <c r="D73" s="190"/>
      <c r="E73" s="272"/>
      <c r="F73" s="162">
        <f t="shared" si="10"/>
        <v>0</v>
      </c>
      <c r="G73" s="183" t="str">
        <f t="shared" si="26"/>
        <v/>
      </c>
      <c r="H73" s="162">
        <f t="shared" si="23"/>
        <v>0</v>
      </c>
      <c r="I73" s="183" t="str">
        <f t="shared" si="27"/>
        <v/>
      </c>
      <c r="J73" s="190"/>
      <c r="K73" s="190"/>
      <c r="L73" s="190" t="e">
        <f>K73-#REF!</f>
        <v>#REF!</v>
      </c>
      <c r="M73" s="183" t="str">
        <f t="shared" si="28"/>
        <v/>
      </c>
      <c r="N73" s="163"/>
      <c r="O73" s="162">
        <f t="shared" si="24"/>
        <v>0</v>
      </c>
      <c r="P73" s="162">
        <f t="shared" si="30"/>
        <v>0</v>
      </c>
      <c r="Q73" s="162">
        <f t="shared" si="31"/>
        <v>0</v>
      </c>
      <c r="R73" s="183" t="str">
        <f t="shared" si="29"/>
        <v/>
      </c>
    </row>
    <row r="74" spans="1:18" ht="15.75" hidden="1" customHeight="1" x14ac:dyDescent="0.4">
      <c r="A74" s="78">
        <v>203.01</v>
      </c>
      <c r="B74" s="142" t="s">
        <v>46</v>
      </c>
      <c r="C74" s="272"/>
      <c r="D74" s="190"/>
      <c r="E74" s="272"/>
      <c r="F74" s="162">
        <f t="shared" si="10"/>
        <v>0</v>
      </c>
      <c r="G74" s="183" t="str">
        <f t="shared" si="26"/>
        <v/>
      </c>
      <c r="H74" s="162">
        <f t="shared" si="23"/>
        <v>0</v>
      </c>
      <c r="I74" s="183" t="str">
        <f t="shared" si="27"/>
        <v/>
      </c>
      <c r="J74" s="190"/>
      <c r="K74" s="190"/>
      <c r="L74" s="190" t="e">
        <f>K74-#REF!</f>
        <v>#REF!</v>
      </c>
      <c r="M74" s="183" t="str">
        <f t="shared" si="28"/>
        <v/>
      </c>
      <c r="N74" s="163"/>
      <c r="O74" s="162">
        <f t="shared" si="24"/>
        <v>0</v>
      </c>
      <c r="P74" s="162">
        <f t="shared" si="30"/>
        <v>0</v>
      </c>
      <c r="Q74" s="162">
        <f t="shared" si="31"/>
        <v>0</v>
      </c>
      <c r="R74" s="183" t="str">
        <f t="shared" si="29"/>
        <v/>
      </c>
    </row>
    <row r="75" spans="1:18" ht="21" hidden="1" x14ac:dyDescent="0.4">
      <c r="A75" s="78">
        <v>203.011</v>
      </c>
      <c r="B75" s="141" t="s">
        <v>47</v>
      </c>
      <c r="C75" s="273"/>
      <c r="D75" s="195"/>
      <c r="E75" s="273"/>
      <c r="F75" s="164">
        <f t="shared" si="10"/>
        <v>0</v>
      </c>
      <c r="G75" s="183" t="str">
        <f t="shared" si="26"/>
        <v/>
      </c>
      <c r="H75" s="164">
        <f t="shared" si="23"/>
        <v>0</v>
      </c>
      <c r="I75" s="183" t="str">
        <f t="shared" si="27"/>
        <v/>
      </c>
      <c r="J75" s="195"/>
      <c r="K75" s="195"/>
      <c r="L75" s="195" t="e">
        <f>K75-#REF!</f>
        <v>#REF!</v>
      </c>
      <c r="M75" s="183" t="str">
        <f t="shared" si="28"/>
        <v/>
      </c>
      <c r="N75" s="163"/>
      <c r="O75" s="164">
        <f t="shared" si="24"/>
        <v>0</v>
      </c>
      <c r="P75" s="164">
        <f t="shared" si="30"/>
        <v>0</v>
      </c>
      <c r="Q75" s="164">
        <f t="shared" si="31"/>
        <v>0</v>
      </c>
      <c r="R75" s="183" t="str">
        <f t="shared" si="29"/>
        <v/>
      </c>
    </row>
    <row r="76" spans="1:18" ht="21" hidden="1" x14ac:dyDescent="0.4">
      <c r="A76" s="78">
        <v>203.012</v>
      </c>
      <c r="B76" s="141" t="s">
        <v>48</v>
      </c>
      <c r="C76" s="273"/>
      <c r="D76" s="195"/>
      <c r="E76" s="273"/>
      <c r="F76" s="164">
        <f t="shared" si="10"/>
        <v>0</v>
      </c>
      <c r="G76" s="183" t="str">
        <f t="shared" si="26"/>
        <v/>
      </c>
      <c r="H76" s="164">
        <f t="shared" si="23"/>
        <v>0</v>
      </c>
      <c r="I76" s="183" t="str">
        <f t="shared" si="27"/>
        <v/>
      </c>
      <c r="J76" s="195"/>
      <c r="K76" s="195"/>
      <c r="L76" s="195" t="e">
        <f>K76-#REF!</f>
        <v>#REF!</v>
      </c>
      <c r="M76" s="183" t="str">
        <f t="shared" si="28"/>
        <v/>
      </c>
      <c r="N76" s="163"/>
      <c r="O76" s="164">
        <f t="shared" si="24"/>
        <v>0</v>
      </c>
      <c r="P76" s="164">
        <f t="shared" si="30"/>
        <v>0</v>
      </c>
      <c r="Q76" s="164">
        <f t="shared" si="31"/>
        <v>0</v>
      </c>
      <c r="R76" s="183" t="str">
        <f t="shared" si="29"/>
        <v/>
      </c>
    </row>
    <row r="77" spans="1:18" ht="15.75" hidden="1" customHeight="1" x14ac:dyDescent="0.4">
      <c r="A77" s="78">
        <v>203.01300000000001</v>
      </c>
      <c r="B77" s="141" t="s">
        <v>43</v>
      </c>
      <c r="C77" s="273"/>
      <c r="D77" s="195"/>
      <c r="E77" s="273"/>
      <c r="F77" s="164">
        <f t="shared" si="10"/>
        <v>0</v>
      </c>
      <c r="G77" s="183" t="str">
        <f t="shared" si="26"/>
        <v/>
      </c>
      <c r="H77" s="164">
        <f t="shared" si="23"/>
        <v>0</v>
      </c>
      <c r="I77" s="183" t="str">
        <f t="shared" si="27"/>
        <v/>
      </c>
      <c r="J77" s="195"/>
      <c r="K77" s="195"/>
      <c r="L77" s="195" t="e">
        <f>K77-#REF!</f>
        <v>#REF!</v>
      </c>
      <c r="M77" s="183" t="str">
        <f t="shared" si="28"/>
        <v/>
      </c>
      <c r="N77" s="163"/>
      <c r="O77" s="164">
        <f t="shared" si="24"/>
        <v>0</v>
      </c>
      <c r="P77" s="164">
        <f t="shared" si="30"/>
        <v>0</v>
      </c>
      <c r="Q77" s="164">
        <f t="shared" si="31"/>
        <v>0</v>
      </c>
      <c r="R77" s="183" t="str">
        <f t="shared" si="29"/>
        <v/>
      </c>
    </row>
    <row r="78" spans="1:18" ht="14.25" hidden="1" customHeight="1" x14ac:dyDescent="0.4">
      <c r="A78" s="79">
        <v>204</v>
      </c>
      <c r="B78" s="138" t="s">
        <v>49</v>
      </c>
      <c r="C78" s="273"/>
      <c r="D78" s="195"/>
      <c r="E78" s="273"/>
      <c r="F78" s="164">
        <f t="shared" si="10"/>
        <v>0</v>
      </c>
      <c r="G78" s="183" t="str">
        <f t="shared" si="26"/>
        <v/>
      </c>
      <c r="H78" s="164">
        <f t="shared" si="23"/>
        <v>0</v>
      </c>
      <c r="I78" s="183" t="str">
        <f t="shared" si="27"/>
        <v/>
      </c>
      <c r="J78" s="195"/>
      <c r="K78" s="195"/>
      <c r="L78" s="195" t="e">
        <f>K78-#REF!</f>
        <v>#REF!</v>
      </c>
      <c r="M78" s="183" t="str">
        <f t="shared" si="28"/>
        <v/>
      </c>
      <c r="N78" s="163"/>
      <c r="O78" s="164">
        <f t="shared" si="24"/>
        <v>0</v>
      </c>
      <c r="P78" s="164">
        <f t="shared" si="30"/>
        <v>0</v>
      </c>
      <c r="Q78" s="164">
        <f t="shared" si="31"/>
        <v>0</v>
      </c>
      <c r="R78" s="183" t="str">
        <f t="shared" si="29"/>
        <v/>
      </c>
    </row>
    <row r="79" spans="1:18" ht="18.75" hidden="1" customHeight="1" x14ac:dyDescent="0.4">
      <c r="A79" s="79">
        <v>205</v>
      </c>
      <c r="B79" s="138" t="s">
        <v>50</v>
      </c>
      <c r="C79" s="273"/>
      <c r="D79" s="195"/>
      <c r="E79" s="273"/>
      <c r="F79" s="164">
        <f t="shared" ref="F79:F88" si="32">E79-D79</f>
        <v>0</v>
      </c>
      <c r="G79" s="183" t="str">
        <f t="shared" si="26"/>
        <v/>
      </c>
      <c r="H79" s="164">
        <f t="shared" si="23"/>
        <v>0</v>
      </c>
      <c r="I79" s="183" t="str">
        <f t="shared" si="27"/>
        <v/>
      </c>
      <c r="J79" s="195"/>
      <c r="K79" s="195"/>
      <c r="L79" s="195" t="e">
        <f>K79-#REF!</f>
        <v>#REF!</v>
      </c>
      <c r="M79" s="183" t="str">
        <f t="shared" si="28"/>
        <v/>
      </c>
      <c r="N79" s="163"/>
      <c r="O79" s="164">
        <f t="shared" si="24"/>
        <v>0</v>
      </c>
      <c r="P79" s="164">
        <f t="shared" si="30"/>
        <v>0</v>
      </c>
      <c r="Q79" s="164">
        <f t="shared" si="31"/>
        <v>0</v>
      </c>
      <c r="R79" s="183" t="str">
        <f t="shared" si="29"/>
        <v/>
      </c>
    </row>
    <row r="80" spans="1:18" ht="15" hidden="1" customHeight="1" x14ac:dyDescent="0.4">
      <c r="A80" s="79">
        <v>900.4</v>
      </c>
      <c r="B80" s="143" t="s">
        <v>51</v>
      </c>
      <c r="C80" s="272"/>
      <c r="D80" s="190"/>
      <c r="E80" s="272"/>
      <c r="F80" s="162">
        <f t="shared" si="32"/>
        <v>0</v>
      </c>
      <c r="G80" s="183" t="str">
        <f t="shared" si="26"/>
        <v/>
      </c>
      <c r="H80" s="162">
        <f t="shared" si="23"/>
        <v>0</v>
      </c>
      <c r="I80" s="183" t="str">
        <f t="shared" si="27"/>
        <v/>
      </c>
      <c r="J80" s="190"/>
      <c r="K80" s="190"/>
      <c r="L80" s="190" t="e">
        <f>K80-#REF!</f>
        <v>#REF!</v>
      </c>
      <c r="M80" s="183" t="str">
        <f t="shared" si="28"/>
        <v/>
      </c>
      <c r="N80" s="163"/>
      <c r="O80" s="162">
        <f t="shared" si="24"/>
        <v>0</v>
      </c>
      <c r="P80" s="162">
        <f t="shared" si="30"/>
        <v>0</v>
      </c>
      <c r="Q80" s="162">
        <f t="shared" si="31"/>
        <v>0</v>
      </c>
      <c r="R80" s="183" t="str">
        <f t="shared" si="29"/>
        <v/>
      </c>
    </row>
    <row r="81" spans="1:20" s="209" customFormat="1" ht="21" customHeight="1" x14ac:dyDescent="0.35">
      <c r="A81" s="148"/>
      <c r="B81" s="149" t="s">
        <v>0</v>
      </c>
      <c r="C81" s="159">
        <f>C82+C83</f>
        <v>2106</v>
      </c>
      <c r="D81" s="159">
        <f>D82+D83</f>
        <v>0</v>
      </c>
      <c r="E81" s="159">
        <f>E82+E83</f>
        <v>-2.1669999999999998</v>
      </c>
      <c r="F81" s="159">
        <f t="shared" si="32"/>
        <v>-2.1669999999999998</v>
      </c>
      <c r="G81" s="184" t="str">
        <f t="shared" si="26"/>
        <v/>
      </c>
      <c r="H81" s="159"/>
      <c r="I81" s="184"/>
      <c r="J81" s="154">
        <f>SUM(J82:J86)+J87</f>
        <v>20748.050999999999</v>
      </c>
      <c r="K81" s="154">
        <f>SUM(K82:K86)+K87</f>
        <v>-320.24700000000001</v>
      </c>
      <c r="L81" s="154"/>
      <c r="M81" s="184"/>
      <c r="N81" s="159"/>
      <c r="O81" s="159">
        <f t="shared" si="24"/>
        <v>22854.050999999999</v>
      </c>
      <c r="P81" s="159">
        <f t="shared" si="30"/>
        <v>-322.41399999999999</v>
      </c>
      <c r="Q81" s="159"/>
      <c r="R81" s="184"/>
    </row>
    <row r="82" spans="1:20" s="209" customFormat="1" ht="24" customHeight="1" x14ac:dyDescent="0.4">
      <c r="A82" s="185">
        <v>4110</v>
      </c>
      <c r="B82" s="144" t="s">
        <v>256</v>
      </c>
      <c r="C82" s="165">
        <v>2106</v>
      </c>
      <c r="D82" s="274"/>
      <c r="E82" s="165"/>
      <c r="F82" s="165">
        <f t="shared" si="32"/>
        <v>0</v>
      </c>
      <c r="G82" s="204" t="str">
        <f t="shared" si="26"/>
        <v/>
      </c>
      <c r="H82" s="165"/>
      <c r="I82" s="204">
        <f t="shared" si="27"/>
        <v>0</v>
      </c>
      <c r="J82" s="165">
        <v>23183.050999999999</v>
      </c>
      <c r="K82" s="156"/>
      <c r="L82" s="156"/>
      <c r="M82" s="204"/>
      <c r="N82" s="165"/>
      <c r="O82" s="165">
        <f t="shared" si="24"/>
        <v>25289.050999999999</v>
      </c>
      <c r="P82" s="165">
        <f t="shared" si="30"/>
        <v>0</v>
      </c>
      <c r="Q82" s="165"/>
      <c r="R82" s="204"/>
    </row>
    <row r="83" spans="1:20" s="209" customFormat="1" ht="21" x14ac:dyDescent="0.4">
      <c r="A83" s="185" t="s">
        <v>257</v>
      </c>
      <c r="B83" s="144" t="s">
        <v>258</v>
      </c>
      <c r="C83" s="165">
        <v>0</v>
      </c>
      <c r="D83" s="274"/>
      <c r="E83" s="165">
        <v>-2.1669999999999998</v>
      </c>
      <c r="F83" s="165">
        <f t="shared" si="32"/>
        <v>-2.1669999999999998</v>
      </c>
      <c r="G83" s="204" t="str">
        <f t="shared" si="26"/>
        <v/>
      </c>
      <c r="H83" s="165">
        <f t="shared" si="23"/>
        <v>-2.1669999999999998</v>
      </c>
      <c r="I83" s="204" t="str">
        <f t="shared" si="27"/>
        <v/>
      </c>
      <c r="J83" s="165">
        <v>-2435</v>
      </c>
      <c r="K83" s="165">
        <v>-320.24700000000001</v>
      </c>
      <c r="L83" s="156"/>
      <c r="M83" s="204"/>
      <c r="N83" s="165"/>
      <c r="O83" s="165">
        <f t="shared" si="24"/>
        <v>-2435</v>
      </c>
      <c r="P83" s="165">
        <f t="shared" si="30"/>
        <v>-322.41399999999999</v>
      </c>
      <c r="Q83" s="165"/>
      <c r="R83" s="204"/>
    </row>
    <row r="84" spans="1:20" s="7" customFormat="1" ht="63" hidden="1" x14ac:dyDescent="0.4">
      <c r="A84" s="80">
        <v>8103</v>
      </c>
      <c r="B84" s="145" t="s">
        <v>1</v>
      </c>
      <c r="C84" s="165"/>
      <c r="D84" s="166"/>
      <c r="E84" s="165"/>
      <c r="F84" s="166">
        <f t="shared" si="32"/>
        <v>0</v>
      </c>
      <c r="G84" s="183" t="str">
        <f t="shared" si="26"/>
        <v/>
      </c>
      <c r="H84" s="166">
        <f>E84-C84</f>
        <v>0</v>
      </c>
      <c r="I84" s="183" t="str">
        <f t="shared" si="27"/>
        <v/>
      </c>
      <c r="J84" s="156"/>
      <c r="K84" s="156"/>
      <c r="L84" s="156">
        <f>K84-J84</f>
        <v>0</v>
      </c>
      <c r="M84" s="183" t="str">
        <f t="shared" si="28"/>
        <v/>
      </c>
      <c r="N84" s="166"/>
      <c r="O84" s="166">
        <f t="shared" si="24"/>
        <v>0</v>
      </c>
      <c r="P84" s="166">
        <f t="shared" si="30"/>
        <v>0</v>
      </c>
      <c r="Q84" s="166">
        <f t="shared" si="31"/>
        <v>0</v>
      </c>
      <c r="R84" s="183" t="str">
        <f t="shared" si="29"/>
        <v/>
      </c>
    </row>
    <row r="85" spans="1:20" s="7" customFormat="1" ht="63" hidden="1" x14ac:dyDescent="0.4">
      <c r="A85" s="80">
        <v>8104</v>
      </c>
      <c r="B85" s="145" t="s">
        <v>2</v>
      </c>
      <c r="C85" s="165"/>
      <c r="D85" s="166"/>
      <c r="E85" s="165"/>
      <c r="F85" s="166">
        <f t="shared" si="32"/>
        <v>0</v>
      </c>
      <c r="G85" s="183" t="str">
        <f t="shared" si="26"/>
        <v/>
      </c>
      <c r="H85" s="166">
        <f>E85-C85</f>
        <v>0</v>
      </c>
      <c r="I85" s="183" t="str">
        <f t="shared" si="27"/>
        <v/>
      </c>
      <c r="J85" s="156"/>
      <c r="K85" s="156"/>
      <c r="L85" s="156">
        <f>K85-J85</f>
        <v>0</v>
      </c>
      <c r="M85" s="183" t="str">
        <f t="shared" si="28"/>
        <v/>
      </c>
      <c r="N85" s="166"/>
      <c r="O85" s="166">
        <f t="shared" si="24"/>
        <v>0</v>
      </c>
      <c r="P85" s="166">
        <f t="shared" si="30"/>
        <v>0</v>
      </c>
      <c r="Q85" s="166">
        <f t="shared" si="31"/>
        <v>0</v>
      </c>
      <c r="R85" s="183" t="str">
        <f t="shared" si="29"/>
        <v/>
      </c>
    </row>
    <row r="86" spans="1:20" s="7" customFormat="1" ht="42" hidden="1" x14ac:dyDescent="0.4">
      <c r="A86" s="80">
        <v>8106</v>
      </c>
      <c r="B86" s="145" t="s">
        <v>3</v>
      </c>
      <c r="C86" s="165"/>
      <c r="D86" s="166"/>
      <c r="E86" s="165"/>
      <c r="F86" s="166">
        <f t="shared" si="32"/>
        <v>0</v>
      </c>
      <c r="G86" s="183" t="str">
        <f t="shared" si="26"/>
        <v/>
      </c>
      <c r="H86" s="166">
        <f>E86-C86</f>
        <v>0</v>
      </c>
      <c r="I86" s="183" t="str">
        <f t="shared" si="27"/>
        <v/>
      </c>
      <c r="J86" s="156"/>
      <c r="K86" s="156"/>
      <c r="L86" s="156">
        <f>K86-J86</f>
        <v>0</v>
      </c>
      <c r="M86" s="183" t="str">
        <f t="shared" si="28"/>
        <v/>
      </c>
      <c r="N86" s="166"/>
      <c r="O86" s="166">
        <f t="shared" si="24"/>
        <v>0</v>
      </c>
      <c r="P86" s="166">
        <f t="shared" si="30"/>
        <v>0</v>
      </c>
      <c r="Q86" s="166">
        <f t="shared" si="31"/>
        <v>0</v>
      </c>
      <c r="R86" s="183" t="str">
        <f t="shared" si="29"/>
        <v/>
      </c>
    </row>
    <row r="87" spans="1:20" s="7" customFormat="1" ht="63" hidden="1" x14ac:dyDescent="0.4">
      <c r="A87" s="80">
        <v>8107</v>
      </c>
      <c r="B87" s="145" t="s">
        <v>115</v>
      </c>
      <c r="C87" s="165"/>
      <c r="D87" s="166"/>
      <c r="E87" s="165"/>
      <c r="F87" s="166">
        <f t="shared" si="32"/>
        <v>0</v>
      </c>
      <c r="G87" s="183" t="str">
        <f t="shared" si="26"/>
        <v/>
      </c>
      <c r="H87" s="166">
        <f>E87-C87</f>
        <v>0</v>
      </c>
      <c r="I87" s="183" t="str">
        <f t="shared" si="27"/>
        <v/>
      </c>
      <c r="J87" s="156"/>
      <c r="K87" s="156"/>
      <c r="L87" s="156">
        <f>K87-J87</f>
        <v>0</v>
      </c>
      <c r="M87" s="183" t="str">
        <f t="shared" si="28"/>
        <v/>
      </c>
      <c r="N87" s="166"/>
      <c r="O87" s="166">
        <f t="shared" si="24"/>
        <v>0</v>
      </c>
      <c r="P87" s="166">
        <f t="shared" si="30"/>
        <v>0</v>
      </c>
      <c r="Q87" s="166">
        <f t="shared" si="31"/>
        <v>0</v>
      </c>
      <c r="R87" s="183" t="str">
        <f t="shared" si="29"/>
        <v/>
      </c>
    </row>
    <row r="88" spans="1:20" ht="25.5" customHeight="1" x14ac:dyDescent="0.35">
      <c r="A88" s="81"/>
      <c r="B88" s="146" t="s">
        <v>4</v>
      </c>
      <c r="C88" s="158">
        <f>C81+C51</f>
        <v>10008785.10784</v>
      </c>
      <c r="D88" s="158">
        <f>D81+D51</f>
        <v>955472.19016</v>
      </c>
      <c r="E88" s="158">
        <f>E81+E51</f>
        <v>614627.61872999987</v>
      </c>
      <c r="F88" s="158">
        <f t="shared" si="32"/>
        <v>-340844.57143000013</v>
      </c>
      <c r="G88" s="183">
        <f t="shared" si="26"/>
        <v>0.64327107063898581</v>
      </c>
      <c r="H88" s="158">
        <f>E88-C88</f>
        <v>-9394157.4891100004</v>
      </c>
      <c r="I88" s="183">
        <f t="shared" si="27"/>
        <v>6.1408813568047817E-2</v>
      </c>
      <c r="J88" s="158">
        <f>J51+J81</f>
        <v>1697925.9402499998</v>
      </c>
      <c r="K88" s="158">
        <f>K51+K81</f>
        <v>57969.227819999993</v>
      </c>
      <c r="L88" s="158">
        <f>L51+L81</f>
        <v>-1618888.4144299999</v>
      </c>
      <c r="M88" s="183">
        <f t="shared" si="28"/>
        <v>3.4141199239505524E-2</v>
      </c>
      <c r="N88" s="206"/>
      <c r="O88" s="206">
        <f t="shared" si="24"/>
        <v>11706711.04809</v>
      </c>
      <c r="P88" s="206">
        <f t="shared" si="30"/>
        <v>672596.8465499999</v>
      </c>
      <c r="Q88" s="206">
        <f t="shared" si="31"/>
        <v>-11034114.201540001</v>
      </c>
      <c r="R88" s="183">
        <f t="shared" si="29"/>
        <v>5.7453954726228336E-2</v>
      </c>
      <c r="S88" s="11"/>
      <c r="T88" s="11"/>
    </row>
    <row r="89" spans="1:20" x14ac:dyDescent="0.3">
      <c r="A89" s="48"/>
      <c r="B89" s="49"/>
      <c r="C89" s="236"/>
      <c r="D89" s="237"/>
      <c r="E89" s="236"/>
      <c r="F89" s="150"/>
      <c r="G89" s="150"/>
      <c r="H89" s="151"/>
      <c r="I89" s="151"/>
      <c r="J89" s="211"/>
      <c r="K89" s="211"/>
      <c r="L89" s="198"/>
      <c r="M89" s="199"/>
      <c r="N89" s="152"/>
      <c r="O89" s="152"/>
      <c r="P89" s="152"/>
      <c r="Q89" s="152"/>
      <c r="R89" s="152"/>
    </row>
    <row r="90" spans="1:20" x14ac:dyDescent="0.3">
      <c r="A90" s="45"/>
      <c r="B90" s="61"/>
      <c r="C90" s="238"/>
      <c r="D90" s="211"/>
      <c r="E90" s="238"/>
      <c r="F90" s="151"/>
      <c r="G90" s="151"/>
      <c r="H90" s="151"/>
      <c r="I90" s="151"/>
      <c r="J90" s="211"/>
      <c r="K90" s="211"/>
      <c r="L90" s="198"/>
      <c r="M90" s="199"/>
      <c r="N90" s="152"/>
      <c r="O90" s="152"/>
      <c r="P90" s="152"/>
      <c r="Q90" s="152"/>
      <c r="R90" s="152"/>
    </row>
    <row r="91" spans="1:20" x14ac:dyDescent="0.3">
      <c r="A91" s="43"/>
      <c r="B91" s="44"/>
      <c r="C91" s="239"/>
      <c r="D91" s="240"/>
      <c r="E91" s="241"/>
      <c r="F91" s="45"/>
      <c r="G91" s="45"/>
      <c r="H91" s="51"/>
      <c r="I91" s="210"/>
      <c r="J91" s="216"/>
      <c r="K91" s="217"/>
      <c r="M91" s="200"/>
    </row>
    <row r="92" spans="1:20" ht="17.399999999999999" x14ac:dyDescent="0.3">
      <c r="A92" s="43"/>
      <c r="B92" s="97"/>
      <c r="C92" s="242"/>
      <c r="D92" s="243"/>
      <c r="E92" s="244"/>
      <c r="F92" s="51"/>
      <c r="G92" s="51"/>
      <c r="H92" s="51"/>
      <c r="I92" s="210"/>
      <c r="J92" s="218"/>
      <c r="K92" s="217"/>
      <c r="M92" s="200"/>
    </row>
    <row r="93" spans="1:20" x14ac:dyDescent="0.3">
      <c r="A93" s="43"/>
      <c r="B93" s="44"/>
      <c r="C93" s="242"/>
      <c r="D93" s="243"/>
      <c r="E93" s="244"/>
      <c r="F93" s="51"/>
      <c r="G93" s="51"/>
      <c r="H93" s="51"/>
      <c r="I93" s="210"/>
      <c r="J93" s="217"/>
      <c r="K93" s="218"/>
      <c r="M93" s="200"/>
    </row>
    <row r="94" spans="1:20" x14ac:dyDescent="0.3">
      <c r="A94" s="43"/>
      <c r="B94" s="44"/>
      <c r="C94" s="242"/>
      <c r="D94" s="243"/>
      <c r="E94" s="244"/>
      <c r="F94" s="51"/>
      <c r="G94" s="51"/>
      <c r="H94" s="51"/>
      <c r="I94" s="210"/>
      <c r="J94" s="217"/>
      <c r="K94" s="217"/>
      <c r="M94" s="200"/>
    </row>
    <row r="95" spans="1:20" x14ac:dyDescent="0.3">
      <c r="A95" s="43"/>
      <c r="B95" s="44"/>
      <c r="C95" s="242"/>
      <c r="D95" s="243"/>
      <c r="E95" s="244"/>
      <c r="F95" s="51"/>
      <c r="G95" s="51"/>
      <c r="H95" s="51"/>
      <c r="I95" s="210"/>
      <c r="J95" s="217"/>
      <c r="K95" s="217"/>
      <c r="M95" s="200"/>
    </row>
    <row r="96" spans="1:20" x14ac:dyDescent="0.3">
      <c r="A96" s="43"/>
      <c r="B96" s="44"/>
      <c r="C96" s="242"/>
      <c r="D96" s="243"/>
      <c r="E96" s="244"/>
      <c r="F96" s="51"/>
      <c r="G96" s="51"/>
      <c r="H96" s="51"/>
      <c r="I96" s="210"/>
      <c r="J96" s="217"/>
      <c r="K96" s="217"/>
      <c r="M96" s="200"/>
    </row>
    <row r="97" spans="1:13" x14ac:dyDescent="0.3">
      <c r="A97" s="46"/>
      <c r="B97" s="47"/>
      <c r="C97" s="245"/>
      <c r="D97" s="246"/>
      <c r="E97" s="212"/>
      <c r="F97" s="52"/>
      <c r="G97" s="52"/>
      <c r="H97" s="52"/>
      <c r="M97" s="200"/>
    </row>
    <row r="98" spans="1:13" x14ac:dyDescent="0.3">
      <c r="A98" s="46"/>
      <c r="B98" s="47"/>
      <c r="C98" s="245"/>
      <c r="D98" s="246"/>
      <c r="E98" s="212"/>
      <c r="F98" s="52"/>
      <c r="G98" s="52"/>
      <c r="H98" s="52"/>
      <c r="M98" s="200"/>
    </row>
    <row r="99" spans="1:13" x14ac:dyDescent="0.3">
      <c r="A99" s="46"/>
      <c r="B99" s="47"/>
      <c r="C99" s="245"/>
      <c r="D99" s="246"/>
      <c r="E99" s="212"/>
      <c r="F99" s="52"/>
      <c r="G99" s="52"/>
      <c r="H99" s="52"/>
      <c r="M99" s="200"/>
    </row>
    <row r="100" spans="1:13" x14ac:dyDescent="0.3">
      <c r="M100" s="200"/>
    </row>
    <row r="101" spans="1:13" x14ac:dyDescent="0.3">
      <c r="M101" s="200"/>
    </row>
    <row r="102" spans="1:13" x14ac:dyDescent="0.3">
      <c r="M102" s="200"/>
    </row>
    <row r="103" spans="1:13" x14ac:dyDescent="0.3">
      <c r="M103" s="200"/>
    </row>
    <row r="104" spans="1:13" x14ac:dyDescent="0.3">
      <c r="M104" s="200"/>
    </row>
    <row r="105" spans="1:13" x14ac:dyDescent="0.3">
      <c r="M105" s="200"/>
    </row>
    <row r="106" spans="1:13" x14ac:dyDescent="0.3">
      <c r="M106" s="200"/>
    </row>
    <row r="107" spans="1:13" x14ac:dyDescent="0.3">
      <c r="M107" s="200"/>
    </row>
    <row r="108" spans="1:13" x14ac:dyDescent="0.3">
      <c r="M108" s="200"/>
    </row>
    <row r="109" spans="1:13" x14ac:dyDescent="0.3">
      <c r="M109" s="200"/>
    </row>
    <row r="110" spans="1:13" x14ac:dyDescent="0.3">
      <c r="M110" s="200"/>
    </row>
    <row r="111" spans="1:13" x14ac:dyDescent="0.3">
      <c r="M111" s="200"/>
    </row>
    <row r="112" spans="1:13" x14ac:dyDescent="0.3">
      <c r="M112" s="200"/>
    </row>
    <row r="113" spans="13:13" x14ac:dyDescent="0.3">
      <c r="M113" s="200"/>
    </row>
    <row r="114" spans="13:13" x14ac:dyDescent="0.3">
      <c r="M114" s="200"/>
    </row>
    <row r="115" spans="13:13" x14ac:dyDescent="0.3">
      <c r="M115" s="200"/>
    </row>
    <row r="116" spans="13:13" x14ac:dyDescent="0.3">
      <c r="M116" s="200"/>
    </row>
    <row r="117" spans="13:13" x14ac:dyDescent="0.3">
      <c r="M117" s="200"/>
    </row>
    <row r="118" spans="13:13" x14ac:dyDescent="0.3">
      <c r="M118" s="200"/>
    </row>
    <row r="119" spans="13:13" x14ac:dyDescent="0.3">
      <c r="M119" s="200"/>
    </row>
    <row r="120" spans="13:13" x14ac:dyDescent="0.3">
      <c r="M120" s="200"/>
    </row>
    <row r="121" spans="13:13" x14ac:dyDescent="0.3">
      <c r="M121" s="200"/>
    </row>
    <row r="122" spans="13:13" x14ac:dyDescent="0.3">
      <c r="M122" s="200"/>
    </row>
    <row r="123" spans="13:13" x14ac:dyDescent="0.3">
      <c r="M123" s="200"/>
    </row>
    <row r="124" spans="13:13" x14ac:dyDescent="0.3">
      <c r="M124" s="200"/>
    </row>
    <row r="125" spans="13:13" x14ac:dyDescent="0.3">
      <c r="M125" s="200"/>
    </row>
    <row r="126" spans="13:13" x14ac:dyDescent="0.3">
      <c r="M126" s="200"/>
    </row>
    <row r="127" spans="13:13" x14ac:dyDescent="0.3">
      <c r="M127" s="200"/>
    </row>
    <row r="128" spans="13:13" x14ac:dyDescent="0.3">
      <c r="M128" s="200"/>
    </row>
    <row r="129" spans="13:13" x14ac:dyDescent="0.3">
      <c r="M129" s="200"/>
    </row>
    <row r="130" spans="13:13" x14ac:dyDescent="0.3">
      <c r="M130" s="200"/>
    </row>
    <row r="131" spans="13:13" x14ac:dyDescent="0.3">
      <c r="M131" s="200"/>
    </row>
    <row r="132" spans="13:13" x14ac:dyDescent="0.3">
      <c r="M132" s="200"/>
    </row>
    <row r="133" spans="13:13" x14ac:dyDescent="0.3">
      <c r="M133" s="200"/>
    </row>
    <row r="134" spans="13:13" x14ac:dyDescent="0.3">
      <c r="M134" s="200"/>
    </row>
    <row r="135" spans="13:13" x14ac:dyDescent="0.3">
      <c r="M135" s="200"/>
    </row>
    <row r="136" spans="13:13" x14ac:dyDescent="0.3">
      <c r="M136" s="200"/>
    </row>
    <row r="137" spans="13:13" x14ac:dyDescent="0.3">
      <c r="M137" s="200"/>
    </row>
    <row r="138" spans="13:13" x14ac:dyDescent="0.3">
      <c r="M138" s="200"/>
    </row>
    <row r="139" spans="13:13" x14ac:dyDescent="0.3">
      <c r="M139" s="200"/>
    </row>
    <row r="140" spans="13:13" x14ac:dyDescent="0.3">
      <c r="M140" s="200"/>
    </row>
    <row r="141" spans="13:13" x14ac:dyDescent="0.3">
      <c r="M141" s="200"/>
    </row>
    <row r="142" spans="13:13" x14ac:dyDescent="0.3">
      <c r="M142" s="200"/>
    </row>
    <row r="143" spans="13:13" x14ac:dyDescent="0.3">
      <c r="M143" s="200"/>
    </row>
    <row r="144" spans="13:13" x14ac:dyDescent="0.3">
      <c r="M144" s="200"/>
    </row>
    <row r="145" spans="13:13" x14ac:dyDescent="0.3">
      <c r="M145" s="200"/>
    </row>
    <row r="146" spans="13:13" x14ac:dyDescent="0.3">
      <c r="M146" s="200"/>
    </row>
    <row r="147" spans="13:13" x14ac:dyDescent="0.3">
      <c r="M147" s="200"/>
    </row>
    <row r="148" spans="13:13" x14ac:dyDescent="0.3">
      <c r="M148" s="200"/>
    </row>
    <row r="149" spans="13:13" x14ac:dyDescent="0.3">
      <c r="M149" s="200"/>
    </row>
    <row r="150" spans="13:13" x14ac:dyDescent="0.3">
      <c r="M150" s="200"/>
    </row>
    <row r="151" spans="13:13" x14ac:dyDescent="0.3">
      <c r="M151" s="200"/>
    </row>
    <row r="152" spans="13:13" x14ac:dyDescent="0.3">
      <c r="M152" s="200"/>
    </row>
    <row r="153" spans="13:13" x14ac:dyDescent="0.3">
      <c r="M153" s="200"/>
    </row>
    <row r="154" spans="13:13" x14ac:dyDescent="0.3">
      <c r="M154" s="200"/>
    </row>
    <row r="155" spans="13:13" x14ac:dyDescent="0.3">
      <c r="M155" s="200"/>
    </row>
    <row r="156" spans="13:13" x14ac:dyDescent="0.3">
      <c r="M156" s="200"/>
    </row>
    <row r="157" spans="13:13" x14ac:dyDescent="0.3">
      <c r="M157" s="200"/>
    </row>
    <row r="158" spans="13:13" x14ac:dyDescent="0.3">
      <c r="M158" s="200"/>
    </row>
    <row r="159" spans="13:13" x14ac:dyDescent="0.3">
      <c r="M159" s="200"/>
    </row>
    <row r="160" spans="13:13" x14ac:dyDescent="0.3">
      <c r="M160" s="200"/>
    </row>
    <row r="161" spans="13:13" x14ac:dyDescent="0.3">
      <c r="M161" s="200"/>
    </row>
    <row r="162" spans="13:13" x14ac:dyDescent="0.3">
      <c r="M162" s="200"/>
    </row>
    <row r="163" spans="13:13" x14ac:dyDescent="0.3">
      <c r="M163" s="200"/>
    </row>
    <row r="164" spans="13:13" x14ac:dyDescent="0.3">
      <c r="M164" s="200"/>
    </row>
    <row r="165" spans="13:13" x14ac:dyDescent="0.3">
      <c r="M165" s="200"/>
    </row>
    <row r="166" spans="13:13" x14ac:dyDescent="0.3">
      <c r="M166" s="200"/>
    </row>
    <row r="167" spans="13:13" x14ac:dyDescent="0.3">
      <c r="M167" s="200"/>
    </row>
    <row r="168" spans="13:13" x14ac:dyDescent="0.3">
      <c r="M168" s="200"/>
    </row>
    <row r="169" spans="13:13" x14ac:dyDescent="0.3">
      <c r="M169" s="200"/>
    </row>
    <row r="170" spans="13:13" x14ac:dyDescent="0.3">
      <c r="M170" s="200"/>
    </row>
    <row r="171" spans="13:13" x14ac:dyDescent="0.3">
      <c r="M171" s="200"/>
    </row>
    <row r="172" spans="13:13" x14ac:dyDescent="0.3">
      <c r="M172" s="200"/>
    </row>
    <row r="173" spans="13:13" x14ac:dyDescent="0.3">
      <c r="M173" s="200"/>
    </row>
    <row r="174" spans="13:13" x14ac:dyDescent="0.3">
      <c r="M174" s="200"/>
    </row>
    <row r="175" spans="13:13" x14ac:dyDescent="0.3">
      <c r="M175" s="200"/>
    </row>
    <row r="176" spans="13:13" x14ac:dyDescent="0.3">
      <c r="M176" s="200"/>
    </row>
    <row r="177" spans="13:13" x14ac:dyDescent="0.3">
      <c r="M177" s="200"/>
    </row>
    <row r="178" spans="13:13" x14ac:dyDescent="0.3">
      <c r="M178" s="200"/>
    </row>
    <row r="179" spans="13:13" x14ac:dyDescent="0.3">
      <c r="M179" s="200"/>
    </row>
    <row r="180" spans="13:13" x14ac:dyDescent="0.3">
      <c r="M180" s="200"/>
    </row>
    <row r="181" spans="13:13" x14ac:dyDescent="0.3">
      <c r="M181" s="200"/>
    </row>
    <row r="182" spans="13:13" x14ac:dyDescent="0.3">
      <c r="M182" s="200"/>
    </row>
    <row r="183" spans="13:13" x14ac:dyDescent="0.3">
      <c r="M183" s="200"/>
    </row>
    <row r="184" spans="13:13" x14ac:dyDescent="0.3">
      <c r="M184" s="200"/>
    </row>
    <row r="185" spans="13:13" x14ac:dyDescent="0.3">
      <c r="M185" s="200"/>
    </row>
    <row r="186" spans="13:13" x14ac:dyDescent="0.3">
      <c r="M186" s="200"/>
    </row>
    <row r="187" spans="13:13" x14ac:dyDescent="0.3">
      <c r="M187" s="200"/>
    </row>
    <row r="188" spans="13:13" x14ac:dyDescent="0.3">
      <c r="M188" s="200"/>
    </row>
    <row r="189" spans="13:13" x14ac:dyDescent="0.3">
      <c r="M189" s="200"/>
    </row>
    <row r="190" spans="13:13" x14ac:dyDescent="0.3">
      <c r="M190" s="200"/>
    </row>
    <row r="191" spans="13:13" x14ac:dyDescent="0.3">
      <c r="M191" s="200"/>
    </row>
    <row r="192" spans="13:13" x14ac:dyDescent="0.3">
      <c r="M192" s="200"/>
    </row>
    <row r="193" spans="13:13" x14ac:dyDescent="0.3">
      <c r="M193" s="200"/>
    </row>
    <row r="194" spans="13:13" x14ac:dyDescent="0.3">
      <c r="M194" s="200"/>
    </row>
    <row r="195" spans="13:13" x14ac:dyDescent="0.3">
      <c r="M195" s="200"/>
    </row>
    <row r="196" spans="13:13" x14ac:dyDescent="0.3">
      <c r="M196" s="200"/>
    </row>
    <row r="197" spans="13:13" x14ac:dyDescent="0.3">
      <c r="M197" s="200"/>
    </row>
    <row r="198" spans="13:13" x14ac:dyDescent="0.3">
      <c r="M198" s="200"/>
    </row>
    <row r="199" spans="13:13" x14ac:dyDescent="0.3">
      <c r="M199" s="200"/>
    </row>
    <row r="200" spans="13:13" x14ac:dyDescent="0.3">
      <c r="M200" s="200"/>
    </row>
    <row r="201" spans="13:13" x14ac:dyDescent="0.3">
      <c r="M201" s="200"/>
    </row>
    <row r="202" spans="13:13" x14ac:dyDescent="0.3">
      <c r="M202" s="200"/>
    </row>
    <row r="203" spans="13:13" x14ac:dyDescent="0.3">
      <c r="M203" s="200"/>
    </row>
    <row r="204" spans="13:13" x14ac:dyDescent="0.3">
      <c r="M204" s="200"/>
    </row>
    <row r="205" spans="13:13" x14ac:dyDescent="0.3">
      <c r="M205" s="200"/>
    </row>
    <row r="206" spans="13:13" x14ac:dyDescent="0.3">
      <c r="M206" s="200"/>
    </row>
    <row r="207" spans="13:13" x14ac:dyDescent="0.3">
      <c r="M207" s="200"/>
    </row>
    <row r="208" spans="13:13" x14ac:dyDescent="0.3">
      <c r="M208" s="200"/>
    </row>
    <row r="209" spans="13:13" x14ac:dyDescent="0.3">
      <c r="M209" s="200"/>
    </row>
    <row r="210" spans="13:13" x14ac:dyDescent="0.3">
      <c r="M210" s="200"/>
    </row>
    <row r="211" spans="13:13" x14ac:dyDescent="0.3">
      <c r="M211" s="200"/>
    </row>
    <row r="212" spans="13:13" x14ac:dyDescent="0.3">
      <c r="M212" s="200"/>
    </row>
    <row r="213" spans="13:13" x14ac:dyDescent="0.3">
      <c r="M213" s="200"/>
    </row>
    <row r="214" spans="13:13" x14ac:dyDescent="0.3">
      <c r="M214" s="200"/>
    </row>
    <row r="215" spans="13:13" x14ac:dyDescent="0.3">
      <c r="M215" s="200"/>
    </row>
    <row r="216" spans="13:13" x14ac:dyDescent="0.3">
      <c r="M216" s="200"/>
    </row>
    <row r="217" spans="13:13" x14ac:dyDescent="0.3">
      <c r="M217" s="200"/>
    </row>
    <row r="218" spans="13:13" x14ac:dyDescent="0.3">
      <c r="M218" s="200"/>
    </row>
    <row r="219" spans="13:13" x14ac:dyDescent="0.3">
      <c r="M219" s="200"/>
    </row>
    <row r="220" spans="13:13" x14ac:dyDescent="0.3">
      <c r="M220" s="200"/>
    </row>
    <row r="221" spans="13:13" x14ac:dyDescent="0.3">
      <c r="M221" s="200"/>
    </row>
    <row r="222" spans="13:13" x14ac:dyDescent="0.3">
      <c r="M222" s="200"/>
    </row>
    <row r="223" spans="13:13" x14ac:dyDescent="0.3">
      <c r="M223" s="200"/>
    </row>
    <row r="224" spans="13:13" x14ac:dyDescent="0.3">
      <c r="M224" s="200"/>
    </row>
    <row r="225" spans="13:13" x14ac:dyDescent="0.3">
      <c r="M225" s="200"/>
    </row>
    <row r="226" spans="13:13" x14ac:dyDescent="0.3">
      <c r="M226" s="200"/>
    </row>
    <row r="227" spans="13:13" x14ac:dyDescent="0.3">
      <c r="M227" s="200"/>
    </row>
    <row r="228" spans="13:13" x14ac:dyDescent="0.3">
      <c r="M228" s="200"/>
    </row>
    <row r="229" spans="13:13" x14ac:dyDescent="0.3">
      <c r="M229" s="200"/>
    </row>
    <row r="230" spans="13:13" x14ac:dyDescent="0.3">
      <c r="M230" s="200"/>
    </row>
    <row r="231" spans="13:13" x14ac:dyDescent="0.3">
      <c r="M231" s="200"/>
    </row>
    <row r="232" spans="13:13" x14ac:dyDescent="0.3">
      <c r="M232" s="200"/>
    </row>
    <row r="233" spans="13:13" x14ac:dyDescent="0.3">
      <c r="M233" s="200"/>
    </row>
    <row r="234" spans="13:13" x14ac:dyDescent="0.3">
      <c r="M234" s="200"/>
    </row>
    <row r="235" spans="13:13" x14ac:dyDescent="0.3">
      <c r="M235" s="200"/>
    </row>
    <row r="236" spans="13:13" x14ac:dyDescent="0.3">
      <c r="M236" s="200"/>
    </row>
    <row r="237" spans="13:13" x14ac:dyDescent="0.3">
      <c r="M237" s="200"/>
    </row>
    <row r="238" spans="13:13" x14ac:dyDescent="0.3">
      <c r="M238" s="200"/>
    </row>
    <row r="239" spans="13:13" x14ac:dyDescent="0.3">
      <c r="M239" s="200"/>
    </row>
    <row r="240" spans="13:13" x14ac:dyDescent="0.3">
      <c r="M240" s="200"/>
    </row>
    <row r="241" spans="13:13" x14ac:dyDescent="0.3">
      <c r="M241" s="200"/>
    </row>
    <row r="242" spans="13:13" x14ac:dyDescent="0.3">
      <c r="M242" s="200"/>
    </row>
    <row r="243" spans="13:13" x14ac:dyDescent="0.3">
      <c r="M243" s="200"/>
    </row>
    <row r="244" spans="13:13" x14ac:dyDescent="0.3">
      <c r="M244" s="200"/>
    </row>
    <row r="245" spans="13:13" x14ac:dyDescent="0.3">
      <c r="M245" s="200"/>
    </row>
    <row r="246" spans="13:13" x14ac:dyDescent="0.3">
      <c r="M246" s="200"/>
    </row>
    <row r="247" spans="13:13" x14ac:dyDescent="0.3">
      <c r="M247" s="200"/>
    </row>
    <row r="248" spans="13:13" x14ac:dyDescent="0.3">
      <c r="M248" s="200"/>
    </row>
    <row r="249" spans="13:13" x14ac:dyDescent="0.3">
      <c r="M249" s="200"/>
    </row>
    <row r="250" spans="13:13" x14ac:dyDescent="0.3">
      <c r="M250" s="200"/>
    </row>
    <row r="251" spans="13:13" x14ac:dyDescent="0.3">
      <c r="M251" s="200"/>
    </row>
    <row r="252" spans="13:13" x14ac:dyDescent="0.3">
      <c r="M252" s="200"/>
    </row>
    <row r="253" spans="13:13" x14ac:dyDescent="0.3">
      <c r="M253" s="200"/>
    </row>
    <row r="254" spans="13:13" x14ac:dyDescent="0.3">
      <c r="M254" s="200"/>
    </row>
    <row r="255" spans="13:13" x14ac:dyDescent="0.3">
      <c r="M255" s="200"/>
    </row>
    <row r="256" spans="13:13" x14ac:dyDescent="0.3">
      <c r="M256" s="200"/>
    </row>
    <row r="257" spans="13:13" x14ac:dyDescent="0.3">
      <c r="M257" s="200"/>
    </row>
    <row r="258" spans="13:13" x14ac:dyDescent="0.3">
      <c r="M258" s="200"/>
    </row>
    <row r="259" spans="13:13" x14ac:dyDescent="0.3">
      <c r="M259" s="200"/>
    </row>
    <row r="260" spans="13:13" x14ac:dyDescent="0.3">
      <c r="M260" s="200"/>
    </row>
    <row r="261" spans="13:13" x14ac:dyDescent="0.3">
      <c r="M261" s="200"/>
    </row>
    <row r="262" spans="13:13" x14ac:dyDescent="0.3">
      <c r="M262" s="200"/>
    </row>
    <row r="263" spans="13:13" x14ac:dyDescent="0.3">
      <c r="M263" s="200"/>
    </row>
    <row r="264" spans="13:13" x14ac:dyDescent="0.3">
      <c r="M264" s="200"/>
    </row>
    <row r="265" spans="13:13" x14ac:dyDescent="0.3">
      <c r="M265" s="200"/>
    </row>
    <row r="266" spans="13:13" x14ac:dyDescent="0.3">
      <c r="M266" s="200"/>
    </row>
    <row r="267" spans="13:13" x14ac:dyDescent="0.3">
      <c r="M267" s="200"/>
    </row>
    <row r="268" spans="13:13" x14ac:dyDescent="0.3">
      <c r="M268" s="200"/>
    </row>
    <row r="269" spans="13:13" x14ac:dyDescent="0.3">
      <c r="M269" s="200"/>
    </row>
    <row r="270" spans="13:13" x14ac:dyDescent="0.3">
      <c r="M270" s="200"/>
    </row>
    <row r="271" spans="13:13" x14ac:dyDescent="0.3">
      <c r="M271" s="200"/>
    </row>
    <row r="272" spans="13:13" x14ac:dyDescent="0.3">
      <c r="M272" s="200"/>
    </row>
    <row r="273" spans="13:13" x14ac:dyDescent="0.3">
      <c r="M273" s="200"/>
    </row>
    <row r="274" spans="13:13" x14ac:dyDescent="0.3">
      <c r="M274" s="200"/>
    </row>
    <row r="275" spans="13:13" x14ac:dyDescent="0.3">
      <c r="M275" s="200"/>
    </row>
    <row r="276" spans="13:13" x14ac:dyDescent="0.3">
      <c r="M276" s="200"/>
    </row>
    <row r="277" spans="13:13" x14ac:dyDescent="0.3">
      <c r="M277" s="200"/>
    </row>
    <row r="278" spans="13:13" x14ac:dyDescent="0.3">
      <c r="M278" s="200"/>
    </row>
    <row r="279" spans="13:13" x14ac:dyDescent="0.3">
      <c r="M279" s="200"/>
    </row>
    <row r="280" spans="13:13" x14ac:dyDescent="0.3">
      <c r="M280" s="200"/>
    </row>
    <row r="281" spans="13:13" x14ac:dyDescent="0.3">
      <c r="M281" s="200"/>
    </row>
    <row r="282" spans="13:13" x14ac:dyDescent="0.3">
      <c r="M282" s="200"/>
    </row>
    <row r="283" spans="13:13" x14ac:dyDescent="0.3">
      <c r="M283" s="200"/>
    </row>
    <row r="284" spans="13:13" x14ac:dyDescent="0.3">
      <c r="M284" s="200"/>
    </row>
    <row r="285" spans="13:13" x14ac:dyDescent="0.3">
      <c r="M285" s="200"/>
    </row>
    <row r="286" spans="13:13" x14ac:dyDescent="0.3">
      <c r="M286" s="200"/>
    </row>
    <row r="287" spans="13:13" x14ac:dyDescent="0.3">
      <c r="M287" s="200"/>
    </row>
    <row r="288" spans="13:13" x14ac:dyDescent="0.3">
      <c r="M288" s="200"/>
    </row>
    <row r="289" spans="13:13" x14ac:dyDescent="0.3">
      <c r="M289" s="200"/>
    </row>
    <row r="290" spans="13:13" x14ac:dyDescent="0.3">
      <c r="M290" s="200"/>
    </row>
    <row r="291" spans="13:13" x14ac:dyDescent="0.3">
      <c r="M291" s="200"/>
    </row>
    <row r="292" spans="13:13" x14ac:dyDescent="0.3">
      <c r="M292" s="200"/>
    </row>
    <row r="293" spans="13:13" x14ac:dyDescent="0.3">
      <c r="M293" s="200"/>
    </row>
    <row r="294" spans="13:13" x14ac:dyDescent="0.3">
      <c r="M294" s="200"/>
    </row>
    <row r="295" spans="13:13" x14ac:dyDescent="0.3">
      <c r="M295" s="200"/>
    </row>
    <row r="296" spans="13:13" x14ac:dyDescent="0.3">
      <c r="M296" s="200"/>
    </row>
    <row r="297" spans="13:13" x14ac:dyDescent="0.3">
      <c r="M297" s="200"/>
    </row>
    <row r="298" spans="13:13" x14ac:dyDescent="0.3">
      <c r="M298" s="200"/>
    </row>
    <row r="299" spans="13:13" x14ac:dyDescent="0.3">
      <c r="M299" s="200"/>
    </row>
    <row r="300" spans="13:13" x14ac:dyDescent="0.3">
      <c r="M300" s="200"/>
    </row>
    <row r="301" spans="13:13" x14ac:dyDescent="0.3">
      <c r="M301" s="200"/>
    </row>
    <row r="302" spans="13:13" x14ac:dyDescent="0.3">
      <c r="M302" s="200"/>
    </row>
    <row r="303" spans="13:13" x14ac:dyDescent="0.3">
      <c r="M303" s="200"/>
    </row>
    <row r="304" spans="13:13" x14ac:dyDescent="0.3">
      <c r="M304" s="200"/>
    </row>
    <row r="305" spans="13:13" x14ac:dyDescent="0.3">
      <c r="M305" s="200"/>
    </row>
    <row r="306" spans="13:13" x14ac:dyDescent="0.3">
      <c r="M306" s="200"/>
    </row>
    <row r="307" spans="13:13" x14ac:dyDescent="0.3">
      <c r="M307" s="200"/>
    </row>
    <row r="308" spans="13:13" x14ac:dyDescent="0.3">
      <c r="M308" s="200"/>
    </row>
    <row r="309" spans="13:13" x14ac:dyDescent="0.3">
      <c r="M309" s="200"/>
    </row>
    <row r="310" spans="13:13" x14ac:dyDescent="0.3">
      <c r="M310" s="200"/>
    </row>
    <row r="311" spans="13:13" x14ac:dyDescent="0.3">
      <c r="M311" s="200"/>
    </row>
    <row r="312" spans="13:13" x14ac:dyDescent="0.3">
      <c r="M312" s="200"/>
    </row>
    <row r="313" spans="13:13" x14ac:dyDescent="0.3">
      <c r="M313" s="200"/>
    </row>
    <row r="314" spans="13:13" x14ac:dyDescent="0.3">
      <c r="M314" s="200"/>
    </row>
    <row r="315" spans="13:13" x14ac:dyDescent="0.3">
      <c r="M315" s="200"/>
    </row>
    <row r="316" spans="13:13" x14ac:dyDescent="0.3">
      <c r="M316" s="200"/>
    </row>
  </sheetData>
  <sheetProtection password="C4FF" sheet="1"/>
  <mergeCells count="6">
    <mergeCell ref="N3:R3"/>
    <mergeCell ref="J3:M3"/>
    <mergeCell ref="A3:A4"/>
    <mergeCell ref="B3:B4"/>
    <mergeCell ref="C3:I3"/>
    <mergeCell ref="A1:D1"/>
  </mergeCells>
  <phoneticPr fontId="15" type="noConversion"/>
  <printOptions horizontalCentered="1"/>
  <pageMargins left="0.16" right="0.19685039370078741" top="0.98425196850393704" bottom="0.27559055118110237" header="0.31496062992125984" footer="0.19685039370078741"/>
  <pageSetup paperSize="9" scale="37" orientation="landscape" horizontalDpi="4294967294" r:id="rId1"/>
  <headerFooter alignWithMargins="0">
    <oddHeader>&amp;R&amp;P</oddHeader>
  </headerFooter>
  <rowBreaks count="1" manualBreakCount="1">
    <brk id="46" max="1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4</vt:i4>
      </vt:variant>
    </vt:vector>
  </HeadingPairs>
  <TitlesOfParts>
    <vt:vector size="6" baseType="lpstr">
      <vt:lpstr>Доходи</vt:lpstr>
      <vt:lpstr>Видатки</vt:lpstr>
      <vt:lpstr>Видатки!Заголовки_для_друку</vt:lpstr>
      <vt:lpstr>Доходи!Заголовки_для_друку</vt:lpstr>
      <vt:lpstr>Видатки!Область_друку</vt:lpstr>
      <vt:lpstr>Доходи!Область_друку</vt:lpstr>
    </vt:vector>
  </TitlesOfParts>
  <Company>FD_BUD_SEC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Illia</dc:creator>
  <cp:lastModifiedBy>Xiaomi</cp:lastModifiedBy>
  <cp:lastPrinted>2025-02-11T14:05:59Z</cp:lastPrinted>
  <dcterms:created xsi:type="dcterms:W3CDTF">2001-07-11T13:17:26Z</dcterms:created>
  <dcterms:modified xsi:type="dcterms:W3CDTF">2025-02-17T08:43:48Z</dcterms:modified>
</cp:coreProperties>
</file>