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010" tabRatio="497" activeTab="0"/>
  </bookViews>
  <sheets>
    <sheet name="01.10" sheetId="1" r:id="rId1"/>
    <sheet name="ДРУК" sheetId="2" r:id="rId2"/>
  </sheets>
  <definedNames>
    <definedName name="_xlnm.Print_Area" localSheetId="1">'ДРУК'!$A$1:$L$65</definedName>
  </definedNames>
  <calcPr fullCalcOnLoad="1"/>
</workbook>
</file>

<file path=xl/sharedStrings.xml><?xml version="1.0" encoding="utf-8"?>
<sst xmlns="http://schemas.openxmlformats.org/spreadsheetml/2006/main" count="179" uniqueCount="63">
  <si>
    <t>Назва</t>
  </si>
  <si>
    <t>КПКВК по ДБ</t>
  </si>
  <si>
    <t>КЕКВ по ДБ</t>
  </si>
  <si>
    <t>КБКД</t>
  </si>
  <si>
    <t>ТКПК</t>
  </si>
  <si>
    <t>Виділеннні асигнування</t>
  </si>
  <si>
    <t>Надійшло з початку року</t>
  </si>
  <si>
    <t>Недоотримано з ДБ</t>
  </si>
  <si>
    <t>на рік</t>
  </si>
  <si>
    <t>Сума</t>
  </si>
  <si>
    <t>%</t>
  </si>
  <si>
    <t>Загальний фонд</t>
  </si>
  <si>
    <t>Базова дотація</t>
  </si>
  <si>
    <t>351 1050</t>
  </si>
  <si>
    <t>2620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</si>
  <si>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</si>
  <si>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351 1060</t>
  </si>
  <si>
    <t>371 1930</t>
  </si>
  <si>
    <t xml:space="preserve">Р А З О М   ДОТАЦІЙ </t>
  </si>
  <si>
    <t>Освітня субвенція з державного бюджету місцевим бюджетам</t>
  </si>
  <si>
    <t>221 1190</t>
  </si>
  <si>
    <t xml:space="preserve"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</si>
  <si>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251 1180</t>
  </si>
  <si>
    <t>3220</t>
  </si>
  <si>
    <t>371 9270</t>
  </si>
  <si>
    <t>Р А З О М  по області СУБВЕНЦІЙ  по загальному фонду</t>
  </si>
  <si>
    <t>Всього по області дотацій та субвенцій по ЗФ</t>
  </si>
  <si>
    <t>Спеціальний фонд</t>
  </si>
  <si>
    <t>Субвенція  з державного бюджету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</si>
  <si>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313 1090</t>
  </si>
  <si>
    <t>Р А З О М  по області СУБВЕНЦІЙ   по спеціальному фонду</t>
  </si>
  <si>
    <t>Р А З О М по області  СУБВЕНЦІЙ  загального фонду та спецфонду</t>
  </si>
  <si>
    <t>В Ь О Г О  ПО ОБЛАСТІ  ДОТАЦІЙ ТА СУБВЕНЦІЙ ЗФ та СФ</t>
  </si>
  <si>
    <t>КПКВК</t>
  </si>
  <si>
    <t>КЕКВ</t>
  </si>
  <si>
    <t>В Ь О Г О   загальний фонд  ПО ОБЛАСНОМУ БЮДЖЕТУ</t>
  </si>
  <si>
    <t xml:space="preserve">В Ь О Г О  ПО ОБЛАСНОМУ БЮДЖЕТУ спеціальний фонд  </t>
  </si>
  <si>
    <t xml:space="preserve">Р А З О М  по ОБЛАСНОМУ БЮДЖЕТУ СУБВЕНЦІЙ  загального фонду та спецфонду </t>
  </si>
  <si>
    <t>221 1220</t>
  </si>
  <si>
    <t>2620, 3220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</si>
  <si>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</si>
  <si>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 з ДБ місцевим бюджетам на фінансове забезпечення будівництва, реконструкції, ремонту і утримання автомобільних доріг для загального користування місцевого значення, вулиць і доріг комунальної власності у населених пунктах</t>
  </si>
  <si>
    <t>(грн. коп.)</t>
  </si>
  <si>
    <t>НАДХОДЖЕННЯ  ТРАНСФЕРТІВ З  ДЕРЖАВНОГО БЮДЖЕТУ  ДО  ОБЛАСНОГО БЮДЖЕТУ</t>
  </si>
  <si>
    <t>НАДХОДЖЕННЯ  ТРАНСФЕРТІВ З  ДЕРЖАВНОГО БЮДЖЕТУ  ДО БЮДЖЕТУ ЧЕРНІВЕЦЬКОЇ ОБЛАСТІ</t>
  </si>
  <si>
    <t>Субвенція з державного бюджету місцевим бюджетам на здійсненя підтримки окремих закладів та заходів у систелі охорони здоров"я</t>
  </si>
  <si>
    <t>на 2021 рік</t>
  </si>
  <si>
    <t>Субвенція з державного бюджету місцевим бюджетам на боротьбу з COVID-19 під час навчального процесу в закладах ЗСО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</si>
  <si>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</si>
  <si>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об"єктів соціально-культурної сфери</t>
  </si>
  <si>
    <t xml:space="preserve">Перераховано в ДБ </t>
  </si>
  <si>
    <t>Субвенція з державного бюджету на жилі приміщення для внутрішньо переміщених осіб, які захищали територіальну цілісність України</t>
  </si>
  <si>
    <t>Субвенція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</si>
  <si>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Субвенція з державного бюджету на жилі приміщення для учасників бойових дій, на території інших держав</t>
  </si>
  <si>
    <t>Субвенція з державного бюджету місцевим бюджетам на розвиток мережі ЦНАПів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</si>
  <si>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</si>
  <si>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державного бюджету на жилі приміщення для учасників бойових дій, на території Донецької і Луганської областей</t>
  </si>
  <si>
    <t>Субвенція з державного бюджету місцевим бюджетам на створення мережі спец.служб підтримки осіб, які постраждали від домашнього насильства</t>
  </si>
  <si>
    <t>на січень - вересень</t>
  </si>
  <si>
    <t>Субвенція з державного бюджету місцевим бюджетам на створення навчально-практичних центрів сучасної проф-тех освіти</t>
  </si>
  <si>
    <t>Субвенція з державного бюджету місцевим бюджетам на проведення виборів</t>
  </si>
  <si>
    <t xml:space="preserve">                                       станом на 01 жовтня 2021 року                             </t>
  </si>
  <si>
    <t>Субвенція з державного бюджету місцевим бюджетам на розроблення комплексних планів просторового розвитку територій ТГ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</si>
</sst>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00_₴_-;\-* #,##0.000_₴_-;_-* &quot;-&quot;??_₴_-;_-@_-"/>
    <numFmt numFmtId="187" formatCode="_-* #,##0.0000_₴_-;\-* #,##0.0000_₴_-;_-* &quot;-&quot;??_₴_-;_-@_-"/>
    <numFmt numFmtId="188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 Cyr"/>
      <family val="1"/>
    </font>
    <font>
      <sz val="16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8"/>
      <name val="Times New Roman"/>
      <family val="1"/>
    </font>
    <font>
      <sz val="18"/>
      <name val="Arial"/>
      <family val="2"/>
    </font>
    <font>
      <b/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5.5"/>
      <color indexed="12"/>
      <name val="Calibri"/>
      <family val="2"/>
    </font>
    <font>
      <u val="single"/>
      <sz val="5.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6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4"/>
      <color rgb="FFFF0000"/>
      <name val="Times New Roman"/>
      <family val="1"/>
    </font>
    <font>
      <sz val="12"/>
      <color rgb="FFFF0000"/>
      <name val="Times New Roman"/>
      <family val="1"/>
    </font>
    <font>
      <sz val="16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31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4" fontId="2" fillId="33" borderId="10" xfId="0" applyNumberFormat="1" applyFont="1" applyFill="1" applyBorder="1" applyAlignment="1">
      <alignment vertical="center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 applyProtection="1">
      <alignment horizontal="left" vertical="center" wrapText="1"/>
      <protection/>
    </xf>
    <xf numFmtId="49" fontId="9" fillId="0" borderId="10" xfId="53" applyNumberFormat="1" applyFont="1" applyFill="1" applyBorder="1" applyAlignment="1" applyProtection="1">
      <alignment horizontal="right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right" vertical="center" wrapText="1"/>
    </xf>
    <xf numFmtId="49" fontId="10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9" fillId="33" borderId="10" xfId="0" applyNumberFormat="1" applyFont="1" applyFill="1" applyBorder="1" applyAlignment="1">
      <alignment vertical="center"/>
    </xf>
    <xf numFmtId="4" fontId="9" fillId="33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/>
    </xf>
    <xf numFmtId="4" fontId="9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/>
    </xf>
    <xf numFmtId="0" fontId="6" fillId="0" borderId="10" xfId="53" applyFont="1" applyFill="1" applyBorder="1" applyAlignment="1" applyProtection="1">
      <alignment horizontal="left" vertical="center" wrapText="1"/>
      <protection locked="0"/>
    </xf>
    <xf numFmtId="49" fontId="9" fillId="0" borderId="10" xfId="53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180" fontId="9" fillId="0" borderId="10" xfId="0" applyNumberFormat="1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0" borderId="10" xfId="53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/>
    </xf>
    <xf numFmtId="4" fontId="14" fillId="33" borderId="0" xfId="0" applyNumberFormat="1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vertical="center"/>
    </xf>
    <xf numFmtId="180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4" fontId="14" fillId="33" borderId="10" xfId="0" applyNumberFormat="1" applyFont="1" applyFill="1" applyBorder="1" applyAlignment="1">
      <alignment vertical="center"/>
    </xf>
    <xf numFmtId="4" fontId="13" fillId="33" borderId="0" xfId="0" applyNumberFormat="1" applyFont="1" applyFill="1" applyBorder="1" applyAlignment="1">
      <alignment vertical="center"/>
    </xf>
    <xf numFmtId="0" fontId="7" fillId="33" borderId="0" xfId="0" applyFont="1" applyFill="1" applyAlignment="1">
      <alignment/>
    </xf>
    <xf numFmtId="0" fontId="13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center" vertical="center"/>
    </xf>
    <xf numFmtId="4" fontId="14" fillId="0" borderId="10" xfId="0" applyNumberFormat="1" applyFont="1" applyFill="1" applyBorder="1" applyAlignment="1">
      <alignment vertical="center"/>
    </xf>
    <xf numFmtId="180" fontId="14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80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/>
    </xf>
    <xf numFmtId="0" fontId="55" fillId="33" borderId="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4" fontId="56" fillId="33" borderId="10" xfId="0" applyNumberFormat="1" applyFont="1" applyFill="1" applyBorder="1" applyAlignment="1">
      <alignment vertical="center"/>
    </xf>
    <xf numFmtId="4" fontId="56" fillId="0" borderId="10" xfId="0" applyNumberFormat="1" applyFont="1" applyFill="1" applyBorder="1" applyAlignment="1">
      <alignment vertical="center"/>
    </xf>
    <xf numFmtId="4" fontId="56" fillId="33" borderId="0" xfId="0" applyNumberFormat="1" applyFont="1" applyFill="1" applyBorder="1" applyAlignment="1">
      <alignment vertical="center"/>
    </xf>
    <xf numFmtId="4" fontId="56" fillId="0" borderId="0" xfId="0" applyNumberFormat="1" applyFont="1" applyFill="1" applyBorder="1" applyAlignment="1">
      <alignment vertical="center"/>
    </xf>
    <xf numFmtId="0" fontId="57" fillId="33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4" fontId="58" fillId="33" borderId="0" xfId="0" applyNumberFormat="1" applyFont="1" applyFill="1" applyBorder="1" applyAlignment="1">
      <alignment vertical="center"/>
    </xf>
    <xf numFmtId="4" fontId="58" fillId="0" borderId="0" xfId="0" applyNumberFormat="1" applyFont="1" applyFill="1" applyBorder="1" applyAlignment="1">
      <alignment vertical="center"/>
    </xf>
    <xf numFmtId="0" fontId="59" fillId="33" borderId="0" xfId="0" applyFont="1" applyFill="1" applyAlignment="1">
      <alignment/>
    </xf>
    <xf numFmtId="4" fontId="59" fillId="0" borderId="0" xfId="0" applyNumberFormat="1" applyFont="1" applyFill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3" fontId="9" fillId="0" borderId="10" xfId="61" applyFont="1" applyFill="1" applyBorder="1" applyAlignment="1">
      <alignment horizontal="right" vertical="center"/>
    </xf>
    <xf numFmtId="49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right" vertical="center"/>
    </xf>
    <xf numFmtId="4" fontId="9" fillId="33" borderId="12" xfId="0" applyNumberFormat="1" applyFont="1" applyFill="1" applyBorder="1" applyAlignment="1">
      <alignment vertical="center"/>
    </xf>
    <xf numFmtId="0" fontId="60" fillId="0" borderId="1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43" fontId="9" fillId="0" borderId="10" xfId="6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53" applyFont="1" applyFill="1" applyBorder="1" applyAlignment="1" applyProtection="1">
      <alignment horizontal="left" vertical="center" wrapText="1"/>
      <protection/>
    </xf>
    <xf numFmtId="49" fontId="9" fillId="0" borderId="0" xfId="53" applyNumberFormat="1" applyFont="1" applyFill="1" applyBorder="1" applyAlignment="1" applyProtection="1">
      <alignment horizontal="right" vertical="center" wrapText="1"/>
      <protection/>
    </xf>
    <xf numFmtId="0" fontId="9" fillId="0" borderId="0" xfId="0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vertical="center"/>
    </xf>
    <xf numFmtId="0" fontId="6" fillId="0" borderId="0" xfId="53" applyFont="1" applyFill="1" applyBorder="1" applyAlignment="1" applyProtection="1">
      <alignment horizontal="left" vertical="center" wrapText="1"/>
      <protection locked="0"/>
    </xf>
    <xf numFmtId="49" fontId="9" fillId="0" borderId="0" xfId="53" applyNumberFormat="1" applyFont="1" applyFill="1" applyBorder="1" applyAlignment="1" applyProtection="1">
      <alignment horizontal="right" vertical="center" wrapText="1"/>
      <protection locked="0"/>
    </xf>
    <xf numFmtId="49" fontId="10" fillId="0" borderId="0" xfId="0" applyNumberFormat="1" applyFont="1" applyFill="1" applyBorder="1" applyAlignment="1">
      <alignment horizontal="right" vertical="center"/>
    </xf>
    <xf numFmtId="4" fontId="9" fillId="33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vertical="center"/>
    </xf>
    <xf numFmtId="43" fontId="9" fillId="0" borderId="0" xfId="61" applyFont="1" applyFill="1" applyBorder="1" applyAlignment="1">
      <alignment horizontal="right" vertical="center"/>
    </xf>
    <xf numFmtId="49" fontId="9" fillId="0" borderId="0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80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0" fontId="9" fillId="0" borderId="0" xfId="53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="60" zoomScaleNormal="60" zoomScalePageLayoutView="0" workbookViewId="0" topLeftCell="A1">
      <selection activeCell="A1" sqref="A1:L1"/>
    </sheetView>
  </sheetViews>
  <sheetFormatPr defaultColWidth="14.140625" defaultRowHeight="15"/>
  <cols>
    <col min="1" max="1" width="69.8515625" style="56" customWidth="1"/>
    <col min="2" max="2" width="14.140625" style="57" hidden="1" customWidth="1"/>
    <col min="3" max="3" width="10.7109375" style="57" hidden="1" customWidth="1"/>
    <col min="4" max="4" width="16.421875" style="1" customWidth="1"/>
    <col min="5" max="5" width="8.421875" style="1" hidden="1" customWidth="1"/>
    <col min="6" max="6" width="25.7109375" style="46" hidden="1" customWidth="1"/>
    <col min="7" max="7" width="27.421875" style="71" customWidth="1"/>
    <col min="8" max="8" width="27.00390625" style="71" customWidth="1"/>
    <col min="9" max="9" width="26.421875" style="72" customWidth="1"/>
    <col min="10" max="10" width="19.00390625" style="58" customWidth="1"/>
    <col min="11" max="11" width="29.28125" style="1" customWidth="1"/>
    <col min="12" max="12" width="25.8515625" style="55" customWidth="1"/>
    <col min="13" max="13" width="13.140625" style="1" customWidth="1"/>
    <col min="14" max="16384" width="14.140625" style="1" customWidth="1"/>
  </cols>
  <sheetData>
    <row r="1" spans="1:12" s="18" customFormat="1" ht="22.5" customHeigh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8" customFormat="1" ht="22.5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8" customFormat="1" ht="22.5">
      <c r="A3" s="19"/>
      <c r="B3" s="19"/>
      <c r="C3" s="19"/>
      <c r="D3" s="19"/>
      <c r="E3" s="19"/>
      <c r="F3" s="21"/>
      <c r="G3" s="61"/>
      <c r="H3" s="61"/>
      <c r="I3" s="62"/>
      <c r="J3" s="19"/>
      <c r="K3" s="31" t="s">
        <v>42</v>
      </c>
      <c r="L3" s="20"/>
    </row>
    <row r="4" spans="1:12" ht="21" customHeight="1">
      <c r="A4" s="84" t="s">
        <v>0</v>
      </c>
      <c r="B4" s="86" t="s">
        <v>1</v>
      </c>
      <c r="C4" s="86" t="s">
        <v>2</v>
      </c>
      <c r="D4" s="86" t="s">
        <v>3</v>
      </c>
      <c r="E4" s="88" t="s">
        <v>4</v>
      </c>
      <c r="F4" s="90" t="s">
        <v>5</v>
      </c>
      <c r="G4" s="91"/>
      <c r="H4" s="92"/>
      <c r="I4" s="93" t="s">
        <v>6</v>
      </c>
      <c r="J4" s="94"/>
      <c r="K4" s="95" t="s">
        <v>7</v>
      </c>
      <c r="L4" s="84" t="s">
        <v>50</v>
      </c>
    </row>
    <row r="5" spans="1:12" ht="20.25">
      <c r="A5" s="85"/>
      <c r="B5" s="87"/>
      <c r="C5" s="87"/>
      <c r="D5" s="87"/>
      <c r="E5" s="89"/>
      <c r="F5" s="22" t="s">
        <v>8</v>
      </c>
      <c r="G5" s="22" t="s">
        <v>46</v>
      </c>
      <c r="H5" s="22" t="s">
        <v>58</v>
      </c>
      <c r="I5" s="23" t="s">
        <v>9</v>
      </c>
      <c r="J5" s="3" t="s">
        <v>10</v>
      </c>
      <c r="K5" s="96"/>
      <c r="L5" s="85"/>
    </row>
    <row r="6" spans="1:12" ht="25.5">
      <c r="A6" s="97" t="s">
        <v>11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46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1098332200</v>
      </c>
      <c r="H7" s="15">
        <v>823750200</v>
      </c>
      <c r="I7" s="7">
        <f>610185333.38+30509266.62+30509266.62+61018533.38+30509266.62+61018533.38</f>
        <v>823750200</v>
      </c>
      <c r="J7" s="33">
        <f aca="true" t="shared" si="0" ref="J7:J28">I7/H7*100</f>
        <v>100</v>
      </c>
      <c r="K7" s="7">
        <f>H7-I7</f>
        <v>0</v>
      </c>
      <c r="L7" s="26"/>
    </row>
    <row r="8" spans="1:12" ht="81">
      <c r="A8" s="27" t="s">
        <v>15</v>
      </c>
      <c r="B8" s="28" t="s">
        <v>16</v>
      </c>
      <c r="C8" s="28" t="s">
        <v>14</v>
      </c>
      <c r="D8" s="6">
        <v>41020200</v>
      </c>
      <c r="E8" s="10" t="s">
        <v>17</v>
      </c>
      <c r="F8" s="15">
        <v>677508800</v>
      </c>
      <c r="G8" s="15">
        <v>227846700</v>
      </c>
      <c r="H8" s="15">
        <v>170884800</v>
      </c>
      <c r="I8" s="7">
        <f>18987200+18987200+18987200+18987200+18987200+18987200+18987200+18987200+18987200</f>
        <v>170884800</v>
      </c>
      <c r="J8" s="33">
        <f t="shared" si="0"/>
        <v>100</v>
      </c>
      <c r="K8" s="7">
        <f>H8-I8</f>
        <v>0</v>
      </c>
      <c r="L8" s="26"/>
    </row>
    <row r="9" spans="1:12" s="30" customFormat="1" ht="22.5">
      <c r="A9" s="11" t="s">
        <v>18</v>
      </c>
      <c r="B9" s="29"/>
      <c r="C9" s="29"/>
      <c r="D9" s="13"/>
      <c r="E9" s="13"/>
      <c r="F9" s="2">
        <f>SUM(F7:F8)</f>
        <v>1238766300</v>
      </c>
      <c r="G9" s="2">
        <f>SUM(G7:G8)</f>
        <v>1326178900</v>
      </c>
      <c r="H9" s="2">
        <f>SUM(H7:H8)</f>
        <v>994635000</v>
      </c>
      <c r="I9" s="2">
        <f>SUM(I7:I8)</f>
        <v>994635000</v>
      </c>
      <c r="J9" s="34">
        <f t="shared" si="0"/>
        <v>100</v>
      </c>
      <c r="K9" s="8">
        <f>SUM(K7:K8)</f>
        <v>0</v>
      </c>
      <c r="L9" s="8">
        <f>SUM(L7:L8)</f>
        <v>0</v>
      </c>
    </row>
    <row r="10" spans="1:12" s="30" customFormat="1" ht="60.75">
      <c r="A10" s="14" t="s">
        <v>51</v>
      </c>
      <c r="B10" s="29"/>
      <c r="C10" s="29"/>
      <c r="D10" s="6">
        <v>41030500</v>
      </c>
      <c r="E10" s="13"/>
      <c r="F10" s="2"/>
      <c r="G10" s="15">
        <v>1416390</v>
      </c>
      <c r="H10" s="15">
        <v>1416390</v>
      </c>
      <c r="I10" s="15">
        <v>1416390</v>
      </c>
      <c r="J10" s="33">
        <f t="shared" si="0"/>
        <v>100</v>
      </c>
      <c r="K10" s="7">
        <f>H10-I10</f>
        <v>0</v>
      </c>
      <c r="L10" s="26"/>
    </row>
    <row r="11" spans="1:12" s="30" customFormat="1" ht="60.75">
      <c r="A11" s="14" t="s">
        <v>49</v>
      </c>
      <c r="B11" s="29"/>
      <c r="C11" s="29"/>
      <c r="D11" s="6">
        <v>41032300</v>
      </c>
      <c r="E11" s="13"/>
      <c r="F11" s="2"/>
      <c r="G11" s="15">
        <f>139500000-100000000</f>
        <v>39500000</v>
      </c>
      <c r="H11" s="15">
        <f>96750000-13500000-43750000</f>
        <v>39500000</v>
      </c>
      <c r="I11" s="15">
        <f>41000000+12000000+43750000-L11</f>
        <v>39500000</v>
      </c>
      <c r="J11" s="33">
        <f t="shared" si="0"/>
        <v>100</v>
      </c>
      <c r="K11" s="7">
        <f>H11-I11</f>
        <v>0</v>
      </c>
      <c r="L11" s="7">
        <v>57250000</v>
      </c>
    </row>
    <row r="12" spans="1:12" ht="60.75">
      <c r="A12" s="4" t="s">
        <v>45</v>
      </c>
      <c r="B12" s="5"/>
      <c r="C12" s="5"/>
      <c r="D12" s="6">
        <v>41033000</v>
      </c>
      <c r="E12" s="6"/>
      <c r="F12" s="15"/>
      <c r="G12" s="15">
        <f>76123500+15756000+14196000</f>
        <v>106075500</v>
      </c>
      <c r="H12" s="15">
        <f>76527800+15756000</f>
        <v>92283800</v>
      </c>
      <c r="I12" s="7">
        <f>54071050+4257450+4260850+4260850+4238900-L12+4238900+4238950+4238950+4238950+4238950</f>
        <v>92249700</v>
      </c>
      <c r="J12" s="33">
        <f t="shared" si="0"/>
        <v>99.96304876912308</v>
      </c>
      <c r="K12" s="7">
        <f>H12-I12-L12</f>
        <v>0</v>
      </c>
      <c r="L12" s="73">
        <v>34100</v>
      </c>
    </row>
    <row r="13" spans="1:12" ht="60.75">
      <c r="A13" s="4" t="s">
        <v>59</v>
      </c>
      <c r="B13" s="5"/>
      <c r="C13" s="5"/>
      <c r="D13" s="6">
        <v>41033800</v>
      </c>
      <c r="E13" s="6"/>
      <c r="F13" s="15"/>
      <c r="G13" s="15">
        <v>5718700</v>
      </c>
      <c r="H13" s="15">
        <v>1906200</v>
      </c>
      <c r="I13" s="7">
        <v>1906200</v>
      </c>
      <c r="J13" s="33">
        <f>I13/H13*100</f>
        <v>100</v>
      </c>
      <c r="K13" s="7">
        <f>H13-I13-L13</f>
        <v>0</v>
      </c>
      <c r="L13" s="73"/>
    </row>
    <row r="14" spans="1:12" ht="46.5">
      <c r="A14" s="4" t="s">
        <v>19</v>
      </c>
      <c r="B14" s="5" t="s">
        <v>20</v>
      </c>
      <c r="C14" s="5" t="s">
        <v>14</v>
      </c>
      <c r="D14" s="6">
        <v>41033900</v>
      </c>
      <c r="E14" s="6"/>
      <c r="F14" s="15">
        <v>1688826300</v>
      </c>
      <c r="G14" s="15">
        <v>2668824700</v>
      </c>
      <c r="H14" s="15">
        <v>1963570100</v>
      </c>
      <c r="I14" s="7">
        <f>1636373600+52917850+52917850+110680400+110680400</f>
        <v>1963570100</v>
      </c>
      <c r="J14" s="33">
        <f t="shared" si="0"/>
        <v>100</v>
      </c>
      <c r="K14" s="7">
        <f aca="true" t="shared" si="1" ref="K14:K26">H14-I14</f>
        <v>0</v>
      </c>
      <c r="L14" s="26"/>
    </row>
    <row r="15" spans="1:12" ht="121.5">
      <c r="A15" s="4" t="s">
        <v>21</v>
      </c>
      <c r="B15" s="5" t="s">
        <v>22</v>
      </c>
      <c r="C15" s="5" t="s">
        <v>23</v>
      </c>
      <c r="D15" s="6">
        <v>41034400</v>
      </c>
      <c r="E15" s="10" t="s">
        <v>24</v>
      </c>
      <c r="F15" s="15">
        <v>6386400</v>
      </c>
      <c r="G15" s="15">
        <v>16298000</v>
      </c>
      <c r="H15" s="15">
        <v>6695400</v>
      </c>
      <c r="I15" s="7">
        <f>3936000+984000+1775400</f>
        <v>6695400</v>
      </c>
      <c r="J15" s="33">
        <f t="shared" si="0"/>
        <v>100</v>
      </c>
      <c r="K15" s="7">
        <f t="shared" si="1"/>
        <v>0</v>
      </c>
      <c r="L15" s="26"/>
    </row>
    <row r="16" spans="1:12" ht="60.75">
      <c r="A16" s="14" t="s">
        <v>48</v>
      </c>
      <c r="B16" s="5"/>
      <c r="C16" s="5"/>
      <c r="D16" s="6">
        <v>41034500</v>
      </c>
      <c r="E16" s="10"/>
      <c r="F16" s="15"/>
      <c r="G16" s="15">
        <f>40000000+37595519</f>
        <v>77595519</v>
      </c>
      <c r="H16" s="15">
        <v>42455000</v>
      </c>
      <c r="I16" s="7">
        <f>28129000+7033000+7293000</f>
        <v>42455000</v>
      </c>
      <c r="J16" s="33">
        <f t="shared" si="0"/>
        <v>100</v>
      </c>
      <c r="K16" s="7">
        <f t="shared" si="1"/>
        <v>0</v>
      </c>
      <c r="L16" s="26"/>
    </row>
    <row r="17" spans="1:12" ht="40.5">
      <c r="A17" s="14" t="s">
        <v>54</v>
      </c>
      <c r="B17" s="5"/>
      <c r="C17" s="5"/>
      <c r="D17" s="6">
        <v>41035200</v>
      </c>
      <c r="E17" s="10"/>
      <c r="F17" s="15"/>
      <c r="G17" s="15">
        <v>4647144</v>
      </c>
      <c r="H17" s="15">
        <v>4036850</v>
      </c>
      <c r="I17" s="7">
        <f>590350+1461500+1985000</f>
        <v>4036850</v>
      </c>
      <c r="J17" s="33">
        <f t="shared" si="0"/>
        <v>100</v>
      </c>
      <c r="K17" s="7">
        <f t="shared" si="1"/>
        <v>0</v>
      </c>
      <c r="L17" s="26"/>
    </row>
    <row r="18" spans="1:12" ht="60.75">
      <c r="A18" s="14" t="s">
        <v>62</v>
      </c>
      <c r="B18" s="5"/>
      <c r="C18" s="5"/>
      <c r="D18" s="6">
        <v>41035300</v>
      </c>
      <c r="E18" s="10"/>
      <c r="F18" s="15"/>
      <c r="G18" s="15">
        <v>909400</v>
      </c>
      <c r="H18" s="15">
        <v>80000</v>
      </c>
      <c r="I18" s="7">
        <v>80000</v>
      </c>
      <c r="J18" s="33">
        <f>I18/H18*100</f>
        <v>100</v>
      </c>
      <c r="K18" s="7">
        <f>H18-I18</f>
        <v>0</v>
      </c>
      <c r="L18" s="26"/>
    </row>
    <row r="19" spans="1:12" ht="60.75">
      <c r="A19" s="14" t="s">
        <v>40</v>
      </c>
      <c r="B19" s="9" t="s">
        <v>38</v>
      </c>
      <c r="C19" s="9" t="s">
        <v>39</v>
      </c>
      <c r="D19" s="6">
        <v>41035400</v>
      </c>
      <c r="E19" s="10"/>
      <c r="F19" s="15">
        <v>8932700</v>
      </c>
      <c r="G19" s="15">
        <f>11682000+5927800</f>
        <v>17609800</v>
      </c>
      <c r="H19" s="15">
        <f>8761500+1745400</f>
        <v>10506900</v>
      </c>
      <c r="I19" s="7">
        <f>872700+872700+872700+1275900+973500+973500+1745400+973500+973500+973500</f>
        <v>10506900</v>
      </c>
      <c r="J19" s="33">
        <f t="shared" si="0"/>
        <v>100</v>
      </c>
      <c r="K19" s="7">
        <f t="shared" si="1"/>
        <v>0</v>
      </c>
      <c r="L19" s="26"/>
    </row>
    <row r="20" spans="1:12" ht="90" customHeight="1">
      <c r="A20" s="79" t="s">
        <v>55</v>
      </c>
      <c r="B20" s="9"/>
      <c r="C20" s="9"/>
      <c r="D20" s="6">
        <v>41035500</v>
      </c>
      <c r="E20" s="10"/>
      <c r="F20" s="15"/>
      <c r="G20" s="15">
        <v>1377750</v>
      </c>
      <c r="H20" s="15">
        <v>1287750</v>
      </c>
      <c r="I20" s="7">
        <v>1287750</v>
      </c>
      <c r="J20" s="33">
        <f t="shared" si="0"/>
        <v>100</v>
      </c>
      <c r="K20" s="7">
        <f t="shared" si="1"/>
        <v>0</v>
      </c>
      <c r="L20" s="26"/>
    </row>
    <row r="21" spans="1:12" ht="83.25" customHeight="1">
      <c r="A21" s="79" t="s">
        <v>57</v>
      </c>
      <c r="B21" s="75"/>
      <c r="C21" s="75"/>
      <c r="D21" s="76">
        <v>41035600</v>
      </c>
      <c r="E21" s="77"/>
      <c r="F21" s="78"/>
      <c r="G21" s="78">
        <f>7968545+889926</f>
        <v>8858471</v>
      </c>
      <c r="H21" s="15">
        <f>223203+1992131</f>
        <v>2215334</v>
      </c>
      <c r="I21" s="7">
        <f>223203+1992131</f>
        <v>2215334</v>
      </c>
      <c r="J21" s="33">
        <f t="shared" si="0"/>
        <v>100</v>
      </c>
      <c r="K21" s="7">
        <f t="shared" si="1"/>
        <v>0</v>
      </c>
      <c r="L21" s="26"/>
    </row>
    <row r="22" spans="1:12" ht="60.75">
      <c r="A22" s="14" t="s">
        <v>47</v>
      </c>
      <c r="B22" s="9" t="s">
        <v>38</v>
      </c>
      <c r="C22" s="9" t="s">
        <v>39</v>
      </c>
      <c r="D22" s="6">
        <v>41035900</v>
      </c>
      <c r="E22" s="10"/>
      <c r="F22" s="15">
        <v>8932700</v>
      </c>
      <c r="G22" s="15">
        <f>25201000+546100</f>
        <v>25747100</v>
      </c>
      <c r="H22" s="15">
        <f>546100+7200300</f>
        <v>7746400</v>
      </c>
      <c r="I22" s="7">
        <f>6460600+1285800</f>
        <v>7746400</v>
      </c>
      <c r="J22" s="33">
        <f t="shared" si="0"/>
        <v>100</v>
      </c>
      <c r="K22" s="7">
        <f t="shared" si="1"/>
        <v>0</v>
      </c>
      <c r="L22" s="26"/>
    </row>
    <row r="23" spans="1:12" ht="60.75">
      <c r="A23" s="14" t="s">
        <v>56</v>
      </c>
      <c r="B23" s="9"/>
      <c r="C23" s="9"/>
      <c r="D23" s="6">
        <v>41036100</v>
      </c>
      <c r="E23" s="10"/>
      <c r="F23" s="15"/>
      <c r="G23" s="15">
        <v>3164659</v>
      </c>
      <c r="H23" s="15">
        <v>3164659</v>
      </c>
      <c r="I23" s="7">
        <v>3164659</v>
      </c>
      <c r="J23" s="33">
        <f t="shared" si="0"/>
        <v>100</v>
      </c>
      <c r="K23" s="7">
        <f t="shared" si="1"/>
        <v>0</v>
      </c>
      <c r="L23" s="26"/>
    </row>
    <row r="24" spans="1:12" ht="60.75">
      <c r="A24" s="14" t="s">
        <v>53</v>
      </c>
      <c r="B24" s="9"/>
      <c r="C24" s="9"/>
      <c r="D24" s="6">
        <v>41036400</v>
      </c>
      <c r="E24" s="10"/>
      <c r="F24" s="15"/>
      <c r="G24" s="15">
        <v>1601947</v>
      </c>
      <c r="H24" s="15">
        <v>1601947</v>
      </c>
      <c r="I24" s="7">
        <v>1601947</v>
      </c>
      <c r="J24" s="33">
        <f t="shared" si="0"/>
        <v>100</v>
      </c>
      <c r="K24" s="7">
        <f t="shared" si="1"/>
        <v>0</v>
      </c>
      <c r="L24" s="26"/>
    </row>
    <row r="25" spans="1:12" ht="40.5">
      <c r="A25" s="14" t="s">
        <v>60</v>
      </c>
      <c r="B25" s="9"/>
      <c r="C25" s="9"/>
      <c r="D25" s="6">
        <v>41037000</v>
      </c>
      <c r="E25" s="10"/>
      <c r="F25" s="15"/>
      <c r="G25" s="15">
        <v>1305800</v>
      </c>
      <c r="H25" s="15">
        <v>68300</v>
      </c>
      <c r="I25" s="7">
        <v>68300</v>
      </c>
      <c r="J25" s="33">
        <f t="shared" si="0"/>
        <v>100</v>
      </c>
      <c r="K25" s="7">
        <f t="shared" si="1"/>
        <v>0</v>
      </c>
      <c r="L25" s="26"/>
    </row>
    <row r="26" spans="1:12" ht="81">
      <c r="A26" s="14" t="s">
        <v>52</v>
      </c>
      <c r="B26" s="9"/>
      <c r="C26" s="9"/>
      <c r="D26" s="6">
        <v>41037200</v>
      </c>
      <c r="E26" s="10"/>
      <c r="F26" s="15"/>
      <c r="G26" s="15">
        <f>27105900+11101800</f>
        <v>38207700</v>
      </c>
      <c r="H26" s="15">
        <f>11101800+27105900</f>
        <v>38207700</v>
      </c>
      <c r="I26" s="7">
        <f>14900800+4163200+9554300+9589400</f>
        <v>38207700</v>
      </c>
      <c r="J26" s="33">
        <f t="shared" si="0"/>
        <v>100</v>
      </c>
      <c r="K26" s="7">
        <f t="shared" si="1"/>
        <v>0</v>
      </c>
      <c r="L26" s="26"/>
    </row>
    <row r="27" spans="1:12" s="30" customFormat="1" ht="40.5">
      <c r="A27" s="11" t="s">
        <v>25</v>
      </c>
      <c r="B27" s="29"/>
      <c r="C27" s="29"/>
      <c r="D27" s="13"/>
      <c r="E27" s="13"/>
      <c r="F27" s="2">
        <f>SUM(F12:F22)</f>
        <v>1713078100</v>
      </c>
      <c r="G27" s="2">
        <f>SUM(G10:G26)</f>
        <v>3018858580</v>
      </c>
      <c r="H27" s="2">
        <f>SUM(H10:H26)</f>
        <v>2216742730</v>
      </c>
      <c r="I27" s="2">
        <f>SUM(I10:I26)</f>
        <v>2216708630</v>
      </c>
      <c r="J27" s="34">
        <f t="shared" si="0"/>
        <v>99.99846170692078</v>
      </c>
      <c r="K27" s="2">
        <f>SUM(K10:K26)</f>
        <v>0</v>
      </c>
      <c r="L27" s="8">
        <f>SUM(L12:L22)</f>
        <v>34100</v>
      </c>
    </row>
    <row r="28" spans="1:12" s="30" customFormat="1" ht="40.5" customHeight="1">
      <c r="A28" s="11" t="s">
        <v>26</v>
      </c>
      <c r="B28" s="29"/>
      <c r="C28" s="29"/>
      <c r="D28" s="13"/>
      <c r="E28" s="13"/>
      <c r="F28" s="2">
        <f>F9+F27</f>
        <v>2951844400</v>
      </c>
      <c r="G28" s="2">
        <f>G9+G27</f>
        <v>4345037480</v>
      </c>
      <c r="H28" s="2">
        <f>H9+H27</f>
        <v>3211377730</v>
      </c>
      <c r="I28" s="8">
        <f>I9+I27</f>
        <v>3211343630</v>
      </c>
      <c r="J28" s="34">
        <f t="shared" si="0"/>
        <v>99.9989381504492</v>
      </c>
      <c r="K28" s="8">
        <f>K9+K27</f>
        <v>0</v>
      </c>
      <c r="L28" s="8">
        <f>L9+L27</f>
        <v>34100</v>
      </c>
    </row>
    <row r="29" spans="1:12" s="30" customFormat="1" ht="25.5">
      <c r="A29" s="97" t="s">
        <v>27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s="30" customFormat="1" ht="60.75">
      <c r="A30" s="14" t="s">
        <v>48</v>
      </c>
      <c r="B30" s="5"/>
      <c r="C30" s="5"/>
      <c r="D30" s="6">
        <v>41034500</v>
      </c>
      <c r="E30" s="80"/>
      <c r="F30" s="80"/>
      <c r="G30" s="81">
        <v>2404481</v>
      </c>
      <c r="H30" s="81">
        <v>2404481</v>
      </c>
      <c r="I30" s="81">
        <f>2073000+331481</f>
        <v>2404481</v>
      </c>
      <c r="J30" s="33">
        <f>I30/H30*100</f>
        <v>100</v>
      </c>
      <c r="K30" s="7">
        <f>H30-I30</f>
        <v>0</v>
      </c>
      <c r="L30" s="80"/>
    </row>
    <row r="31" spans="1:12" ht="101.25">
      <c r="A31" s="4" t="s">
        <v>41</v>
      </c>
      <c r="B31" s="9" t="s">
        <v>29</v>
      </c>
      <c r="C31" s="36" t="s">
        <v>39</v>
      </c>
      <c r="D31" s="6">
        <v>41037300</v>
      </c>
      <c r="E31" s="6"/>
      <c r="F31" s="15">
        <v>182873000</v>
      </c>
      <c r="G31" s="15">
        <f>123443698+207448502</f>
        <v>330892200</v>
      </c>
      <c r="H31" s="15">
        <v>246772400</v>
      </c>
      <c r="I31" s="7">
        <f>185334800+28842300+32595300</f>
        <v>246772400</v>
      </c>
      <c r="J31" s="33">
        <f>I31/H31*100</f>
        <v>100</v>
      </c>
      <c r="K31" s="7">
        <f>H31-I31</f>
        <v>0</v>
      </c>
      <c r="L31" s="26"/>
    </row>
    <row r="32" spans="1:12" s="30" customFormat="1" ht="40.5">
      <c r="A32" s="11" t="s">
        <v>30</v>
      </c>
      <c r="B32" s="12"/>
      <c r="C32" s="12"/>
      <c r="D32" s="13"/>
      <c r="E32" s="13"/>
      <c r="F32" s="2">
        <f>SUM(F31:F31)</f>
        <v>182873000</v>
      </c>
      <c r="G32" s="2">
        <f>SUM(G30:G31)</f>
        <v>333296681</v>
      </c>
      <c r="H32" s="2">
        <f>SUM(H30:H31)</f>
        <v>249176881</v>
      </c>
      <c r="I32" s="2">
        <f>SUM(I30:I31)</f>
        <v>249176881</v>
      </c>
      <c r="J32" s="34">
        <f>I32/H32*100</f>
        <v>100</v>
      </c>
      <c r="K32" s="2">
        <f>SUM(K31:K31)</f>
        <v>0</v>
      </c>
      <c r="L32" s="8">
        <f>SUM(L31:L31)</f>
        <v>0</v>
      </c>
    </row>
    <row r="33" spans="1:12" s="30" customFormat="1" ht="40.5">
      <c r="A33" s="11" t="s">
        <v>31</v>
      </c>
      <c r="B33" s="12"/>
      <c r="C33" s="12"/>
      <c r="D33" s="13"/>
      <c r="E33" s="13"/>
      <c r="F33" s="2">
        <f>F27+F32</f>
        <v>1895951100</v>
      </c>
      <c r="G33" s="2">
        <f>G27+G32</f>
        <v>3352155261</v>
      </c>
      <c r="H33" s="2">
        <f>H27+H32</f>
        <v>2465919611</v>
      </c>
      <c r="I33" s="8">
        <f>I27+I32</f>
        <v>2465885511</v>
      </c>
      <c r="J33" s="34">
        <f>I33/H33*100</f>
        <v>99.99861714875668</v>
      </c>
      <c r="K33" s="8">
        <f>K27+K32</f>
        <v>0</v>
      </c>
      <c r="L33" s="8">
        <f>L27+L32</f>
        <v>34100</v>
      </c>
    </row>
    <row r="34" spans="1:12" s="30" customFormat="1" ht="40.5">
      <c r="A34" s="11" t="s">
        <v>32</v>
      </c>
      <c r="B34" s="12"/>
      <c r="C34" s="12"/>
      <c r="D34" s="13"/>
      <c r="E34" s="13"/>
      <c r="F34" s="2">
        <f>F28+F32</f>
        <v>3134717400</v>
      </c>
      <c r="G34" s="2">
        <f>G28+G32</f>
        <v>4678334161</v>
      </c>
      <c r="H34" s="2">
        <f>H28+H32</f>
        <v>3460554611</v>
      </c>
      <c r="I34" s="8">
        <f>I28+I32</f>
        <v>3460520511</v>
      </c>
      <c r="J34" s="34">
        <f>I34/H34*100</f>
        <v>99.99901460881757</v>
      </c>
      <c r="K34" s="8">
        <f>K28+K32</f>
        <v>0</v>
      </c>
      <c r="L34" s="8">
        <f>L28+L32</f>
        <v>34100</v>
      </c>
    </row>
    <row r="35" spans="1:12" s="30" customFormat="1" ht="20.25">
      <c r="A35" s="11"/>
      <c r="B35" s="47"/>
      <c r="C35" s="47"/>
      <c r="D35" s="48"/>
      <c r="E35" s="48"/>
      <c r="F35" s="44"/>
      <c r="G35" s="63"/>
      <c r="H35" s="44"/>
      <c r="I35" s="64"/>
      <c r="J35" s="50"/>
      <c r="K35" s="49"/>
      <c r="L35" s="51"/>
    </row>
    <row r="36" spans="1:12" s="30" customFormat="1" ht="20.25">
      <c r="A36" s="37"/>
      <c r="B36" s="38"/>
      <c r="C36" s="38"/>
      <c r="D36" s="39"/>
      <c r="E36" s="39"/>
      <c r="F36" s="40"/>
      <c r="G36" s="65"/>
      <c r="H36" s="65"/>
      <c r="I36" s="66"/>
      <c r="J36" s="42"/>
      <c r="K36" s="41"/>
      <c r="L36" s="43"/>
    </row>
    <row r="37" spans="1:12" s="30" customFormat="1" ht="20.25">
      <c r="A37" s="37"/>
      <c r="B37" s="38"/>
      <c r="C37" s="38"/>
      <c r="D37" s="39"/>
      <c r="E37" s="39"/>
      <c r="F37" s="40"/>
      <c r="G37" s="65"/>
      <c r="H37" s="65"/>
      <c r="I37" s="66"/>
      <c r="J37" s="42"/>
      <c r="K37" s="41"/>
      <c r="L37" s="43"/>
    </row>
    <row r="38" spans="1:12" ht="22.5" customHeight="1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22.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20.25">
      <c r="A40" s="31"/>
      <c r="B40" s="31"/>
      <c r="C40" s="31"/>
      <c r="D40" s="31"/>
      <c r="E40" s="31"/>
      <c r="F40" s="32"/>
      <c r="G40" s="67"/>
      <c r="H40" s="67"/>
      <c r="I40" s="68"/>
      <c r="J40" s="35"/>
      <c r="K40" s="31"/>
      <c r="L40" s="17"/>
    </row>
    <row r="41" spans="1:12" ht="21" customHeight="1">
      <c r="A41" s="100"/>
      <c r="B41" s="101"/>
      <c r="C41" s="101"/>
      <c r="D41" s="101"/>
      <c r="E41" s="101"/>
      <c r="F41" s="102"/>
      <c r="G41" s="102"/>
      <c r="H41" s="102"/>
      <c r="I41" s="103"/>
      <c r="J41" s="103"/>
      <c r="K41" s="103"/>
      <c r="L41" s="100"/>
    </row>
    <row r="42" spans="1:12" ht="20.25">
      <c r="A42" s="100"/>
      <c r="B42" s="101"/>
      <c r="C42" s="101"/>
      <c r="D42" s="101"/>
      <c r="E42" s="101"/>
      <c r="F42" s="104"/>
      <c r="G42" s="104"/>
      <c r="H42" s="104"/>
      <c r="I42" s="105"/>
      <c r="J42" s="106"/>
      <c r="K42" s="103"/>
      <c r="L42" s="100"/>
    </row>
    <row r="43" spans="1:12" ht="25.5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</row>
    <row r="44" spans="1:12" ht="23.25">
      <c r="A44" s="108"/>
      <c r="B44" s="109"/>
      <c r="C44" s="109"/>
      <c r="D44" s="110"/>
      <c r="E44" s="110"/>
      <c r="F44" s="111"/>
      <c r="G44" s="111"/>
      <c r="H44" s="111"/>
      <c r="I44" s="112"/>
      <c r="J44" s="113"/>
      <c r="K44" s="114"/>
      <c r="L44" s="17"/>
    </row>
    <row r="45" spans="1:12" ht="23.25">
      <c r="A45" s="115"/>
      <c r="B45" s="116"/>
      <c r="C45" s="116"/>
      <c r="D45" s="110"/>
      <c r="E45" s="117"/>
      <c r="F45" s="118"/>
      <c r="G45" s="118"/>
      <c r="H45" s="118"/>
      <c r="I45" s="114"/>
      <c r="J45" s="113"/>
      <c r="K45" s="114"/>
      <c r="L45" s="17"/>
    </row>
    <row r="46" spans="1:12" ht="23.25">
      <c r="A46" s="119"/>
      <c r="B46" s="116"/>
      <c r="C46" s="116"/>
      <c r="D46" s="110"/>
      <c r="E46" s="117"/>
      <c r="F46" s="118"/>
      <c r="G46" s="118"/>
      <c r="H46" s="118"/>
      <c r="I46" s="114"/>
      <c r="J46" s="113"/>
      <c r="K46" s="114"/>
      <c r="L46" s="17"/>
    </row>
    <row r="47" spans="1:12" ht="23.25">
      <c r="A47" s="119"/>
      <c r="B47" s="120"/>
      <c r="C47" s="120"/>
      <c r="D47" s="110"/>
      <c r="E47" s="121"/>
      <c r="F47" s="122"/>
      <c r="G47" s="118"/>
      <c r="H47" s="118"/>
      <c r="I47" s="118"/>
      <c r="J47" s="113"/>
      <c r="K47" s="114"/>
      <c r="L47" s="123"/>
    </row>
    <row r="48" spans="1:12" ht="23.25">
      <c r="A48" s="108"/>
      <c r="B48" s="109"/>
      <c r="C48" s="109"/>
      <c r="D48" s="110"/>
      <c r="E48" s="110"/>
      <c r="F48" s="118"/>
      <c r="G48" s="118"/>
      <c r="H48" s="118"/>
      <c r="I48" s="114"/>
      <c r="J48" s="113"/>
      <c r="K48" s="114"/>
      <c r="L48" s="123"/>
    </row>
    <row r="49" spans="1:12" ht="23.25">
      <c r="A49" s="108"/>
      <c r="B49" s="109"/>
      <c r="C49" s="109"/>
      <c r="D49" s="110"/>
      <c r="E49" s="110"/>
      <c r="F49" s="118"/>
      <c r="G49" s="118"/>
      <c r="H49" s="118"/>
      <c r="I49" s="114"/>
      <c r="J49" s="113"/>
      <c r="K49" s="114"/>
      <c r="L49" s="123"/>
    </row>
    <row r="50" spans="1:12" ht="23.25">
      <c r="A50" s="108"/>
      <c r="B50" s="109"/>
      <c r="C50" s="109"/>
      <c r="D50" s="110"/>
      <c r="E50" s="110"/>
      <c r="F50" s="118"/>
      <c r="G50" s="118"/>
      <c r="H50" s="118"/>
      <c r="I50" s="114"/>
      <c r="J50" s="113"/>
      <c r="K50" s="114"/>
      <c r="L50" s="17"/>
    </row>
    <row r="51" spans="1:12" ht="23.25">
      <c r="A51" s="108"/>
      <c r="B51" s="109"/>
      <c r="C51" s="109"/>
      <c r="D51" s="110"/>
      <c r="E51" s="117"/>
      <c r="F51" s="118"/>
      <c r="G51" s="118"/>
      <c r="H51" s="118"/>
      <c r="I51" s="114"/>
      <c r="J51" s="113"/>
      <c r="K51" s="114"/>
      <c r="L51" s="17"/>
    </row>
    <row r="52" spans="1:12" ht="23.25">
      <c r="A52" s="119"/>
      <c r="B52" s="109"/>
      <c r="C52" s="109"/>
      <c r="D52" s="110"/>
      <c r="E52" s="117"/>
      <c r="F52" s="118"/>
      <c r="G52" s="118"/>
      <c r="H52" s="118"/>
      <c r="I52" s="114"/>
      <c r="J52" s="113"/>
      <c r="K52" s="114"/>
      <c r="L52" s="17"/>
    </row>
    <row r="53" spans="1:12" ht="23.25">
      <c r="A53" s="119"/>
      <c r="B53" s="109"/>
      <c r="C53" s="109"/>
      <c r="D53" s="110"/>
      <c r="E53" s="117"/>
      <c r="F53" s="118"/>
      <c r="G53" s="118"/>
      <c r="H53" s="118"/>
      <c r="I53" s="114"/>
      <c r="J53" s="113"/>
      <c r="K53" s="114"/>
      <c r="L53" s="17"/>
    </row>
    <row r="54" spans="1:12" ht="23.25">
      <c r="A54" s="119"/>
      <c r="B54" s="124"/>
      <c r="C54" s="124"/>
      <c r="D54" s="110"/>
      <c r="E54" s="117"/>
      <c r="F54" s="118"/>
      <c r="G54" s="118"/>
      <c r="H54" s="118"/>
      <c r="I54" s="114"/>
      <c r="J54" s="113"/>
      <c r="K54" s="114"/>
      <c r="L54" s="17"/>
    </row>
    <row r="55" spans="1:12" ht="23.25">
      <c r="A55" s="125"/>
      <c r="B55" s="124"/>
      <c r="C55" s="124"/>
      <c r="D55" s="110"/>
      <c r="E55" s="117"/>
      <c r="F55" s="118"/>
      <c r="G55" s="118"/>
      <c r="H55" s="118"/>
      <c r="I55" s="114"/>
      <c r="J55" s="113"/>
      <c r="K55" s="114"/>
      <c r="L55" s="17"/>
    </row>
    <row r="56" spans="1:12" ht="23.25">
      <c r="A56" s="119"/>
      <c r="B56" s="124"/>
      <c r="C56" s="124"/>
      <c r="D56" s="110"/>
      <c r="E56" s="117"/>
      <c r="F56" s="118"/>
      <c r="G56" s="118"/>
      <c r="H56" s="118"/>
      <c r="I56" s="114"/>
      <c r="J56" s="113"/>
      <c r="K56" s="114"/>
      <c r="L56" s="126"/>
    </row>
    <row r="57" spans="1:12" ht="23.25">
      <c r="A57" s="119"/>
      <c r="B57" s="124"/>
      <c r="C57" s="124"/>
      <c r="D57" s="110"/>
      <c r="E57" s="117"/>
      <c r="F57" s="118"/>
      <c r="G57" s="118"/>
      <c r="H57" s="118"/>
      <c r="I57" s="114"/>
      <c r="J57" s="113"/>
      <c r="K57" s="114"/>
      <c r="L57" s="126"/>
    </row>
    <row r="58" spans="1:12" ht="23.25">
      <c r="A58" s="119"/>
      <c r="B58" s="124"/>
      <c r="C58" s="124"/>
      <c r="D58" s="110"/>
      <c r="E58" s="117"/>
      <c r="F58" s="118"/>
      <c r="G58" s="118"/>
      <c r="H58" s="118"/>
      <c r="I58" s="114"/>
      <c r="J58" s="113"/>
      <c r="K58" s="114"/>
      <c r="L58" s="126"/>
    </row>
    <row r="59" spans="1:12" ht="23.25">
      <c r="A59" s="119"/>
      <c r="B59" s="124"/>
      <c r="C59" s="124"/>
      <c r="D59" s="110"/>
      <c r="E59" s="117"/>
      <c r="F59" s="118"/>
      <c r="G59" s="118"/>
      <c r="H59" s="118"/>
      <c r="I59" s="114"/>
      <c r="J59" s="113"/>
      <c r="K59" s="114"/>
      <c r="L59" s="126"/>
    </row>
    <row r="60" spans="1:12" ht="23.25">
      <c r="A60" s="119"/>
      <c r="B60" s="124"/>
      <c r="C60" s="124"/>
      <c r="D60" s="110"/>
      <c r="E60" s="117"/>
      <c r="F60" s="118"/>
      <c r="G60" s="118"/>
      <c r="H60" s="118"/>
      <c r="I60" s="114"/>
      <c r="J60" s="113"/>
      <c r="K60" s="114"/>
      <c r="L60" s="126"/>
    </row>
    <row r="61" spans="1:12" s="30" customFormat="1" ht="22.5">
      <c r="A61" s="37"/>
      <c r="B61" s="127"/>
      <c r="C61" s="127"/>
      <c r="D61" s="121"/>
      <c r="E61" s="121"/>
      <c r="F61" s="122"/>
      <c r="G61" s="122"/>
      <c r="H61" s="122"/>
      <c r="I61" s="122"/>
      <c r="J61" s="128"/>
      <c r="K61" s="122"/>
      <c r="L61" s="129"/>
    </row>
    <row r="62" spans="1:12" ht="25.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</row>
    <row r="63" spans="1:12" ht="23.25">
      <c r="A63" s="108"/>
      <c r="B63" s="124"/>
      <c r="C63" s="130"/>
      <c r="D63" s="110"/>
      <c r="E63" s="110"/>
      <c r="F63" s="118"/>
      <c r="G63" s="118"/>
      <c r="H63" s="118"/>
      <c r="I63" s="114"/>
      <c r="J63" s="113"/>
      <c r="K63" s="114"/>
      <c r="L63" s="17"/>
    </row>
    <row r="64" spans="1:12" s="30" customFormat="1" ht="22.5">
      <c r="A64" s="37"/>
      <c r="B64" s="127"/>
      <c r="C64" s="127"/>
      <c r="D64" s="121"/>
      <c r="E64" s="121"/>
      <c r="F64" s="122"/>
      <c r="G64" s="122"/>
      <c r="H64" s="122"/>
      <c r="I64" s="122"/>
      <c r="J64" s="128"/>
      <c r="K64" s="122"/>
      <c r="L64" s="129"/>
    </row>
    <row r="65" spans="1:12" s="30" customFormat="1" ht="22.5">
      <c r="A65" s="37"/>
      <c r="B65" s="127"/>
      <c r="C65" s="127"/>
      <c r="D65" s="121"/>
      <c r="E65" s="121"/>
      <c r="F65" s="122"/>
      <c r="G65" s="122"/>
      <c r="H65" s="122"/>
      <c r="I65" s="129"/>
      <c r="J65" s="128"/>
      <c r="K65" s="129"/>
      <c r="L65" s="129"/>
    </row>
    <row r="66" spans="1:11" ht="20.25">
      <c r="A66" s="37"/>
      <c r="B66" s="38"/>
      <c r="C66" s="38"/>
      <c r="D66" s="52"/>
      <c r="E66" s="52"/>
      <c r="F66" s="45"/>
      <c r="G66" s="69"/>
      <c r="H66" s="69"/>
      <c r="I66" s="70"/>
      <c r="J66" s="54"/>
      <c r="K66" s="53"/>
    </row>
    <row r="67" spans="1:11" ht="20.25">
      <c r="A67" s="37"/>
      <c r="B67" s="38"/>
      <c r="C67" s="38"/>
      <c r="D67" s="52"/>
      <c r="E67" s="52"/>
      <c r="F67" s="45"/>
      <c r="G67" s="69"/>
      <c r="H67" s="69"/>
      <c r="I67" s="70"/>
      <c r="J67" s="54"/>
      <c r="K67" s="53"/>
    </row>
    <row r="68" spans="1:11" ht="20.25">
      <c r="A68" s="37"/>
      <c r="B68" s="38"/>
      <c r="C68" s="38"/>
      <c r="D68" s="52"/>
      <c r="E68" s="52"/>
      <c r="F68" s="45"/>
      <c r="G68" s="69"/>
      <c r="H68" s="69"/>
      <c r="I68" s="70"/>
      <c r="J68" s="54"/>
      <c r="K68" s="53"/>
    </row>
    <row r="69" spans="1:11" ht="20.25">
      <c r="A69" s="37"/>
      <c r="B69" s="38"/>
      <c r="C69" s="38"/>
      <c r="D69" s="52"/>
      <c r="E69" s="52"/>
      <c r="F69" s="45"/>
      <c r="G69" s="69"/>
      <c r="H69" s="69"/>
      <c r="I69" s="70"/>
      <c r="J69" s="54"/>
      <c r="K69" s="53"/>
    </row>
    <row r="70" spans="1:11" ht="20.25">
      <c r="A70" s="37"/>
      <c r="B70" s="38"/>
      <c r="C70" s="38"/>
      <c r="D70" s="52"/>
      <c r="E70" s="52"/>
      <c r="F70" s="45"/>
      <c r="G70" s="69"/>
      <c r="H70" s="69"/>
      <c r="I70" s="70"/>
      <c r="J70" s="54"/>
      <c r="K70" s="53"/>
    </row>
    <row r="71" spans="1:11" ht="20.25">
      <c r="A71" s="37"/>
      <c r="B71" s="38"/>
      <c r="C71" s="38"/>
      <c r="D71" s="52"/>
      <c r="E71" s="52"/>
      <c r="F71" s="45"/>
      <c r="G71" s="69"/>
      <c r="H71" s="69"/>
      <c r="I71" s="70"/>
      <c r="J71" s="54"/>
      <c r="K71" s="53"/>
    </row>
    <row r="72" spans="1:12" s="59" customFormat="1" ht="20.25">
      <c r="A72" s="56"/>
      <c r="B72" s="57"/>
      <c r="C72" s="57"/>
      <c r="D72" s="1"/>
      <c r="E72" s="1"/>
      <c r="F72" s="46"/>
      <c r="G72" s="71"/>
      <c r="H72" s="71"/>
      <c r="I72" s="72"/>
      <c r="J72" s="58"/>
      <c r="K72" s="1"/>
      <c r="L72" s="57"/>
    </row>
  </sheetData>
  <sheetProtection/>
  <mergeCells count="26">
    <mergeCell ref="F41:H41"/>
    <mergeCell ref="I41:J41"/>
    <mergeCell ref="K41:K42"/>
    <mergeCell ref="L41:L42"/>
    <mergeCell ref="A43:L43"/>
    <mergeCell ref="A62:L62"/>
    <mergeCell ref="L4:L5"/>
    <mergeCell ref="A6:L6"/>
    <mergeCell ref="A29:L29"/>
    <mergeCell ref="A38:L38"/>
    <mergeCell ref="A39:L39"/>
    <mergeCell ref="A41:A42"/>
    <mergeCell ref="B41:B42"/>
    <mergeCell ref="C41:C42"/>
    <mergeCell ref="D41:D42"/>
    <mergeCell ref="E41:E42"/>
    <mergeCell ref="A1:L1"/>
    <mergeCell ref="A2:L2"/>
    <mergeCell ref="A4:A5"/>
    <mergeCell ref="B4:B5"/>
    <mergeCell ref="C4:C5"/>
    <mergeCell ref="D4:D5"/>
    <mergeCell ref="E4:E5"/>
    <mergeCell ref="F4:H4"/>
    <mergeCell ref="I4:J4"/>
    <mergeCell ref="K4:K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2"/>
  <sheetViews>
    <sheetView view="pageBreakPreview" zoomScale="60" zoomScaleNormal="50" zoomScalePageLayoutView="0" workbookViewId="0" topLeftCell="A1">
      <selection activeCell="A1" sqref="A1:IV16384"/>
    </sheetView>
  </sheetViews>
  <sheetFormatPr defaultColWidth="14.140625" defaultRowHeight="15"/>
  <cols>
    <col min="1" max="1" width="69.8515625" style="56" customWidth="1"/>
    <col min="2" max="2" width="14.140625" style="57" hidden="1" customWidth="1"/>
    <col min="3" max="3" width="10.7109375" style="57" hidden="1" customWidth="1"/>
    <col min="4" max="4" width="16.421875" style="1" customWidth="1"/>
    <col min="5" max="5" width="8.421875" style="1" hidden="1" customWidth="1"/>
    <col min="6" max="6" width="25.7109375" style="46" hidden="1" customWidth="1"/>
    <col min="7" max="7" width="27.421875" style="71" customWidth="1"/>
    <col min="8" max="8" width="27.00390625" style="71" customWidth="1"/>
    <col min="9" max="9" width="26.421875" style="72" customWidth="1"/>
    <col min="10" max="10" width="19.00390625" style="58" customWidth="1"/>
    <col min="11" max="11" width="29.28125" style="1" customWidth="1"/>
    <col min="12" max="12" width="25.8515625" style="55" customWidth="1"/>
    <col min="13" max="13" width="13.140625" style="1" customWidth="1"/>
    <col min="14" max="16384" width="14.140625" style="1" customWidth="1"/>
  </cols>
  <sheetData>
    <row r="1" spans="1:12" s="18" customFormat="1" ht="22.5" customHeigh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s="18" customFormat="1" ht="22.5">
      <c r="A2" s="83" t="s">
        <v>61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s="18" customFormat="1" ht="22.5">
      <c r="A3" s="19"/>
      <c r="B3" s="19"/>
      <c r="C3" s="19"/>
      <c r="D3" s="19"/>
      <c r="E3" s="19"/>
      <c r="F3" s="21"/>
      <c r="G3" s="61"/>
      <c r="H3" s="61"/>
      <c r="I3" s="62"/>
      <c r="J3" s="19"/>
      <c r="K3" s="31" t="s">
        <v>42</v>
      </c>
      <c r="L3" s="20"/>
    </row>
    <row r="4" spans="1:12" ht="21" customHeight="1">
      <c r="A4" s="84" t="s">
        <v>0</v>
      </c>
      <c r="B4" s="86" t="s">
        <v>1</v>
      </c>
      <c r="C4" s="86" t="s">
        <v>2</v>
      </c>
      <c r="D4" s="86" t="s">
        <v>3</v>
      </c>
      <c r="E4" s="88" t="s">
        <v>4</v>
      </c>
      <c r="F4" s="90" t="s">
        <v>5</v>
      </c>
      <c r="G4" s="91"/>
      <c r="H4" s="92"/>
      <c r="I4" s="93" t="s">
        <v>6</v>
      </c>
      <c r="J4" s="94"/>
      <c r="K4" s="95" t="s">
        <v>7</v>
      </c>
      <c r="L4" s="84" t="s">
        <v>50</v>
      </c>
    </row>
    <row r="5" spans="1:12" ht="20.25">
      <c r="A5" s="85"/>
      <c r="B5" s="87"/>
      <c r="C5" s="87"/>
      <c r="D5" s="87"/>
      <c r="E5" s="89"/>
      <c r="F5" s="22" t="s">
        <v>8</v>
      </c>
      <c r="G5" s="22" t="s">
        <v>46</v>
      </c>
      <c r="H5" s="22" t="s">
        <v>58</v>
      </c>
      <c r="I5" s="23" t="s">
        <v>9</v>
      </c>
      <c r="J5" s="3" t="s">
        <v>10</v>
      </c>
      <c r="K5" s="96"/>
      <c r="L5" s="85"/>
    </row>
    <row r="6" spans="1:12" ht="25.5">
      <c r="A6" s="97" t="s">
        <v>11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9"/>
    </row>
    <row r="7" spans="1:12" ht="46.5">
      <c r="A7" s="4" t="s">
        <v>12</v>
      </c>
      <c r="B7" s="5" t="s">
        <v>13</v>
      </c>
      <c r="C7" s="5" t="s">
        <v>14</v>
      </c>
      <c r="D7" s="6">
        <v>41020100</v>
      </c>
      <c r="E7" s="6"/>
      <c r="F7" s="15">
        <v>561257500</v>
      </c>
      <c r="G7" s="15">
        <v>1098332200</v>
      </c>
      <c r="H7" s="15">
        <v>823750200</v>
      </c>
      <c r="I7" s="7">
        <f>610185333.38+30509266.62+30509266.62+61018533.38+30509266.62+61018533.38</f>
        <v>823750200</v>
      </c>
      <c r="J7" s="33">
        <f aca="true" t="shared" si="0" ref="J7:J28">I7/H7*100</f>
        <v>100</v>
      </c>
      <c r="K7" s="7">
        <f>H7-I7</f>
        <v>0</v>
      </c>
      <c r="L7" s="26"/>
    </row>
    <row r="8" spans="1:12" ht="81">
      <c r="A8" s="27" t="s">
        <v>15</v>
      </c>
      <c r="B8" s="28" t="s">
        <v>16</v>
      </c>
      <c r="C8" s="28" t="s">
        <v>14</v>
      </c>
      <c r="D8" s="6">
        <v>41020200</v>
      </c>
      <c r="E8" s="10" t="s">
        <v>17</v>
      </c>
      <c r="F8" s="15">
        <v>677508800</v>
      </c>
      <c r="G8" s="15">
        <v>227846700</v>
      </c>
      <c r="H8" s="15">
        <v>170884800</v>
      </c>
      <c r="I8" s="7">
        <f>18987200+18987200+18987200+18987200+18987200+18987200+18987200+18987200+18987200</f>
        <v>170884800</v>
      </c>
      <c r="J8" s="33">
        <f t="shared" si="0"/>
        <v>100</v>
      </c>
      <c r="K8" s="7">
        <f>H8-I8</f>
        <v>0</v>
      </c>
      <c r="L8" s="26"/>
    </row>
    <row r="9" spans="1:12" s="30" customFormat="1" ht="22.5">
      <c r="A9" s="11" t="s">
        <v>18</v>
      </c>
      <c r="B9" s="29"/>
      <c r="C9" s="29"/>
      <c r="D9" s="13"/>
      <c r="E9" s="13"/>
      <c r="F9" s="2">
        <f>SUM(F7:F8)</f>
        <v>1238766300</v>
      </c>
      <c r="G9" s="2">
        <f>SUM(G7:G8)</f>
        <v>1326178900</v>
      </c>
      <c r="H9" s="2">
        <f>SUM(H7:H8)</f>
        <v>994635000</v>
      </c>
      <c r="I9" s="2">
        <f>SUM(I7:I8)</f>
        <v>994635000</v>
      </c>
      <c r="J9" s="34">
        <f t="shared" si="0"/>
        <v>100</v>
      </c>
      <c r="K9" s="8">
        <f>SUM(K7:K8)</f>
        <v>0</v>
      </c>
      <c r="L9" s="8">
        <f>SUM(L7:L8)</f>
        <v>0</v>
      </c>
    </row>
    <row r="10" spans="1:12" s="30" customFormat="1" ht="60.75">
      <c r="A10" s="14" t="s">
        <v>51</v>
      </c>
      <c r="B10" s="29"/>
      <c r="C10" s="29"/>
      <c r="D10" s="6">
        <v>41030500</v>
      </c>
      <c r="E10" s="13"/>
      <c r="F10" s="2"/>
      <c r="G10" s="15">
        <v>1416390</v>
      </c>
      <c r="H10" s="15">
        <v>1416390</v>
      </c>
      <c r="I10" s="15">
        <v>1416390</v>
      </c>
      <c r="J10" s="33">
        <f t="shared" si="0"/>
        <v>100</v>
      </c>
      <c r="K10" s="7">
        <f>H10-I10</f>
        <v>0</v>
      </c>
      <c r="L10" s="26"/>
    </row>
    <row r="11" spans="1:12" s="30" customFormat="1" ht="60.75">
      <c r="A11" s="14" t="s">
        <v>49</v>
      </c>
      <c r="B11" s="29"/>
      <c r="C11" s="29"/>
      <c r="D11" s="6">
        <v>41032300</v>
      </c>
      <c r="E11" s="13"/>
      <c r="F11" s="2"/>
      <c r="G11" s="15">
        <f>139500000-100000000</f>
        <v>39500000</v>
      </c>
      <c r="H11" s="15">
        <f>96750000-13500000-43750000</f>
        <v>39500000</v>
      </c>
      <c r="I11" s="15">
        <f>41000000+12000000+43750000-L11</f>
        <v>39500000</v>
      </c>
      <c r="J11" s="33">
        <f t="shared" si="0"/>
        <v>100</v>
      </c>
      <c r="K11" s="7">
        <f>H11-I11</f>
        <v>0</v>
      </c>
      <c r="L11" s="7">
        <v>57250000</v>
      </c>
    </row>
    <row r="12" spans="1:12" ht="60.75">
      <c r="A12" s="4" t="s">
        <v>45</v>
      </c>
      <c r="B12" s="5"/>
      <c r="C12" s="5"/>
      <c r="D12" s="6">
        <v>41033000</v>
      </c>
      <c r="E12" s="6"/>
      <c r="F12" s="15"/>
      <c r="G12" s="15">
        <f>76123500+15756000+14196000</f>
        <v>106075500</v>
      </c>
      <c r="H12" s="15">
        <f>76527800+15756000</f>
        <v>92283800</v>
      </c>
      <c r="I12" s="7">
        <f>54071050+4257450+4260850+4260850+4238900-L12+4238900+4238950+4238950+4238950+4238950</f>
        <v>92249700</v>
      </c>
      <c r="J12" s="33">
        <f t="shared" si="0"/>
        <v>99.96304876912308</v>
      </c>
      <c r="K12" s="7">
        <f>H12-I12-L12</f>
        <v>0</v>
      </c>
      <c r="L12" s="73">
        <v>34100</v>
      </c>
    </row>
    <row r="13" spans="1:12" ht="60.75">
      <c r="A13" s="4" t="s">
        <v>59</v>
      </c>
      <c r="B13" s="5"/>
      <c r="C13" s="5"/>
      <c r="D13" s="6">
        <v>41033800</v>
      </c>
      <c r="E13" s="6"/>
      <c r="F13" s="15"/>
      <c r="G13" s="15">
        <v>5718700</v>
      </c>
      <c r="H13" s="15">
        <v>1906200</v>
      </c>
      <c r="I13" s="7">
        <v>1906200</v>
      </c>
      <c r="J13" s="33">
        <f>I13/H13*100</f>
        <v>100</v>
      </c>
      <c r="K13" s="7">
        <f>H13-I13-L13</f>
        <v>0</v>
      </c>
      <c r="L13" s="73"/>
    </row>
    <row r="14" spans="1:12" ht="46.5">
      <c r="A14" s="4" t="s">
        <v>19</v>
      </c>
      <c r="B14" s="5" t="s">
        <v>20</v>
      </c>
      <c r="C14" s="5" t="s">
        <v>14</v>
      </c>
      <c r="D14" s="6">
        <v>41033900</v>
      </c>
      <c r="E14" s="6"/>
      <c r="F14" s="15">
        <v>1688826300</v>
      </c>
      <c r="G14" s="15">
        <v>2668824700</v>
      </c>
      <c r="H14" s="15">
        <v>1963570100</v>
      </c>
      <c r="I14" s="7">
        <f>1636373600+52917850+52917850+110680400+110680400</f>
        <v>1963570100</v>
      </c>
      <c r="J14" s="33">
        <f t="shared" si="0"/>
        <v>100</v>
      </c>
      <c r="K14" s="7">
        <f aca="true" t="shared" si="1" ref="K14:K26">H14-I14</f>
        <v>0</v>
      </c>
      <c r="L14" s="26"/>
    </row>
    <row r="15" spans="1:12" ht="121.5">
      <c r="A15" s="4" t="s">
        <v>21</v>
      </c>
      <c r="B15" s="5" t="s">
        <v>22</v>
      </c>
      <c r="C15" s="5" t="s">
        <v>23</v>
      </c>
      <c r="D15" s="6">
        <v>41034400</v>
      </c>
      <c r="E15" s="10" t="s">
        <v>24</v>
      </c>
      <c r="F15" s="15">
        <v>6386400</v>
      </c>
      <c r="G15" s="15">
        <v>16298000</v>
      </c>
      <c r="H15" s="15">
        <v>6695400</v>
      </c>
      <c r="I15" s="7">
        <f>3936000+984000+1775400</f>
        <v>6695400</v>
      </c>
      <c r="J15" s="33">
        <f t="shared" si="0"/>
        <v>100</v>
      </c>
      <c r="K15" s="7">
        <f t="shared" si="1"/>
        <v>0</v>
      </c>
      <c r="L15" s="26"/>
    </row>
    <row r="16" spans="1:12" ht="60.75">
      <c r="A16" s="14" t="s">
        <v>48</v>
      </c>
      <c r="B16" s="5"/>
      <c r="C16" s="5"/>
      <c r="D16" s="6">
        <v>41034500</v>
      </c>
      <c r="E16" s="10"/>
      <c r="F16" s="15"/>
      <c r="G16" s="15">
        <f>40000000+37595519</f>
        <v>77595519</v>
      </c>
      <c r="H16" s="15">
        <v>42455000</v>
      </c>
      <c r="I16" s="7">
        <f>28129000+7033000+7293000</f>
        <v>42455000</v>
      </c>
      <c r="J16" s="33">
        <f t="shared" si="0"/>
        <v>100</v>
      </c>
      <c r="K16" s="7">
        <f t="shared" si="1"/>
        <v>0</v>
      </c>
      <c r="L16" s="26"/>
    </row>
    <row r="17" spans="1:12" ht="40.5">
      <c r="A17" s="14" t="s">
        <v>54</v>
      </c>
      <c r="B17" s="5"/>
      <c r="C17" s="5"/>
      <c r="D17" s="6">
        <v>41035200</v>
      </c>
      <c r="E17" s="10"/>
      <c r="F17" s="15"/>
      <c r="G17" s="15">
        <v>4647144</v>
      </c>
      <c r="H17" s="15">
        <v>4036850</v>
      </c>
      <c r="I17" s="7">
        <f>590350+1461500+1985000</f>
        <v>4036850</v>
      </c>
      <c r="J17" s="33">
        <f t="shared" si="0"/>
        <v>100</v>
      </c>
      <c r="K17" s="7">
        <f t="shared" si="1"/>
        <v>0</v>
      </c>
      <c r="L17" s="26"/>
    </row>
    <row r="18" spans="1:12" ht="60.75">
      <c r="A18" s="14" t="s">
        <v>62</v>
      </c>
      <c r="B18" s="5"/>
      <c r="C18" s="5"/>
      <c r="D18" s="6">
        <v>41035300</v>
      </c>
      <c r="E18" s="10"/>
      <c r="F18" s="15"/>
      <c r="G18" s="15">
        <v>909400</v>
      </c>
      <c r="H18" s="15">
        <v>80000</v>
      </c>
      <c r="I18" s="7">
        <v>80000</v>
      </c>
      <c r="J18" s="33">
        <f t="shared" si="0"/>
        <v>100</v>
      </c>
      <c r="K18" s="7">
        <f t="shared" si="1"/>
        <v>0</v>
      </c>
      <c r="L18" s="26"/>
    </row>
    <row r="19" spans="1:12" ht="60.75">
      <c r="A19" s="14" t="s">
        <v>40</v>
      </c>
      <c r="B19" s="9" t="s">
        <v>38</v>
      </c>
      <c r="C19" s="9" t="s">
        <v>39</v>
      </c>
      <c r="D19" s="6">
        <v>41035400</v>
      </c>
      <c r="E19" s="10"/>
      <c r="F19" s="15">
        <v>8932700</v>
      </c>
      <c r="G19" s="15">
        <f>11682000+5927800</f>
        <v>17609800</v>
      </c>
      <c r="H19" s="15">
        <f>8761500+1745400</f>
        <v>10506900</v>
      </c>
      <c r="I19" s="7">
        <f>872700+872700+872700+1275900+973500+973500+1745400+973500+973500+973500</f>
        <v>10506900</v>
      </c>
      <c r="J19" s="33">
        <f t="shared" si="0"/>
        <v>100</v>
      </c>
      <c r="K19" s="7">
        <f t="shared" si="1"/>
        <v>0</v>
      </c>
      <c r="L19" s="26"/>
    </row>
    <row r="20" spans="1:12" ht="90" customHeight="1">
      <c r="A20" s="79" t="s">
        <v>55</v>
      </c>
      <c r="B20" s="9"/>
      <c r="C20" s="9"/>
      <c r="D20" s="6">
        <v>41035500</v>
      </c>
      <c r="E20" s="10"/>
      <c r="F20" s="15"/>
      <c r="G20" s="15">
        <v>1377750</v>
      </c>
      <c r="H20" s="15">
        <v>1287750</v>
      </c>
      <c r="I20" s="7">
        <v>1287750</v>
      </c>
      <c r="J20" s="33">
        <f t="shared" si="0"/>
        <v>100</v>
      </c>
      <c r="K20" s="7">
        <f t="shared" si="1"/>
        <v>0</v>
      </c>
      <c r="L20" s="26"/>
    </row>
    <row r="21" spans="1:12" ht="83.25" customHeight="1">
      <c r="A21" s="79" t="s">
        <v>57</v>
      </c>
      <c r="B21" s="75"/>
      <c r="C21" s="75"/>
      <c r="D21" s="76">
        <v>41035600</v>
      </c>
      <c r="E21" s="77"/>
      <c r="F21" s="78"/>
      <c r="G21" s="78">
        <f>7968545+889926</f>
        <v>8858471</v>
      </c>
      <c r="H21" s="15">
        <f>223203+1992131</f>
        <v>2215334</v>
      </c>
      <c r="I21" s="7">
        <f>223203+1992131</f>
        <v>2215334</v>
      </c>
      <c r="J21" s="33">
        <f t="shared" si="0"/>
        <v>100</v>
      </c>
      <c r="K21" s="7">
        <f t="shared" si="1"/>
        <v>0</v>
      </c>
      <c r="L21" s="26"/>
    </row>
    <row r="22" spans="1:12" ht="60.75">
      <c r="A22" s="14" t="s">
        <v>47</v>
      </c>
      <c r="B22" s="9" t="s">
        <v>38</v>
      </c>
      <c r="C22" s="9" t="s">
        <v>39</v>
      </c>
      <c r="D22" s="6">
        <v>41035900</v>
      </c>
      <c r="E22" s="10"/>
      <c r="F22" s="15">
        <v>8932700</v>
      </c>
      <c r="G22" s="15">
        <f>25201000+546100</f>
        <v>25747100</v>
      </c>
      <c r="H22" s="15">
        <f>546100+7200300</f>
        <v>7746400</v>
      </c>
      <c r="I22" s="7">
        <f>6460600+1285800</f>
        <v>7746400</v>
      </c>
      <c r="J22" s="33">
        <f t="shared" si="0"/>
        <v>100</v>
      </c>
      <c r="K22" s="7">
        <f t="shared" si="1"/>
        <v>0</v>
      </c>
      <c r="L22" s="26"/>
    </row>
    <row r="23" spans="1:12" ht="60.75">
      <c r="A23" s="14" t="s">
        <v>56</v>
      </c>
      <c r="B23" s="9"/>
      <c r="C23" s="9"/>
      <c r="D23" s="6">
        <v>41036100</v>
      </c>
      <c r="E23" s="10"/>
      <c r="F23" s="15"/>
      <c r="G23" s="15">
        <v>3164659</v>
      </c>
      <c r="H23" s="15">
        <v>3164659</v>
      </c>
      <c r="I23" s="7">
        <v>3164659</v>
      </c>
      <c r="J23" s="33">
        <f t="shared" si="0"/>
        <v>100</v>
      </c>
      <c r="K23" s="7">
        <f t="shared" si="1"/>
        <v>0</v>
      </c>
      <c r="L23" s="26"/>
    </row>
    <row r="24" spans="1:12" ht="60.75">
      <c r="A24" s="14" t="s">
        <v>53</v>
      </c>
      <c r="B24" s="9"/>
      <c r="C24" s="9"/>
      <c r="D24" s="6">
        <v>41036400</v>
      </c>
      <c r="E24" s="10"/>
      <c r="F24" s="15"/>
      <c r="G24" s="15">
        <v>1601947</v>
      </c>
      <c r="H24" s="15">
        <v>1601947</v>
      </c>
      <c r="I24" s="7">
        <v>1601947</v>
      </c>
      <c r="J24" s="33">
        <f t="shared" si="0"/>
        <v>100</v>
      </c>
      <c r="K24" s="7">
        <f t="shared" si="1"/>
        <v>0</v>
      </c>
      <c r="L24" s="26"/>
    </row>
    <row r="25" spans="1:12" ht="40.5">
      <c r="A25" s="14" t="s">
        <v>60</v>
      </c>
      <c r="B25" s="9"/>
      <c r="C25" s="9"/>
      <c r="D25" s="6">
        <v>41037000</v>
      </c>
      <c r="E25" s="10"/>
      <c r="F25" s="15"/>
      <c r="G25" s="15">
        <v>1305800</v>
      </c>
      <c r="H25" s="15">
        <v>68300</v>
      </c>
      <c r="I25" s="7">
        <v>68300</v>
      </c>
      <c r="J25" s="33">
        <f t="shared" si="0"/>
        <v>100</v>
      </c>
      <c r="K25" s="7">
        <f t="shared" si="1"/>
        <v>0</v>
      </c>
      <c r="L25" s="26"/>
    </row>
    <row r="26" spans="1:12" ht="81">
      <c r="A26" s="14" t="s">
        <v>52</v>
      </c>
      <c r="B26" s="9"/>
      <c r="C26" s="9"/>
      <c r="D26" s="6">
        <v>41037200</v>
      </c>
      <c r="E26" s="10"/>
      <c r="F26" s="15"/>
      <c r="G26" s="15">
        <f>27105900+11101800</f>
        <v>38207700</v>
      </c>
      <c r="H26" s="15">
        <f>11101800+27105900</f>
        <v>38207700</v>
      </c>
      <c r="I26" s="7">
        <f>14900800+4163200+9554300+9589400</f>
        <v>38207700</v>
      </c>
      <c r="J26" s="33">
        <f t="shared" si="0"/>
        <v>100</v>
      </c>
      <c r="K26" s="7">
        <f t="shared" si="1"/>
        <v>0</v>
      </c>
      <c r="L26" s="26"/>
    </row>
    <row r="27" spans="1:12" s="30" customFormat="1" ht="40.5">
      <c r="A27" s="11" t="s">
        <v>25</v>
      </c>
      <c r="B27" s="29"/>
      <c r="C27" s="29"/>
      <c r="D27" s="13"/>
      <c r="E27" s="13"/>
      <c r="F27" s="2">
        <f>SUM(F12:F22)</f>
        <v>1713078100</v>
      </c>
      <c r="G27" s="2">
        <f>SUM(G10:G26)</f>
        <v>3018858580</v>
      </c>
      <c r="H27" s="2">
        <f>SUM(H10:H26)</f>
        <v>2216742730</v>
      </c>
      <c r="I27" s="2">
        <f>SUM(I10:I26)</f>
        <v>2216708630</v>
      </c>
      <c r="J27" s="34">
        <f t="shared" si="0"/>
        <v>99.99846170692078</v>
      </c>
      <c r="K27" s="2">
        <f>SUM(K10:K26)</f>
        <v>0</v>
      </c>
      <c r="L27" s="8">
        <f>SUM(L12:L22)</f>
        <v>34100</v>
      </c>
    </row>
    <row r="28" spans="1:12" s="30" customFormat="1" ht="40.5" customHeight="1">
      <c r="A28" s="11" t="s">
        <v>26</v>
      </c>
      <c r="B28" s="29"/>
      <c r="C28" s="29"/>
      <c r="D28" s="13"/>
      <c r="E28" s="13"/>
      <c r="F28" s="2">
        <f>F9+F27</f>
        <v>2951844400</v>
      </c>
      <c r="G28" s="2">
        <f>G9+G27</f>
        <v>4345037480</v>
      </c>
      <c r="H28" s="2">
        <f>H9+H27</f>
        <v>3211377730</v>
      </c>
      <c r="I28" s="8">
        <f>I9+I27</f>
        <v>3211343630</v>
      </c>
      <c r="J28" s="34">
        <f t="shared" si="0"/>
        <v>99.9989381504492</v>
      </c>
      <c r="K28" s="8">
        <f>K9+K27</f>
        <v>0</v>
      </c>
      <c r="L28" s="8">
        <f>L9+L27</f>
        <v>34100</v>
      </c>
    </row>
    <row r="29" spans="1:12" s="30" customFormat="1" ht="25.5">
      <c r="A29" s="97" t="s">
        <v>27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2" s="30" customFormat="1" ht="60.75">
      <c r="A30" s="14" t="s">
        <v>48</v>
      </c>
      <c r="B30" s="5"/>
      <c r="C30" s="5"/>
      <c r="D30" s="6">
        <v>41034500</v>
      </c>
      <c r="E30" s="80"/>
      <c r="F30" s="80"/>
      <c r="G30" s="81">
        <v>2404481</v>
      </c>
      <c r="H30" s="81">
        <v>2404481</v>
      </c>
      <c r="I30" s="81">
        <f>2073000+331481</f>
        <v>2404481</v>
      </c>
      <c r="J30" s="33">
        <f>I30/H30*100</f>
        <v>100</v>
      </c>
      <c r="K30" s="7">
        <f>H30-I30</f>
        <v>0</v>
      </c>
      <c r="L30" s="80"/>
    </row>
    <row r="31" spans="1:12" ht="101.25">
      <c r="A31" s="4" t="s">
        <v>41</v>
      </c>
      <c r="B31" s="9" t="s">
        <v>29</v>
      </c>
      <c r="C31" s="36" t="s">
        <v>39</v>
      </c>
      <c r="D31" s="6">
        <v>41037300</v>
      </c>
      <c r="E31" s="6"/>
      <c r="F31" s="15">
        <v>182873000</v>
      </c>
      <c r="G31" s="15">
        <f>123443698+207448502</f>
        <v>330892200</v>
      </c>
      <c r="H31" s="15">
        <v>246772400</v>
      </c>
      <c r="I31" s="7">
        <f>185334800+28842300+32595300</f>
        <v>246772400</v>
      </c>
      <c r="J31" s="33">
        <f>I31/H31*100</f>
        <v>100</v>
      </c>
      <c r="K31" s="7">
        <f>H31-I31</f>
        <v>0</v>
      </c>
      <c r="L31" s="26"/>
    </row>
    <row r="32" spans="1:12" s="30" customFormat="1" ht="40.5">
      <c r="A32" s="11" t="s">
        <v>30</v>
      </c>
      <c r="B32" s="12"/>
      <c r="C32" s="12"/>
      <c r="D32" s="13"/>
      <c r="E32" s="13"/>
      <c r="F32" s="2">
        <f>SUM(F31:F31)</f>
        <v>182873000</v>
      </c>
      <c r="G32" s="2">
        <f>SUM(G30:G31)</f>
        <v>333296681</v>
      </c>
      <c r="H32" s="2">
        <f>SUM(H30:H31)</f>
        <v>249176881</v>
      </c>
      <c r="I32" s="2">
        <f>SUM(I30:I31)</f>
        <v>249176881</v>
      </c>
      <c r="J32" s="34">
        <f>I32/H32*100</f>
        <v>100</v>
      </c>
      <c r="K32" s="2">
        <f>SUM(K31:K31)</f>
        <v>0</v>
      </c>
      <c r="L32" s="8">
        <f>SUM(L31:L31)</f>
        <v>0</v>
      </c>
    </row>
    <row r="33" spans="1:12" s="30" customFormat="1" ht="40.5">
      <c r="A33" s="11" t="s">
        <v>31</v>
      </c>
      <c r="B33" s="12"/>
      <c r="C33" s="12"/>
      <c r="D33" s="13"/>
      <c r="E33" s="13"/>
      <c r="F33" s="2">
        <f>F27+F32</f>
        <v>1895951100</v>
      </c>
      <c r="G33" s="2">
        <f>G27+G32</f>
        <v>3352155261</v>
      </c>
      <c r="H33" s="2">
        <f>H27+H32</f>
        <v>2465919611</v>
      </c>
      <c r="I33" s="8">
        <f>I27+I32</f>
        <v>2465885511</v>
      </c>
      <c r="J33" s="34">
        <f>I33/H33*100</f>
        <v>99.99861714875668</v>
      </c>
      <c r="K33" s="8">
        <f>K27+K32</f>
        <v>0</v>
      </c>
      <c r="L33" s="8">
        <f>L27+L32</f>
        <v>34100</v>
      </c>
    </row>
    <row r="34" spans="1:12" s="30" customFormat="1" ht="40.5">
      <c r="A34" s="11" t="s">
        <v>32</v>
      </c>
      <c r="B34" s="12"/>
      <c r="C34" s="12"/>
      <c r="D34" s="13"/>
      <c r="E34" s="13"/>
      <c r="F34" s="2">
        <f>F28+F32</f>
        <v>3134717400</v>
      </c>
      <c r="G34" s="2">
        <f>G28+G32</f>
        <v>4678334161</v>
      </c>
      <c r="H34" s="2">
        <f>H28+H32</f>
        <v>3460554611</v>
      </c>
      <c r="I34" s="8">
        <f>I28+I32</f>
        <v>3460520511</v>
      </c>
      <c r="J34" s="34">
        <f>I34/H34*100</f>
        <v>99.99901460881757</v>
      </c>
      <c r="K34" s="8">
        <f>K28+K32</f>
        <v>0</v>
      </c>
      <c r="L34" s="8">
        <f>L28+L32</f>
        <v>34100</v>
      </c>
    </row>
    <row r="35" spans="1:12" s="30" customFormat="1" ht="20.25">
      <c r="A35" s="11"/>
      <c r="B35" s="47"/>
      <c r="C35" s="47"/>
      <c r="D35" s="48"/>
      <c r="E35" s="48"/>
      <c r="F35" s="44"/>
      <c r="G35" s="63"/>
      <c r="H35" s="44"/>
      <c r="I35" s="64"/>
      <c r="J35" s="50"/>
      <c r="K35" s="49"/>
      <c r="L35" s="51"/>
    </row>
    <row r="36" spans="1:12" s="30" customFormat="1" ht="20.25">
      <c r="A36" s="37"/>
      <c r="B36" s="38"/>
      <c r="C36" s="38"/>
      <c r="D36" s="39"/>
      <c r="E36" s="39"/>
      <c r="F36" s="40"/>
      <c r="G36" s="65"/>
      <c r="H36" s="65"/>
      <c r="I36" s="66"/>
      <c r="J36" s="42"/>
      <c r="K36" s="41"/>
      <c r="L36" s="43"/>
    </row>
    <row r="37" spans="1:12" s="30" customFormat="1" ht="20.25">
      <c r="A37" s="37"/>
      <c r="B37" s="38"/>
      <c r="C37" s="38"/>
      <c r="D37" s="39"/>
      <c r="E37" s="39"/>
      <c r="F37" s="40"/>
      <c r="G37" s="65"/>
      <c r="H37" s="65"/>
      <c r="I37" s="66"/>
      <c r="J37" s="42"/>
      <c r="K37" s="41"/>
      <c r="L37" s="43"/>
    </row>
    <row r="38" spans="1:12" ht="22.5" customHeight="1">
      <c r="A38" s="82" t="s">
        <v>43</v>
      </c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</row>
    <row r="39" spans="1:12" ht="22.5">
      <c r="A39" s="83" t="s">
        <v>61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</row>
    <row r="40" spans="1:12" ht="20.25">
      <c r="A40" s="31"/>
      <c r="B40" s="31"/>
      <c r="C40" s="31"/>
      <c r="D40" s="31"/>
      <c r="E40" s="31"/>
      <c r="F40" s="32"/>
      <c r="G40" s="67"/>
      <c r="H40" s="67"/>
      <c r="I40" s="68"/>
      <c r="J40" s="35"/>
      <c r="K40" s="31" t="s">
        <v>42</v>
      </c>
      <c r="L40" s="17"/>
    </row>
    <row r="41" spans="1:12" ht="21" customHeight="1">
      <c r="A41" s="84" t="s">
        <v>0</v>
      </c>
      <c r="B41" s="86" t="s">
        <v>33</v>
      </c>
      <c r="C41" s="86" t="s">
        <v>34</v>
      </c>
      <c r="D41" s="86" t="s">
        <v>3</v>
      </c>
      <c r="E41" s="86" t="s">
        <v>4</v>
      </c>
      <c r="F41" s="90" t="s">
        <v>5</v>
      </c>
      <c r="G41" s="91"/>
      <c r="H41" s="92"/>
      <c r="I41" s="93" t="s">
        <v>6</v>
      </c>
      <c r="J41" s="94"/>
      <c r="K41" s="95" t="s">
        <v>7</v>
      </c>
      <c r="L41" s="84" t="s">
        <v>50</v>
      </c>
    </row>
    <row r="42" spans="1:12" ht="20.25">
      <c r="A42" s="85"/>
      <c r="B42" s="87"/>
      <c r="C42" s="87"/>
      <c r="D42" s="87"/>
      <c r="E42" s="87"/>
      <c r="F42" s="22" t="s">
        <v>8</v>
      </c>
      <c r="G42" s="22" t="s">
        <v>46</v>
      </c>
      <c r="H42" s="22" t="s">
        <v>58</v>
      </c>
      <c r="I42" s="23" t="s">
        <v>9</v>
      </c>
      <c r="J42" s="3" t="s">
        <v>10</v>
      </c>
      <c r="K42" s="96"/>
      <c r="L42" s="85"/>
    </row>
    <row r="43" spans="1:12" ht="25.5">
      <c r="A43" s="97" t="s">
        <v>11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1:12" ht="46.5">
      <c r="A44" s="4" t="s">
        <v>12</v>
      </c>
      <c r="B44" s="5" t="s">
        <v>13</v>
      </c>
      <c r="C44" s="5" t="s">
        <v>14</v>
      </c>
      <c r="D44" s="6">
        <v>41020100</v>
      </c>
      <c r="E44" s="6"/>
      <c r="F44" s="16">
        <v>126817000</v>
      </c>
      <c r="G44" s="16">
        <v>247783000</v>
      </c>
      <c r="H44" s="16">
        <v>185837400</v>
      </c>
      <c r="I44" s="25">
        <f>137657333.32+6882866.68+6882866.68+13765733.32+6882866.68+6882886.68+6882846.64</f>
        <v>185837400</v>
      </c>
      <c r="J44" s="33">
        <f aca="true" t="shared" si="2" ref="J44:J61">I44/H44*100</f>
        <v>100</v>
      </c>
      <c r="K44" s="7">
        <f aca="true" t="shared" si="3" ref="K44:K60">H44-I44</f>
        <v>0</v>
      </c>
      <c r="L44" s="24"/>
    </row>
    <row r="45" spans="1:12" ht="81">
      <c r="A45" s="27" t="s">
        <v>15</v>
      </c>
      <c r="B45" s="28" t="s">
        <v>16</v>
      </c>
      <c r="C45" s="28" t="s">
        <v>14</v>
      </c>
      <c r="D45" s="6">
        <v>41020200</v>
      </c>
      <c r="E45" s="10" t="s">
        <v>17</v>
      </c>
      <c r="F45" s="15">
        <v>677508800</v>
      </c>
      <c r="G45" s="15">
        <v>227846700</v>
      </c>
      <c r="H45" s="15">
        <v>170884800</v>
      </c>
      <c r="I45" s="7">
        <f>18987200+18987200+18987200+18987200+18987200+18987200+18987200+18987200+18987200</f>
        <v>170884800</v>
      </c>
      <c r="J45" s="33">
        <f t="shared" si="2"/>
        <v>100</v>
      </c>
      <c r="K45" s="7">
        <f t="shared" si="3"/>
        <v>0</v>
      </c>
      <c r="L45" s="24"/>
    </row>
    <row r="46" spans="1:12" ht="60.75">
      <c r="A46" s="14" t="s">
        <v>51</v>
      </c>
      <c r="B46" s="28"/>
      <c r="C46" s="28"/>
      <c r="D46" s="6">
        <v>41030500</v>
      </c>
      <c r="E46" s="10"/>
      <c r="F46" s="15"/>
      <c r="G46" s="15">
        <v>1416390</v>
      </c>
      <c r="H46" s="15">
        <v>1416390</v>
      </c>
      <c r="I46" s="7">
        <v>1416390</v>
      </c>
      <c r="J46" s="33">
        <f t="shared" si="2"/>
        <v>100</v>
      </c>
      <c r="K46" s="7">
        <f t="shared" si="3"/>
        <v>0</v>
      </c>
      <c r="L46" s="24"/>
    </row>
    <row r="47" spans="1:12" ht="60.75">
      <c r="A47" s="14" t="s">
        <v>49</v>
      </c>
      <c r="B47" s="29"/>
      <c r="C47" s="29"/>
      <c r="D47" s="6">
        <v>41032300</v>
      </c>
      <c r="E47" s="13"/>
      <c r="F47" s="2"/>
      <c r="G47" s="15">
        <f>139500000-100000000</f>
        <v>39500000</v>
      </c>
      <c r="H47" s="15">
        <f>96750000-13500000-43750000</f>
        <v>39500000</v>
      </c>
      <c r="I47" s="15">
        <f>41000000+12000000+43750000-L47</f>
        <v>39500000</v>
      </c>
      <c r="J47" s="33">
        <f t="shared" si="2"/>
        <v>100</v>
      </c>
      <c r="K47" s="7">
        <f>H47-I47</f>
        <v>0</v>
      </c>
      <c r="L47" s="74">
        <v>57250000</v>
      </c>
    </row>
    <row r="48" spans="1:12" ht="60.75">
      <c r="A48" s="4" t="s">
        <v>45</v>
      </c>
      <c r="B48" s="5"/>
      <c r="C48" s="5"/>
      <c r="D48" s="6">
        <v>41033000</v>
      </c>
      <c r="E48" s="6"/>
      <c r="F48" s="15"/>
      <c r="G48" s="15">
        <f>76123500+15756000+14196000</f>
        <v>106075500</v>
      </c>
      <c r="H48" s="15">
        <f>76527800+15756000</f>
        <v>92283800</v>
      </c>
      <c r="I48" s="7">
        <f>54071050+4257450+4260850+4260850+4238900-L48+4238900+4238950+4238950+4238950+4238950</f>
        <v>92249700</v>
      </c>
      <c r="J48" s="33">
        <f t="shared" si="2"/>
        <v>99.96304876912308</v>
      </c>
      <c r="K48" s="7">
        <f>H48-I48-L48</f>
        <v>0</v>
      </c>
      <c r="L48" s="74">
        <v>34100</v>
      </c>
    </row>
    <row r="49" spans="1:12" ht="60.75">
      <c r="A49" s="4" t="s">
        <v>59</v>
      </c>
      <c r="B49" s="5"/>
      <c r="C49" s="5"/>
      <c r="D49" s="6">
        <v>41033800</v>
      </c>
      <c r="E49" s="6"/>
      <c r="F49" s="15"/>
      <c r="G49" s="15">
        <v>3160000</v>
      </c>
      <c r="H49" s="15">
        <v>1053300</v>
      </c>
      <c r="I49" s="7">
        <v>1053300</v>
      </c>
      <c r="J49" s="33">
        <f>I49/H49*100</f>
        <v>100</v>
      </c>
      <c r="K49" s="7">
        <f>H49-I49-L49</f>
        <v>0</v>
      </c>
      <c r="L49" s="74"/>
    </row>
    <row r="50" spans="1:12" ht="46.5">
      <c r="A50" s="4" t="s">
        <v>19</v>
      </c>
      <c r="B50" s="5" t="s">
        <v>20</v>
      </c>
      <c r="C50" s="5" t="s">
        <v>14</v>
      </c>
      <c r="D50" s="6">
        <v>41033900</v>
      </c>
      <c r="E50" s="6"/>
      <c r="F50" s="15">
        <v>112543600</v>
      </c>
      <c r="G50" s="15">
        <v>157082200</v>
      </c>
      <c r="H50" s="15">
        <v>115572200</v>
      </c>
      <c r="I50" s="7">
        <f>96314000+3144650+3084650+6514450+6514450</f>
        <v>115572200</v>
      </c>
      <c r="J50" s="33">
        <f t="shared" si="2"/>
        <v>100</v>
      </c>
      <c r="K50" s="7">
        <f t="shared" si="3"/>
        <v>0</v>
      </c>
      <c r="L50" s="24"/>
    </row>
    <row r="51" spans="1:12" ht="121.5">
      <c r="A51" s="4" t="s">
        <v>21</v>
      </c>
      <c r="B51" s="5" t="s">
        <v>22</v>
      </c>
      <c r="C51" s="5" t="s">
        <v>23</v>
      </c>
      <c r="D51" s="6">
        <v>41034400</v>
      </c>
      <c r="E51" s="10" t="s">
        <v>24</v>
      </c>
      <c r="F51" s="15">
        <v>6386400</v>
      </c>
      <c r="G51" s="15">
        <v>16298000</v>
      </c>
      <c r="H51" s="15">
        <v>6695400</v>
      </c>
      <c r="I51" s="7">
        <f>3936000+984000+1775400</f>
        <v>6695400</v>
      </c>
      <c r="J51" s="33">
        <f t="shared" si="2"/>
        <v>100</v>
      </c>
      <c r="K51" s="7">
        <f t="shared" si="3"/>
        <v>0</v>
      </c>
      <c r="L51" s="24"/>
    </row>
    <row r="52" spans="1:12" ht="60.75">
      <c r="A52" s="14" t="s">
        <v>48</v>
      </c>
      <c r="B52" s="5"/>
      <c r="C52" s="5"/>
      <c r="D52" s="6">
        <v>41034500</v>
      </c>
      <c r="E52" s="10"/>
      <c r="F52" s="15"/>
      <c r="G52" s="15">
        <f>10000000+10042000</f>
        <v>20042000</v>
      </c>
      <c r="H52" s="15">
        <v>10656000</v>
      </c>
      <c r="I52" s="7">
        <f>7032000+1758000+1866000</f>
        <v>10656000</v>
      </c>
      <c r="J52" s="33">
        <f>I52/H52*100</f>
        <v>100</v>
      </c>
      <c r="K52" s="7">
        <f>H52-I52</f>
        <v>0</v>
      </c>
      <c r="L52" s="24"/>
    </row>
    <row r="53" spans="1:12" ht="60.75">
      <c r="A53" s="14" t="s">
        <v>62</v>
      </c>
      <c r="B53" s="5"/>
      <c r="C53" s="5"/>
      <c r="D53" s="6">
        <v>41035300</v>
      </c>
      <c r="E53" s="10"/>
      <c r="F53" s="15"/>
      <c r="G53" s="15">
        <v>909400</v>
      </c>
      <c r="H53" s="15">
        <v>80000</v>
      </c>
      <c r="I53" s="7">
        <v>80000</v>
      </c>
      <c r="J53" s="33">
        <f>I53/H53*100</f>
        <v>100</v>
      </c>
      <c r="K53" s="7">
        <f>H53-I53</f>
        <v>0</v>
      </c>
      <c r="L53" s="24"/>
    </row>
    <row r="54" spans="1:12" ht="60.75">
      <c r="A54" s="14" t="s">
        <v>40</v>
      </c>
      <c r="B54" s="9" t="s">
        <v>38</v>
      </c>
      <c r="C54" s="9" t="s">
        <v>39</v>
      </c>
      <c r="D54" s="6">
        <v>41035400</v>
      </c>
      <c r="E54" s="10"/>
      <c r="F54" s="15">
        <v>8932700</v>
      </c>
      <c r="G54" s="15">
        <f>11682000+5927800</f>
        <v>17609800</v>
      </c>
      <c r="H54" s="15">
        <f>8761500+1745400</f>
        <v>10506900</v>
      </c>
      <c r="I54" s="7">
        <f>4867500+973500+1745400+973500+973500+973500</f>
        <v>10506900</v>
      </c>
      <c r="J54" s="33">
        <f t="shared" si="2"/>
        <v>100</v>
      </c>
      <c r="K54" s="7">
        <f t="shared" si="3"/>
        <v>0</v>
      </c>
      <c r="L54" s="24"/>
    </row>
    <row r="55" spans="1:12" ht="81">
      <c r="A55" s="79" t="s">
        <v>57</v>
      </c>
      <c r="B55" s="75"/>
      <c r="C55" s="75"/>
      <c r="D55" s="76">
        <v>41035600</v>
      </c>
      <c r="E55" s="10"/>
      <c r="F55" s="15"/>
      <c r="G55" s="15">
        <f>94916+1500000</f>
        <v>1594916</v>
      </c>
      <c r="H55" s="15">
        <f>23806+374999</f>
        <v>398805</v>
      </c>
      <c r="I55" s="7">
        <f>23806+374999</f>
        <v>398805</v>
      </c>
      <c r="J55" s="33">
        <f t="shared" si="2"/>
        <v>100</v>
      </c>
      <c r="K55" s="7">
        <f t="shared" si="3"/>
        <v>0</v>
      </c>
      <c r="L55" s="24"/>
    </row>
    <row r="56" spans="1:12" ht="60.75">
      <c r="A56" s="14" t="s">
        <v>47</v>
      </c>
      <c r="B56" s="9" t="s">
        <v>38</v>
      </c>
      <c r="C56" s="9" t="s">
        <v>39</v>
      </c>
      <c r="D56" s="6">
        <v>41035900</v>
      </c>
      <c r="E56" s="10"/>
      <c r="F56" s="15">
        <v>8932700</v>
      </c>
      <c r="G56" s="15">
        <f>25201000+546100</f>
        <v>25747100</v>
      </c>
      <c r="H56" s="15">
        <f>546100+7200300</f>
        <v>7746400</v>
      </c>
      <c r="I56" s="7">
        <f>6460600+1285800</f>
        <v>7746400</v>
      </c>
      <c r="J56" s="33">
        <f t="shared" si="2"/>
        <v>100</v>
      </c>
      <c r="K56" s="7">
        <f t="shared" si="3"/>
        <v>0</v>
      </c>
      <c r="L56" s="26"/>
    </row>
    <row r="57" spans="1:12" ht="60.75">
      <c r="A57" s="14" t="s">
        <v>56</v>
      </c>
      <c r="B57" s="9"/>
      <c r="C57" s="9"/>
      <c r="D57" s="6">
        <v>41036100</v>
      </c>
      <c r="E57" s="10"/>
      <c r="F57" s="15"/>
      <c r="G57" s="15">
        <v>3164659</v>
      </c>
      <c r="H57" s="15">
        <v>3164659</v>
      </c>
      <c r="I57" s="7">
        <v>3164659</v>
      </c>
      <c r="J57" s="33">
        <f t="shared" si="2"/>
        <v>100</v>
      </c>
      <c r="K57" s="7">
        <f t="shared" si="3"/>
        <v>0</v>
      </c>
      <c r="L57" s="26"/>
    </row>
    <row r="58" spans="1:12" ht="60.75">
      <c r="A58" s="14" t="s">
        <v>53</v>
      </c>
      <c r="B58" s="9"/>
      <c r="C58" s="9"/>
      <c r="D58" s="6">
        <v>41036400</v>
      </c>
      <c r="E58" s="10"/>
      <c r="F58" s="15"/>
      <c r="G58" s="15">
        <v>1601947</v>
      </c>
      <c r="H58" s="15">
        <v>1601947</v>
      </c>
      <c r="I58" s="7">
        <v>1601947</v>
      </c>
      <c r="J58" s="33">
        <f t="shared" si="2"/>
        <v>100</v>
      </c>
      <c r="K58" s="7">
        <f t="shared" si="3"/>
        <v>0</v>
      </c>
      <c r="L58" s="26"/>
    </row>
    <row r="59" spans="1:12" ht="40.5">
      <c r="A59" s="14" t="s">
        <v>60</v>
      </c>
      <c r="B59" s="9"/>
      <c r="C59" s="9"/>
      <c r="D59" s="6">
        <v>41037000</v>
      </c>
      <c r="E59" s="10"/>
      <c r="F59" s="15"/>
      <c r="G59" s="15">
        <v>1305800</v>
      </c>
      <c r="H59" s="15">
        <v>68300</v>
      </c>
      <c r="I59" s="7">
        <v>68300</v>
      </c>
      <c r="J59" s="33">
        <f t="shared" si="2"/>
        <v>100</v>
      </c>
      <c r="K59" s="7">
        <f t="shared" si="3"/>
        <v>0</v>
      </c>
      <c r="L59" s="26"/>
    </row>
    <row r="60" spans="1:12" ht="81">
      <c r="A60" s="14" t="s">
        <v>52</v>
      </c>
      <c r="B60" s="9"/>
      <c r="C60" s="9"/>
      <c r="D60" s="6">
        <v>41037200</v>
      </c>
      <c r="E60" s="10"/>
      <c r="F60" s="15"/>
      <c r="G60" s="15">
        <f>27105900+11101800</f>
        <v>38207700</v>
      </c>
      <c r="H60" s="15">
        <f>11101800+27105900</f>
        <v>38207700</v>
      </c>
      <c r="I60" s="7">
        <f>14900800+4163200+9554300+9589400</f>
        <v>38207700</v>
      </c>
      <c r="J60" s="33">
        <f t="shared" si="2"/>
        <v>100</v>
      </c>
      <c r="K60" s="7">
        <f t="shared" si="3"/>
        <v>0</v>
      </c>
      <c r="L60" s="26"/>
    </row>
    <row r="61" spans="1:12" s="30" customFormat="1" ht="40.5">
      <c r="A61" s="11" t="s">
        <v>35</v>
      </c>
      <c r="B61" s="12"/>
      <c r="C61" s="12"/>
      <c r="D61" s="13"/>
      <c r="E61" s="13"/>
      <c r="F61" s="2">
        <f>SUM(F44:F56)</f>
        <v>941121200</v>
      </c>
      <c r="G61" s="2">
        <f>SUM(G44:G60)</f>
        <v>909345112</v>
      </c>
      <c r="H61" s="2">
        <f>SUM(H44:H60)</f>
        <v>685674001</v>
      </c>
      <c r="I61" s="2">
        <f>SUM(I44:I60)</f>
        <v>685639901</v>
      </c>
      <c r="J61" s="34">
        <f t="shared" si="2"/>
        <v>99.99502679116456</v>
      </c>
      <c r="K61" s="2">
        <f>SUM(K44:K60)</f>
        <v>0</v>
      </c>
      <c r="L61" s="8">
        <f>SUM(L44:L56)</f>
        <v>57284100</v>
      </c>
    </row>
    <row r="62" spans="1:12" ht="25.5">
      <c r="A62" s="97" t="s">
        <v>27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 ht="121.5">
      <c r="A63" s="4" t="s">
        <v>28</v>
      </c>
      <c r="B63" s="9" t="s">
        <v>29</v>
      </c>
      <c r="C63" s="36">
        <v>3220</v>
      </c>
      <c r="D63" s="6">
        <v>41037300</v>
      </c>
      <c r="E63" s="6"/>
      <c r="F63" s="15">
        <v>182873000</v>
      </c>
      <c r="G63" s="15">
        <f>123443698+207448502</f>
        <v>330892200</v>
      </c>
      <c r="H63" s="15">
        <v>246772400</v>
      </c>
      <c r="I63" s="7">
        <f>185334800+28842300+32595300</f>
        <v>246772400</v>
      </c>
      <c r="J63" s="33">
        <f>I63/H63*100</f>
        <v>100</v>
      </c>
      <c r="K63" s="7">
        <f>H63-I63</f>
        <v>0</v>
      </c>
      <c r="L63" s="60"/>
    </row>
    <row r="64" spans="1:12" s="30" customFormat="1" ht="40.5">
      <c r="A64" s="11" t="s">
        <v>36</v>
      </c>
      <c r="B64" s="12"/>
      <c r="C64" s="12"/>
      <c r="D64" s="13"/>
      <c r="E64" s="13"/>
      <c r="F64" s="2">
        <f>SUM(F63:F63)</f>
        <v>182873000</v>
      </c>
      <c r="G64" s="2">
        <f>SUM(G63:G63)</f>
        <v>330892200</v>
      </c>
      <c r="H64" s="2">
        <f>SUM(H63:H63)</f>
        <v>246772400</v>
      </c>
      <c r="I64" s="2">
        <f>SUM(I63:I63)</f>
        <v>246772400</v>
      </c>
      <c r="J64" s="34">
        <f>I64/H64*100</f>
        <v>100</v>
      </c>
      <c r="K64" s="2">
        <f>SUM(K63:K63)</f>
        <v>0</v>
      </c>
      <c r="L64" s="8">
        <f>SUM(L63:L63)</f>
        <v>0</v>
      </c>
    </row>
    <row r="65" spans="1:12" s="30" customFormat="1" ht="40.5">
      <c r="A65" s="11" t="s">
        <v>37</v>
      </c>
      <c r="B65" s="12"/>
      <c r="C65" s="12"/>
      <c r="D65" s="13"/>
      <c r="E65" s="13"/>
      <c r="F65" s="2">
        <f>F61+F64</f>
        <v>1123994200</v>
      </c>
      <c r="G65" s="2">
        <f>G61+G64</f>
        <v>1240237312</v>
      </c>
      <c r="H65" s="2">
        <f>H61+H64</f>
        <v>932446401</v>
      </c>
      <c r="I65" s="8">
        <f>I61+I64</f>
        <v>932412301</v>
      </c>
      <c r="J65" s="34">
        <f>I65/H65*100</f>
        <v>99.99634295333615</v>
      </c>
      <c r="K65" s="8">
        <f>K61+K64</f>
        <v>0</v>
      </c>
      <c r="L65" s="8">
        <f>L61+L64</f>
        <v>57284100</v>
      </c>
    </row>
    <row r="66" spans="1:11" ht="20.25">
      <c r="A66" s="37"/>
      <c r="B66" s="38"/>
      <c r="C66" s="38"/>
      <c r="D66" s="52"/>
      <c r="E66" s="52"/>
      <c r="F66" s="45"/>
      <c r="G66" s="69"/>
      <c r="H66" s="69"/>
      <c r="I66" s="70"/>
      <c r="J66" s="54"/>
      <c r="K66" s="53"/>
    </row>
    <row r="67" spans="1:11" ht="20.25">
      <c r="A67" s="37"/>
      <c r="B67" s="38"/>
      <c r="C67" s="38"/>
      <c r="D67" s="52"/>
      <c r="E67" s="52"/>
      <c r="F67" s="45"/>
      <c r="G67" s="69"/>
      <c r="H67" s="69"/>
      <c r="I67" s="70"/>
      <c r="J67" s="54"/>
      <c r="K67" s="53"/>
    </row>
    <row r="68" spans="1:11" ht="20.25">
      <c r="A68" s="37"/>
      <c r="B68" s="38"/>
      <c r="C68" s="38"/>
      <c r="D68" s="52"/>
      <c r="E68" s="52"/>
      <c r="F68" s="45"/>
      <c r="G68" s="69"/>
      <c r="H68" s="69"/>
      <c r="I68" s="70"/>
      <c r="J68" s="54"/>
      <c r="K68" s="53"/>
    </row>
    <row r="69" spans="1:11" ht="20.25">
      <c r="A69" s="37"/>
      <c r="B69" s="38"/>
      <c r="C69" s="38"/>
      <c r="D69" s="52"/>
      <c r="E69" s="52"/>
      <c r="F69" s="45"/>
      <c r="G69" s="69"/>
      <c r="H69" s="69"/>
      <c r="I69" s="70"/>
      <c r="J69" s="54"/>
      <c r="K69" s="53"/>
    </row>
    <row r="70" spans="1:11" ht="20.25">
      <c r="A70" s="37"/>
      <c r="B70" s="38"/>
      <c r="C70" s="38"/>
      <c r="D70" s="52"/>
      <c r="E70" s="52"/>
      <c r="F70" s="45"/>
      <c r="G70" s="69"/>
      <c r="H70" s="69"/>
      <c r="I70" s="70"/>
      <c r="J70" s="54"/>
      <c r="K70" s="53"/>
    </row>
    <row r="71" spans="1:11" ht="20.25">
      <c r="A71" s="37"/>
      <c r="B71" s="38"/>
      <c r="C71" s="38"/>
      <c r="D71" s="52"/>
      <c r="E71" s="52"/>
      <c r="F71" s="45"/>
      <c r="G71" s="69"/>
      <c r="H71" s="69"/>
      <c r="I71" s="70"/>
      <c r="J71" s="54"/>
      <c r="K71" s="53"/>
    </row>
    <row r="72" spans="1:12" s="59" customFormat="1" ht="20.25">
      <c r="A72" s="56"/>
      <c r="B72" s="57"/>
      <c r="C72" s="57"/>
      <c r="D72" s="1"/>
      <c r="E72" s="1"/>
      <c r="F72" s="46"/>
      <c r="G72" s="71"/>
      <c r="H72" s="71"/>
      <c r="I72" s="72"/>
      <c r="J72" s="58"/>
      <c r="K72" s="1"/>
      <c r="L72" s="57"/>
    </row>
  </sheetData>
  <sheetProtection/>
  <mergeCells count="26">
    <mergeCell ref="I41:J41"/>
    <mergeCell ref="K41:K42"/>
    <mergeCell ref="L41:L42"/>
    <mergeCell ref="A43:L43"/>
    <mergeCell ref="A62:L62"/>
    <mergeCell ref="A41:A42"/>
    <mergeCell ref="B41:B42"/>
    <mergeCell ref="C41:C42"/>
    <mergeCell ref="D41:D42"/>
    <mergeCell ref="E41:E42"/>
    <mergeCell ref="F41:H41"/>
    <mergeCell ref="A1:L1"/>
    <mergeCell ref="A2:L2"/>
    <mergeCell ref="A4:A5"/>
    <mergeCell ref="I4:J4"/>
    <mergeCell ref="E4:E5"/>
    <mergeCell ref="F4:H4"/>
    <mergeCell ref="B4:B5"/>
    <mergeCell ref="K4:K5"/>
    <mergeCell ref="A6:L6"/>
    <mergeCell ref="C4:C5"/>
    <mergeCell ref="D4:D5"/>
    <mergeCell ref="L4:L5"/>
    <mergeCell ref="A29:L29"/>
    <mergeCell ref="A39:L39"/>
    <mergeCell ref="A38:L3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scale="40" r:id="rId1"/>
  <rowBreaks count="1" manualBreakCount="1">
    <brk id="3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2020-07-28T07:01:16Z</cp:lastPrinted>
  <dcterms:created xsi:type="dcterms:W3CDTF">2006-09-28T05:33:49Z</dcterms:created>
  <dcterms:modified xsi:type="dcterms:W3CDTF">2021-10-19T11:40:47Z</dcterms:modified>
  <cp:category/>
  <cp:version/>
  <cp:contentType/>
  <cp:contentStatus/>
</cp:coreProperties>
</file>