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440" windowHeight="6495" activeTab="0"/>
  </bookViews>
  <sheets>
    <sheet name="Доходи" sheetId="1" r:id="rId1"/>
    <sheet name="Видатки" sheetId="2" r:id="rId2"/>
  </sheets>
  <definedNames>
    <definedName name="_xlfn.IFERROR" hidden="1">#NAME?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'Видатки'!$3:$5</definedName>
    <definedName name="_xlnm.Print_Titles" localSheetId="0">'Доходи'!$7:$9</definedName>
    <definedName name="_xlnm.Print_Area" localSheetId="1">'Видатки'!$A$1:$R$92</definedName>
    <definedName name="_xlnm.Print_Area" localSheetId="0">'Доходи'!$A$1:$R$86</definedName>
  </definedNames>
  <calcPr fullCalcOnLoad="1"/>
</workbook>
</file>

<file path=xl/comments2.xml><?xml version="1.0" encoding="utf-8"?>
<comments xmlns="http://schemas.openxmlformats.org/spreadsheetml/2006/main">
  <authors>
    <author>Павлович Л.Л..</author>
  </authors>
  <commentList>
    <comment ref="D17" authorId="0">
      <text>
        <r>
          <rPr>
            <b/>
            <sz val="9"/>
            <rFont val="Tahoma"/>
            <family val="2"/>
          </rPr>
          <t>Павлович Л.Л..: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 xml:space="preserve">з форми LOGICA виокремлювати суму по 3101+3102+3104+3105
</t>
        </r>
      </text>
    </comment>
    <comment ref="D26" authorId="0">
      <text>
        <r>
          <rPr>
            <b/>
            <sz val="9"/>
            <rFont val="Tahoma"/>
            <family val="2"/>
          </rPr>
          <t>Павлович Л.Л..:</t>
        </r>
        <r>
          <rPr>
            <sz val="9"/>
            <rFont val="Tahoma"/>
            <family val="2"/>
          </rPr>
          <t xml:space="preserve">
з коду 3200 форми LOGICA зняти суму 3210+3240</t>
        </r>
      </text>
    </comment>
  </commentList>
</comments>
</file>

<file path=xl/sharedStrings.xml><?xml version="1.0" encoding="utf-8"?>
<sst xmlns="http://schemas.openxmlformats.org/spreadsheetml/2006/main" count="297" uniqueCount="255">
  <si>
    <t>Кредитування</t>
  </si>
  <si>
    <t xml:space="preserve">Надання пільгового довгострокового кредиту громадянам на будівництво (реконструкцію) та придбання житла </t>
  </si>
  <si>
    <t>Повернення кредитів, наданих для кредитування громадян на будівництво (реконструкцію) та придбання житла</t>
  </si>
  <si>
    <t>Надання державного пільгового кредиту індивідуальним сільським забудовникам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</si>
  <si>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</si>
  <si>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</si>
  <si>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</si>
  <si>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</si>
  <si>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</si>
  <si>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</si>
  <si>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</si>
  <si>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5</t>
  </si>
  <si>
    <t>9</t>
  </si>
  <si>
    <t>10</t>
  </si>
  <si>
    <t>11</t>
  </si>
  <si>
    <t>12</t>
  </si>
  <si>
    <t>14</t>
  </si>
  <si>
    <t>Податкові надходження</t>
  </si>
  <si>
    <t>Місцеві податки і збори</t>
  </si>
  <si>
    <t>Неподаткові надходження</t>
  </si>
  <si>
    <t>Інші надходження</t>
  </si>
  <si>
    <t>Цільові фонди</t>
  </si>
  <si>
    <t>Разом доходів</t>
  </si>
  <si>
    <t>Всього доходів</t>
  </si>
  <si>
    <t xml:space="preserve">  </t>
  </si>
  <si>
    <t>Найменування видатків</t>
  </si>
  <si>
    <t>900201</t>
  </si>
  <si>
    <t xml:space="preserve">Разом видатків </t>
  </si>
  <si>
    <t>900202</t>
  </si>
  <si>
    <t>900300</t>
  </si>
  <si>
    <t>Перевищення доходів над видатками (дефіцит бюджету)</t>
  </si>
  <si>
    <t xml:space="preserve">III. Джерела фінансування дефіциту : </t>
  </si>
  <si>
    <t xml:space="preserve">Зміна залишків коштів місцевих бюджетів та бюджетних установ, що утримуються з  місцевих бюджетів </t>
  </si>
  <si>
    <t xml:space="preserve">Залишки на початок року </t>
  </si>
  <si>
    <t xml:space="preserve">Залишки на кінець звітного періоду </t>
  </si>
  <si>
    <t>Фінансування за рахунок коштів бюджетів різних рівнів та державних фондів</t>
  </si>
  <si>
    <t>Позики, одержані з державних фондів</t>
  </si>
  <si>
    <t xml:space="preserve">         одержано позик</t>
  </si>
  <si>
    <t xml:space="preserve">         погашено  позик</t>
  </si>
  <si>
    <t>Позики, одержані з бюджетів вищих рівнів</t>
  </si>
  <si>
    <t>Позики, одержані з бюджетів нижчих рівнів</t>
  </si>
  <si>
    <t xml:space="preserve">Фінансування за рахунок  позик Національного банку України </t>
  </si>
  <si>
    <t>Позики Національного банку України для фінансування дефіциту бюджету</t>
  </si>
  <si>
    <t xml:space="preserve">          зміна залишків коштів на рахунках бюджетних установ</t>
  </si>
  <si>
    <t xml:space="preserve">          зміна готівкових залишків коштів</t>
  </si>
  <si>
    <t>Фінансування за рахунок комерційних банків</t>
  </si>
  <si>
    <t>Позики комерційних банків для фінансування  дефіциту бюджету</t>
  </si>
  <si>
    <t xml:space="preserve">          одержано позик</t>
  </si>
  <si>
    <t xml:space="preserve">          погашено позик</t>
  </si>
  <si>
    <t>Інше внутрішнє фінансування</t>
  </si>
  <si>
    <t>Коригування</t>
  </si>
  <si>
    <t>Разом коштів, отриманих з усіх джерел фінансування дефіциту бюджету</t>
  </si>
  <si>
    <t>Державне мито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</si>
  <si>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</si>
  <si>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</si>
  <si>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</si>
  <si>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Кошти, одержані із загального фонду до бюджету розвитку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</si>
  <si>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</si>
  <si>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</si>
  <si>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</si>
  <si>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</si>
  <si>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</si>
  <si>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</si>
  <si>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</si>
  <si>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</si>
  <si>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</si>
  <si>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</si>
  <si>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Дотації</t>
  </si>
  <si>
    <t>Субвенції</t>
  </si>
  <si>
    <t>Доходи від операцій з капіталом</t>
  </si>
  <si>
    <t xml:space="preserve">про виконання місцевих бюджетів  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</si>
  <si>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</si>
  <si>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</si>
  <si>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</si>
  <si>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</si>
  <si>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</si>
  <si>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</si>
  <si>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</si>
  <si>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</si>
  <si>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</si>
  <si>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>Разом</t>
  </si>
  <si>
    <t>Офіційні трансферти з іншої                                                                                              частини бюджету</t>
  </si>
  <si>
    <t xml:space="preserve">Застверджено місцевими радами на 2005 рік </t>
  </si>
  <si>
    <t>Доходи від операцій  з кредитування та надання гарантій</t>
  </si>
  <si>
    <t>Затверджено обласною радою  на 2010 рік із урахуванням змін</t>
  </si>
  <si>
    <t>Виконано з початку року</t>
  </si>
  <si>
    <t>Збір за місця для паркування транспортних засобів </t>
  </si>
  <si>
    <t>Туристичний збір </t>
  </si>
  <si>
    <t>Єдиний податок  </t>
  </si>
  <si>
    <t>Інші податки та збори</t>
  </si>
  <si>
    <t>Екологічний податок</t>
  </si>
  <si>
    <t>24170000</t>
  </si>
  <si>
    <t>Надходження коштів пайової участі у розвитку інфраструктури населеного пункту</t>
  </si>
  <si>
    <t>Плата за використання інших природних ресурсів  </t>
  </si>
  <si>
    <t>41030300</t>
  </si>
  <si>
    <t>41035000</t>
  </si>
  <si>
    <t>Кошти, що передаються до районних та мiських  бюджетiв з міських (міст районного значення), селищних, сільських та районних у містах бюджетів</t>
  </si>
  <si>
    <t>Дотації вирівнювання, що передаються з районних та міських (обласного значення) бюджетів</t>
  </si>
  <si>
    <t>Інші субвенції</t>
  </si>
  <si>
    <t>41010600</t>
  </si>
  <si>
    <t>41020300</t>
  </si>
  <si>
    <t>Субвенція на утримання об"єктів спільного користування чи ліквідацію негативних наслідків діяльності об"їктів спільного користування</t>
  </si>
  <si>
    <t>Усього доходів</t>
  </si>
  <si>
    <t>16</t>
  </si>
  <si>
    <t>17</t>
  </si>
  <si>
    <t>Базова дотація</t>
  </si>
  <si>
    <t>Організація та проведення громадських робіт</t>
  </si>
  <si>
    <t>6</t>
  </si>
  <si>
    <t>7</t>
  </si>
  <si>
    <t>2000</t>
  </si>
  <si>
    <t>3000</t>
  </si>
  <si>
    <t>3100</t>
  </si>
  <si>
    <t>3110</t>
  </si>
  <si>
    <t>3130</t>
  </si>
  <si>
    <t>3140</t>
  </si>
  <si>
    <t>Повернення коштів, наданих для кредитування індивідуальних сільських забудовників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</si>
  <si>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</si>
  <si>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</si>
  <si>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</si>
  <si>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</si>
  <si>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</si>
  <si>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</si>
  <si>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3030</t>
  </si>
  <si>
    <t>3180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</si>
  <si>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</si>
  <si>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</si>
  <si>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</si>
  <si>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</si>
  <si>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</si>
  <si>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</si>
  <si>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</si>
  <si>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</si>
  <si>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</si>
  <si>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</si>
  <si>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</si>
  <si>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</si>
  <si>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Реверсна дотація </t>
  </si>
  <si>
    <t xml:space="preserve">Всього видатків </t>
  </si>
  <si>
    <t>Код типової програмної класифікації видатків та кредитування місцевих бюджетів</t>
  </si>
  <si>
    <t>Акцизний податок з вироблених в Україні підакцизних товарів (продукції)</t>
  </si>
  <si>
    <t xml:space="preserve"> I. Доходи  по області (загальний та спеціальний фонди)</t>
  </si>
  <si>
    <t>II  Видатки  по області (загальний та спеціальний фонди)</t>
  </si>
  <si>
    <t>0150</t>
  </si>
  <si>
    <t>Економічна діяльність</t>
  </si>
  <si>
    <t>Будівництво та регіональний розвиток</t>
  </si>
  <si>
    <t>Транспорт та транспортна інфраструктура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</si>
  <si>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</si>
  <si>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</si>
  <si>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</t>
  </si>
  <si>
    <t>8200</t>
  </si>
  <si>
    <t>8300</t>
  </si>
  <si>
    <t>8400</t>
  </si>
  <si>
    <t>8700</t>
  </si>
  <si>
    <t>Громадський порядок та безпека</t>
  </si>
  <si>
    <t>Охорона навколишнього природного середовища</t>
  </si>
  <si>
    <t>7100</t>
  </si>
  <si>
    <t>Сільське, лісове, рибне господарство та мисливство</t>
  </si>
  <si>
    <t>Інші заклади та заходи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</si>
  <si>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</si>
  <si>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</si>
  <si>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</si>
  <si>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</si>
  <si>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</si>
  <si>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</si>
  <si>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</si>
  <si>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</si>
  <si>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обробки інформації з нарахування та виплати допомог і компенсацій</t>
  </si>
  <si>
    <t>Забезпечення реалізації окремих програм для осіб з інвалідністю</t>
  </si>
  <si>
    <t>9110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</si>
  <si>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</si>
  <si>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</si>
  <si>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</si>
  <si>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</si>
  <si>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</si>
  <si>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</si>
  <si>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</si>
  <si>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</si>
  <si>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</si>
  <si>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</si>
  <si>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</si>
  <si>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</si>
  <si>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</si>
  <si>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</si>
  <si>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</si>
  <si>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</si>
  <si>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</si>
  <si>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</si>
  <si>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</si>
  <si>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8600</t>
  </si>
  <si>
    <t>Обслуговування місцевого боргу</t>
  </si>
  <si>
    <t>42000000</t>
  </si>
  <si>
    <t>Від Європейського Союзу, урядів іноземних держав, міжнародних організацій, донорських установ</t>
  </si>
  <si>
    <t>4</t>
  </si>
  <si>
    <t>Відхилення (+;-)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</si>
  <si>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</si>
  <si>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</si>
  <si>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</si>
  <si>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</si>
  <si>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</si>
  <si>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</si>
  <si>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Відхилення  (+;-)</t>
  </si>
  <si>
    <t>Податок та збір на доходи фізичних осіб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</si>
  <si>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</si>
  <si>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41033900</t>
  </si>
  <si>
    <t>41034400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</si>
  <si>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</si>
  <si>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</si>
  <si>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</si>
  <si>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</si>
  <si>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</si>
  <si>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</si>
  <si>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Відхилення від кошторисних призначень (+/-)</t>
  </si>
  <si>
    <t>Процент виконання до плану року</t>
  </si>
  <si>
    <t>Охорона здоров'я</t>
  </si>
  <si>
    <t>Зв'язок, телекомунікації та інформатика</t>
  </si>
  <si>
    <t>7500</t>
  </si>
  <si>
    <t>Податки на власність</t>
  </si>
  <si>
    <t>12000000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</si>
  <si>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</si>
  <si>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Окремі податки і збори, що зараховуються до місцевих бюджетів 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</si>
  <si>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</si>
  <si>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реалізацію пректів з реконструкції, капітального ремонту приймальних відділень в опорних закладах охорони здоров"я у госпітальних округах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</si>
  <si>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</si>
  <si>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</si>
  <si>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Затверджено обласною радою на 2021 рік із урахуванням змін</t>
  </si>
  <si>
    <t>Процент виконання до плану 2021 року</t>
  </si>
  <si>
    <t>Затверджено місцевими радами на 2021 рік із урахуванням змін (кошторисні призначення)</t>
  </si>
  <si>
    <t>Затверджено обласною радою  на 2021 рік з урахуванням змін</t>
  </si>
  <si>
    <t>Затверджено місцевими радами на 2021 рік з урахуванням змін (кошторисні призначення)</t>
  </si>
  <si>
    <t>Рентна плата за користування надрами місцевого значення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</si>
  <si>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</si>
  <si>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(тис. грн)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</si>
  <si>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</si>
  <si>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</si>
  <si>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</si>
  <si>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/>
  </si>
  <si>
    <t>Субвенція з державного бюджету місцевим бюджетам на розвиток мережі центрів надання адміністративних послуг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</si>
  <si>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</si>
  <si>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</si>
  <si>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</si>
  <si>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</si>
  <si>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</si>
  <si>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</si>
  <si>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7200</t>
  </si>
  <si>
    <t>Газове господарство</t>
  </si>
  <si>
    <t>за січень-вересень 2021 року</t>
  </si>
  <si>
    <t>План на січень-вересень 2021 року</t>
  </si>
  <si>
    <t>Відхилення на січень-вересень 2021 року (+/-)</t>
  </si>
  <si>
    <t xml:space="preserve">Процент виконання до плану на січень-вересень 2021 року </t>
  </si>
  <si>
    <t>Відхилення до плану на січень-вересень 2021 року (+/-)</t>
  </si>
  <si>
    <t>Субвенція з державного бюджету місцевим бюджетам на реалізацію програми "Спроможна школа для кращих результатів"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</si>
  <si>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</si>
  <si>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</si>
  <si>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</si>
  <si>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(по квартальному звіту)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</si>
</sst>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р_._-;\-* #,##0_р_._-;_-* &quot;-&quot;_р_._-;_-@_-"/>
    <numFmt numFmtId="181" formatCode="_-* #,##0.00_р_._-;\-* #,##0.00_р_._-;_-* &quot;-&quot;??_р_._-;_-@_-"/>
    <numFmt numFmtId="182" formatCode="000000"/>
    <numFmt numFmtId="183" formatCode="0.0"/>
    <numFmt numFmtId="184" formatCode="#,##0.0_ ;[Red]\-#,##0.0\ "/>
    <numFmt numFmtId="185" formatCode="0.0000"/>
    <numFmt numFmtId="186" formatCode="0.00000"/>
    <numFmt numFmtId="187" formatCode="0.000000"/>
    <numFmt numFmtId="188" formatCode="0.0000000"/>
    <numFmt numFmtId="189" formatCode="0.000"/>
    <numFmt numFmtId="190" formatCode="#,##0.0\ &quot;грн.&quot;"/>
    <numFmt numFmtId="191" formatCode="#,##0.0\ &quot;грн.&quot;;[Red]#,##0.0\ &quot;грн.&quot;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);\-#,##0.00"/>
    <numFmt numFmtId="198" formatCode="[$-422]d\ mmmm\ yyyy&quot; р.&quot;"/>
    <numFmt numFmtId="199" formatCode="#,##0.00\ _г_р_н_."/>
    <numFmt numFmtId="200" formatCode="0.00;[Red]0.00"/>
    <numFmt numFmtId="201" formatCode="#,##0.00\ &quot;грн.&quot;"/>
    <numFmt numFmtId="202" formatCode="0.0%"/>
    <numFmt numFmtId="203" formatCode="#,##0.00;\-#,##0.00"/>
    <numFmt numFmtId="204" formatCode="#0.00"/>
  </numFmts>
  <fonts count="87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i/>
      <sz val="15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i/>
      <sz val="15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i/>
      <sz val="16"/>
      <color indexed="10"/>
      <name val="Times New Roman"/>
      <family val="1"/>
    </font>
    <font>
      <b/>
      <sz val="16"/>
      <name val="Times New Roman Cyr"/>
      <family val="1"/>
    </font>
    <font>
      <b/>
      <i/>
      <sz val="16"/>
      <name val="Times New Roman Cyr"/>
      <family val="1"/>
    </font>
    <font>
      <b/>
      <i/>
      <sz val="16"/>
      <color indexed="10"/>
      <name val="Times New Roman"/>
      <family val="1"/>
    </font>
    <font>
      <i/>
      <sz val="16"/>
      <name val="Times New Roman Cyr"/>
      <family val="1"/>
    </font>
    <font>
      <i/>
      <sz val="16"/>
      <color indexed="8"/>
      <name val="Times New Roman"/>
      <family val="1"/>
    </font>
    <font>
      <b/>
      <sz val="16"/>
      <color indexed="10"/>
      <name val="Times New Roman Cyr"/>
      <family val="1"/>
    </font>
    <font>
      <sz val="16"/>
      <color indexed="10"/>
      <name val="Times New Roman"/>
      <family val="1"/>
    </font>
    <font>
      <i/>
      <sz val="16"/>
      <color indexed="10"/>
      <name val="Times New Roman Cyr"/>
      <family val="1"/>
    </font>
    <font>
      <sz val="14"/>
      <name val="Times New Roman Cyr"/>
      <family val="0"/>
    </font>
    <font>
      <sz val="9"/>
      <name val="Tahoma"/>
      <family val="2"/>
    </font>
    <font>
      <b/>
      <sz val="9"/>
      <name val="Tahoma"/>
      <family val="2"/>
    </font>
    <font>
      <sz val="18"/>
      <name val="Tahoma"/>
      <family val="2"/>
    </font>
    <font>
      <sz val="16"/>
      <name val="Times New Roman Cyr"/>
      <family val="0"/>
    </font>
    <font>
      <i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7" fillId="0" borderId="0" xfId="54" applyFont="1" applyFill="1" applyProtection="1">
      <alignment/>
      <protection/>
    </xf>
    <xf numFmtId="0" fontId="4" fillId="0" borderId="0" xfId="54" applyFont="1" applyFill="1" applyAlignment="1" applyProtection="1">
      <alignment horizontal="left" vertical="center"/>
      <protection/>
    </xf>
    <xf numFmtId="0" fontId="9" fillId="0" borderId="0" xfId="54" applyFont="1" applyProtection="1">
      <alignment/>
      <protection/>
    </xf>
    <xf numFmtId="0" fontId="10" fillId="0" borderId="10" xfId="54" applyFont="1" applyBorder="1" applyAlignment="1" applyProtection="1">
      <alignment horizontal="center" vertical="center"/>
      <protection/>
    </xf>
    <xf numFmtId="0" fontId="7" fillId="0" borderId="0" xfId="54" applyFont="1" applyProtection="1">
      <alignment/>
      <protection/>
    </xf>
    <xf numFmtId="0" fontId="5" fillId="0" borderId="10" xfId="54" applyFont="1" applyBorder="1" applyAlignment="1" applyProtection="1">
      <alignment horizontal="center" vertical="center" wrapText="1"/>
      <protection/>
    </xf>
    <xf numFmtId="183" fontId="8" fillId="0" borderId="10" xfId="54" applyNumberFormat="1" applyFont="1" applyBorder="1" applyProtection="1">
      <alignment/>
      <protection locked="0"/>
    </xf>
    <xf numFmtId="0" fontId="5" fillId="33" borderId="10" xfId="54" applyFont="1" applyFill="1" applyBorder="1" applyAlignment="1" applyProtection="1">
      <alignment horizontal="center" vertical="center"/>
      <protection/>
    </xf>
    <xf numFmtId="0" fontId="5" fillId="33" borderId="10" xfId="54" applyFont="1" applyFill="1" applyBorder="1" applyAlignment="1" applyProtection="1">
      <alignment horizontal="center" vertical="center" wrapText="1"/>
      <protection/>
    </xf>
    <xf numFmtId="183" fontId="5" fillId="33" borderId="10" xfId="54" applyNumberFormat="1" applyFont="1" applyFill="1" applyBorder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54" applyFont="1" applyProtection="1">
      <alignment/>
      <protection/>
    </xf>
    <xf numFmtId="0" fontId="9" fillId="0" borderId="10" xfId="54" applyFont="1" applyBorder="1" applyAlignment="1" applyProtection="1">
      <alignment horizontal="center" vertical="center"/>
      <protection/>
    </xf>
    <xf numFmtId="183" fontId="12" fillId="0" borderId="10" xfId="54" applyNumberFormat="1" applyFont="1" applyBorder="1" applyProtection="1">
      <alignment/>
      <protection locked="0"/>
    </xf>
    <xf numFmtId="49" fontId="10" fillId="0" borderId="10" xfId="54" applyNumberFormat="1" applyFont="1" applyBorder="1" applyAlignment="1" applyProtection="1">
      <alignment horizontal="center" vertical="top" wrapText="1"/>
      <protection/>
    </xf>
    <xf numFmtId="0" fontId="10" fillId="0" borderId="10" xfId="54" applyFont="1" applyBorder="1" applyAlignment="1" applyProtection="1">
      <alignment horizontal="center" vertical="top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17" fillId="0" borderId="0" xfId="54" applyFont="1" applyAlignment="1" applyProtection="1">
      <alignment/>
      <protection/>
    </xf>
    <xf numFmtId="0" fontId="18" fillId="0" borderId="0" xfId="54" applyFont="1" applyFill="1" applyAlignment="1" applyProtection="1">
      <alignment/>
      <protection/>
    </xf>
    <xf numFmtId="0" fontId="16" fillId="0" borderId="0" xfId="55" applyFont="1" applyAlignment="1" applyProtection="1">
      <alignment/>
      <protection/>
    </xf>
    <xf numFmtId="0" fontId="15" fillId="0" borderId="0" xfId="54" applyFont="1" applyFill="1" applyAlignment="1" applyProtection="1">
      <alignment/>
      <protection/>
    </xf>
    <xf numFmtId="0" fontId="20" fillId="0" borderId="0" xfId="54" applyFont="1" applyFill="1" applyProtection="1">
      <alignment/>
      <protection/>
    </xf>
    <xf numFmtId="0" fontId="20" fillId="0" borderId="0" xfId="54" applyFont="1" applyProtection="1">
      <alignment/>
      <protection/>
    </xf>
    <xf numFmtId="0" fontId="20" fillId="0" borderId="0" xfId="54" applyFont="1" applyBorder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54" applyFont="1" applyProtection="1">
      <alignment/>
      <protection/>
    </xf>
    <xf numFmtId="192" fontId="23" fillId="0" borderId="0" xfId="54" applyNumberFormat="1" applyFo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5" fillId="0" borderId="0" xfId="54" applyFont="1" applyProtection="1">
      <alignment/>
      <protection/>
    </xf>
    <xf numFmtId="0" fontId="15" fillId="0" borderId="0" xfId="0" applyFont="1" applyFill="1" applyAlignment="1" applyProtection="1">
      <alignment/>
      <protection/>
    </xf>
    <xf numFmtId="183" fontId="20" fillId="0" borderId="0" xfId="54" applyNumberFormat="1" applyFo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183" fontId="15" fillId="0" borderId="0" xfId="0" applyNumberFormat="1" applyFont="1" applyFill="1" applyBorder="1" applyAlignment="1" applyProtection="1">
      <alignment vertical="center"/>
      <protection/>
    </xf>
    <xf numFmtId="183" fontId="20" fillId="0" borderId="0" xfId="54" applyNumberFormat="1" applyFont="1" applyBorder="1" applyProtection="1">
      <alignment/>
      <protection/>
    </xf>
    <xf numFmtId="0" fontId="5" fillId="0" borderId="11" xfId="54" applyFont="1" applyFill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wrapText="1"/>
      <protection/>
    </xf>
    <xf numFmtId="49" fontId="10" fillId="0" borderId="12" xfId="54" applyNumberFormat="1" applyFont="1" applyBorder="1" applyAlignment="1" applyProtection="1">
      <alignment horizontal="center" vertical="top" wrapText="1"/>
      <protection/>
    </xf>
    <xf numFmtId="183" fontId="7" fillId="0" borderId="0" xfId="54" applyNumberFormat="1" applyFont="1" applyBorder="1" applyAlignment="1" applyProtection="1">
      <alignment wrapText="1"/>
      <protection/>
    </xf>
    <xf numFmtId="183" fontId="7" fillId="0" borderId="0" xfId="54" applyNumberFormat="1" applyFont="1" applyBorder="1" applyAlignment="1" applyProtection="1">
      <alignment horizontal="center"/>
      <protection/>
    </xf>
    <xf numFmtId="183" fontId="7" fillId="0" borderId="0" xfId="54" applyNumberFormat="1" applyFont="1" applyBorder="1" applyAlignment="1" applyProtection="1">
      <alignment horizontal="center" vertical="center" wrapText="1"/>
      <protection/>
    </xf>
    <xf numFmtId="183" fontId="7" fillId="0" borderId="0" xfId="54" applyNumberFormat="1" applyFont="1" applyAlignment="1" applyProtection="1">
      <alignment wrapText="1"/>
      <protection/>
    </xf>
    <xf numFmtId="183" fontId="7" fillId="0" borderId="0" xfId="54" applyNumberFormat="1" applyFont="1" applyAlignment="1" applyProtection="1">
      <alignment horizontal="center"/>
      <protection/>
    </xf>
    <xf numFmtId="183" fontId="5" fillId="0" borderId="0" xfId="54" applyNumberFormat="1" applyFont="1" applyBorder="1" applyAlignment="1" applyProtection="1">
      <alignment horizontal="center" vertical="center" wrapText="1"/>
      <protection/>
    </xf>
    <xf numFmtId="183" fontId="28" fillId="0" borderId="0" xfId="0" applyNumberFormat="1" applyFont="1" applyBorder="1" applyAlignment="1">
      <alignment horizontal="center" vertical="center"/>
    </xf>
    <xf numFmtId="183" fontId="12" fillId="0" borderId="10" xfId="54" applyNumberFormat="1" applyFont="1" applyFill="1" applyBorder="1" applyProtection="1">
      <alignment/>
      <protection locked="0"/>
    </xf>
    <xf numFmtId="183" fontId="7" fillId="0" borderId="0" xfId="54" applyNumberFormat="1" applyFont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5" fillId="0" borderId="0" xfId="54" applyFont="1" applyFill="1" applyAlignment="1" applyProtection="1">
      <alignment horizontal="center" wrapText="1"/>
      <protection/>
    </xf>
    <xf numFmtId="2" fontId="7" fillId="0" borderId="0" xfId="54" applyNumberFormat="1" applyFont="1" applyFill="1" applyProtection="1">
      <alignment/>
      <protection/>
    </xf>
    <xf numFmtId="192" fontId="5" fillId="0" borderId="0" xfId="56" applyNumberFormat="1" applyFont="1" applyAlignment="1" applyProtection="1">
      <alignment horizontal="center"/>
      <protection/>
    </xf>
    <xf numFmtId="183" fontId="26" fillId="0" borderId="0" xfId="54" applyNumberFormat="1" applyFont="1" applyFill="1" applyBorder="1" applyProtection="1">
      <alignment/>
      <protection/>
    </xf>
    <xf numFmtId="183" fontId="27" fillId="0" borderId="0" xfId="54" applyNumberFormat="1" applyFont="1" applyFill="1" applyBorder="1" applyProtection="1">
      <alignment/>
      <protection/>
    </xf>
    <xf numFmtId="0" fontId="23" fillId="0" borderId="0" xfId="54" applyFont="1" applyFill="1" applyProtection="1">
      <alignment/>
      <protection/>
    </xf>
    <xf numFmtId="0" fontId="2" fillId="0" borderId="0" xfId="54" applyFont="1" applyFill="1" applyProtection="1">
      <alignment/>
      <protection/>
    </xf>
    <xf numFmtId="0" fontId="22" fillId="0" borderId="0" xfId="54" applyFont="1" applyFill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13" xfId="54" applyFont="1" applyFill="1" applyBorder="1" applyAlignment="1" applyProtection="1">
      <alignment horizontal="centerContinuous" vertical="center" wrapText="1"/>
      <protection/>
    </xf>
    <xf numFmtId="0" fontId="10" fillId="0" borderId="13" xfId="54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Continuous" vertical="center" wrapText="1"/>
      <protection/>
    </xf>
    <xf numFmtId="0" fontId="10" fillId="0" borderId="10" xfId="54" applyFont="1" applyFill="1" applyBorder="1" applyAlignment="1" applyProtection="1">
      <alignment horizontal="centerContinuous" vertical="center" wrapText="1"/>
      <protection/>
    </xf>
    <xf numFmtId="0" fontId="10" fillId="0" borderId="14" xfId="0" applyFont="1" applyFill="1" applyBorder="1" applyAlignment="1" applyProtection="1">
      <alignment horizontal="centerContinuous" vertical="center" wrapText="1"/>
      <protection/>
    </xf>
    <xf numFmtId="0" fontId="10" fillId="0" borderId="13" xfId="0" applyFont="1" applyFill="1" applyBorder="1" applyAlignment="1" applyProtection="1">
      <alignment horizontal="centerContinuous" vertical="center" wrapText="1"/>
      <protection/>
    </xf>
    <xf numFmtId="0" fontId="25" fillId="0" borderId="0" xfId="54" applyFont="1" applyFill="1" applyProtection="1">
      <alignment/>
      <protection/>
    </xf>
    <xf numFmtId="0" fontId="10" fillId="0" borderId="10" xfId="54" applyFont="1" applyFill="1" applyBorder="1" applyAlignment="1" applyProtection="1">
      <alignment horizontal="center" vertical="center" wrapText="1"/>
      <protection/>
    </xf>
    <xf numFmtId="49" fontId="3" fillId="0" borderId="10" xfId="54" applyNumberFormat="1" applyFont="1" applyFill="1" applyBorder="1" applyAlignment="1" applyProtection="1">
      <alignment horizontal="center"/>
      <protection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 applyProtection="1">
      <alignment horizontal="center" vertical="center"/>
      <protection hidden="1"/>
    </xf>
    <xf numFmtId="49" fontId="24" fillId="0" borderId="10" xfId="54" applyNumberFormat="1" applyFont="1" applyFill="1" applyBorder="1" applyAlignment="1" applyProtection="1">
      <alignment horizontal="center"/>
      <protection/>
    </xf>
    <xf numFmtId="49" fontId="24" fillId="0" borderId="10" xfId="54" applyNumberFormat="1" applyFont="1" applyFill="1" applyBorder="1" applyAlignment="1" applyProtection="1">
      <alignment horizontal="center" vertical="center" wrapText="1"/>
      <protection/>
    </xf>
    <xf numFmtId="49" fontId="24" fillId="34" borderId="10" xfId="54" applyNumberFormat="1" applyFont="1" applyFill="1" applyBorder="1" applyAlignment="1" applyProtection="1">
      <alignment horizontal="center"/>
      <protection/>
    </xf>
    <xf numFmtId="49" fontId="31" fillId="0" borderId="10" xfId="54" applyNumberFormat="1" applyFont="1" applyFill="1" applyBorder="1" applyAlignment="1" applyProtection="1">
      <alignment horizontal="center" vertical="center" wrapText="1"/>
      <protection/>
    </xf>
    <xf numFmtId="49" fontId="24" fillId="33" borderId="10" xfId="54" applyNumberFormat="1" applyFont="1" applyFill="1" applyBorder="1" applyAlignment="1" applyProtection="1">
      <alignment horizontal="center"/>
      <protection/>
    </xf>
    <xf numFmtId="49" fontId="24" fillId="0" borderId="10" xfId="54" applyNumberFormat="1" applyFont="1" applyBorder="1" applyAlignment="1" applyProtection="1">
      <alignment horizontal="center"/>
      <protection/>
    </xf>
    <xf numFmtId="0" fontId="30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0" fillId="0" borderId="10" xfId="54" applyFont="1" applyFill="1" applyBorder="1" applyProtection="1">
      <alignment/>
      <protection locked="0"/>
    </xf>
    <xf numFmtId="192" fontId="24" fillId="33" borderId="10" xfId="54" applyNumberFormat="1" applyFont="1" applyFill="1" applyBorder="1" applyAlignment="1" applyProtection="1">
      <alignment horizontal="right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2" fontId="20" fillId="0" borderId="0" xfId="54" applyNumberFormat="1" applyFont="1" applyFill="1" applyProtection="1">
      <alignment/>
      <protection/>
    </xf>
    <xf numFmtId="192" fontId="7" fillId="0" borderId="0" xfId="54" applyNumberFormat="1" applyFont="1" applyFill="1" applyProtection="1">
      <alignment/>
      <protection/>
    </xf>
    <xf numFmtId="183" fontId="20" fillId="0" borderId="0" xfId="54" applyNumberFormat="1" applyFont="1" applyBorder="1" applyProtection="1">
      <alignment/>
      <protection/>
    </xf>
    <xf numFmtId="183" fontId="20" fillId="0" borderId="0" xfId="54" applyNumberFormat="1" applyFont="1" applyProtection="1">
      <alignment/>
      <protection/>
    </xf>
    <xf numFmtId="0" fontId="20" fillId="0" borderId="0" xfId="54" applyFont="1" applyProtection="1">
      <alignment/>
      <protection/>
    </xf>
    <xf numFmtId="0" fontId="20" fillId="0" borderId="0" xfId="54" applyFont="1" applyBorder="1" applyProtection="1">
      <alignment/>
      <protection/>
    </xf>
    <xf numFmtId="192" fontId="18" fillId="0" borderId="0" xfId="54" applyNumberFormat="1" applyFont="1" applyFill="1" applyAlignment="1" applyProtection="1">
      <alignment horizontal="left" vertical="center"/>
      <protection/>
    </xf>
    <xf numFmtId="183" fontId="15" fillId="0" borderId="0" xfId="0" applyNumberFormat="1" applyFont="1" applyFill="1" applyBorder="1" applyAlignment="1" applyProtection="1">
      <alignment vertical="center"/>
      <protection/>
    </xf>
    <xf numFmtId="192" fontId="20" fillId="0" borderId="0" xfId="54" applyNumberFormat="1" applyFont="1" applyProtection="1">
      <alignment/>
      <protection/>
    </xf>
    <xf numFmtId="192" fontId="20" fillId="0" borderId="0" xfId="54" applyNumberFormat="1" applyFont="1" applyBorder="1" applyProtection="1">
      <alignment/>
      <protection/>
    </xf>
    <xf numFmtId="0" fontId="10" fillId="0" borderId="15" xfId="54" applyFont="1" applyFill="1" applyBorder="1" applyAlignment="1" applyProtection="1">
      <alignment horizontal="center" vertical="center" wrapText="1"/>
      <protection/>
    </xf>
    <xf numFmtId="49" fontId="24" fillId="35" borderId="10" xfId="54" applyNumberFormat="1" applyFont="1" applyFill="1" applyBorder="1" applyAlignment="1" applyProtection="1">
      <alignment horizontal="center" vertical="center" wrapText="1"/>
      <protection/>
    </xf>
    <xf numFmtId="0" fontId="22" fillId="35" borderId="0" xfId="54" applyFont="1" applyFill="1" applyProtection="1">
      <alignment/>
      <protection/>
    </xf>
    <xf numFmtId="0" fontId="23" fillId="35" borderId="0" xfId="54" applyFont="1" applyFill="1" applyProtection="1">
      <alignment/>
      <protection/>
    </xf>
    <xf numFmtId="0" fontId="2" fillId="35" borderId="0" xfId="54" applyFont="1" applyFill="1" applyProtection="1">
      <alignment/>
      <protection/>
    </xf>
    <xf numFmtId="192" fontId="15" fillId="35" borderId="0" xfId="54" applyNumberFormat="1" applyFont="1" applyFill="1" applyBorder="1" applyAlignment="1" applyProtection="1">
      <alignment horizontal="center" wrapText="1"/>
      <protection/>
    </xf>
    <xf numFmtId="0" fontId="10" fillId="35" borderId="10" xfId="54" applyFont="1" applyFill="1" applyBorder="1" applyAlignment="1" applyProtection="1">
      <alignment horizontal="center" vertical="center" wrapText="1"/>
      <protection/>
    </xf>
    <xf numFmtId="49" fontId="10" fillId="35" borderId="10" xfId="54" applyNumberFormat="1" applyFont="1" applyFill="1" applyBorder="1" applyAlignment="1" applyProtection="1">
      <alignment horizontal="center" vertical="top" wrapText="1"/>
      <protection/>
    </xf>
    <xf numFmtId="183" fontId="20" fillId="35" borderId="0" xfId="54" applyNumberFormat="1" applyFont="1" applyFill="1" applyBorder="1" applyAlignment="1" applyProtection="1">
      <alignment horizontal="center" vertical="center" wrapText="1"/>
      <protection/>
    </xf>
    <xf numFmtId="183" fontId="20" fillId="35" borderId="0" xfId="54" applyNumberFormat="1" applyFont="1" applyFill="1" applyBorder="1" applyAlignment="1" applyProtection="1">
      <alignment horizontal="center"/>
      <protection/>
    </xf>
    <xf numFmtId="183" fontId="20" fillId="35" borderId="0" xfId="54" applyNumberFormat="1" applyFont="1" applyFill="1" applyAlignment="1" applyProtection="1">
      <alignment horizontal="center"/>
      <protection/>
    </xf>
    <xf numFmtId="0" fontId="20" fillId="35" borderId="0" xfId="54" applyFont="1" applyFill="1" applyAlignment="1" applyProtection="1">
      <alignment horizontal="center"/>
      <protection/>
    </xf>
    <xf numFmtId="0" fontId="15" fillId="35" borderId="0" xfId="54" applyFont="1" applyFill="1" applyAlignment="1" applyProtection="1">
      <alignment horizontal="center" wrapText="1"/>
      <protection/>
    </xf>
    <xf numFmtId="2" fontId="20" fillId="35" borderId="0" xfId="54" applyNumberFormat="1" applyFont="1" applyFill="1" applyProtection="1">
      <alignment/>
      <protection/>
    </xf>
    <xf numFmtId="0" fontId="10" fillId="35" borderId="10" xfId="0" applyFont="1" applyFill="1" applyBorder="1" applyAlignment="1" applyProtection="1">
      <alignment horizontal="centerContinuous" vertical="center" wrapText="1"/>
      <protection/>
    </xf>
    <xf numFmtId="183" fontId="20" fillId="35" borderId="0" xfId="54" applyNumberFormat="1" applyFont="1" applyFill="1" applyBorder="1" applyProtection="1">
      <alignment/>
      <protection/>
    </xf>
    <xf numFmtId="183" fontId="20" fillId="35" borderId="0" xfId="54" applyNumberFormat="1" applyFont="1" applyFill="1" applyProtection="1">
      <alignment/>
      <protection/>
    </xf>
    <xf numFmtId="0" fontId="20" fillId="35" borderId="0" xfId="54" applyFont="1" applyFill="1" applyProtection="1">
      <alignment/>
      <protection/>
    </xf>
    <xf numFmtId="0" fontId="10" fillId="35" borderId="15" xfId="54" applyFont="1" applyFill="1" applyBorder="1" applyAlignment="1" applyProtection="1">
      <alignment horizontal="center" vertical="center" wrapText="1"/>
      <protection/>
    </xf>
    <xf numFmtId="192" fontId="20" fillId="35" borderId="0" xfId="54" applyNumberFormat="1" applyFont="1" applyFill="1" applyProtection="1">
      <alignment/>
      <protection/>
    </xf>
    <xf numFmtId="49" fontId="10" fillId="35" borderId="16" xfId="54" applyNumberFormat="1" applyFont="1" applyFill="1" applyBorder="1" applyAlignment="1" applyProtection="1">
      <alignment horizontal="center" vertical="top" wrapText="1"/>
      <protection/>
    </xf>
    <xf numFmtId="0" fontId="20" fillId="35" borderId="0" xfId="54" applyFont="1" applyFill="1" applyProtection="1">
      <alignment/>
      <protection/>
    </xf>
    <xf numFmtId="183" fontId="26" fillId="35" borderId="0" xfId="54" applyNumberFormat="1" applyFont="1" applyFill="1" applyBorder="1" applyProtection="1">
      <alignment/>
      <protection/>
    </xf>
    <xf numFmtId="0" fontId="7" fillId="35" borderId="0" xfId="54" applyFont="1" applyFill="1" applyProtection="1">
      <alignment/>
      <protection/>
    </xf>
    <xf numFmtId="0" fontId="5" fillId="33" borderId="10" xfId="54" applyNumberFormat="1" applyFont="1" applyFill="1" applyBorder="1" applyAlignment="1" applyProtection="1">
      <alignment horizontal="center"/>
      <protection/>
    </xf>
    <xf numFmtId="183" fontId="27" fillId="35" borderId="0" xfId="54" applyNumberFormat="1" applyFont="1" applyFill="1" applyBorder="1" applyProtection="1">
      <alignment/>
      <protection/>
    </xf>
    <xf numFmtId="183" fontId="20" fillId="36" borderId="0" xfId="54" applyNumberFormat="1" applyFont="1" applyFill="1" applyProtection="1">
      <alignment/>
      <protection/>
    </xf>
    <xf numFmtId="0" fontId="20" fillId="36" borderId="0" xfId="54" applyFont="1" applyFill="1" applyProtection="1">
      <alignment/>
      <protection/>
    </xf>
    <xf numFmtId="183" fontId="20" fillId="36" borderId="0" xfId="54" applyNumberFormat="1" applyFont="1" applyFill="1" applyBorder="1" applyProtection="1">
      <alignment/>
      <protection/>
    </xf>
    <xf numFmtId="183" fontId="20" fillId="35" borderId="0" xfId="54" applyNumberFormat="1" applyFont="1" applyFill="1" applyProtection="1">
      <alignment/>
      <protection/>
    </xf>
    <xf numFmtId="0" fontId="5" fillId="0" borderId="0" xfId="54" applyFont="1" applyFill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34" borderId="0" xfId="54" applyFont="1" applyFill="1" applyProtection="1">
      <alignment/>
      <protection/>
    </xf>
    <xf numFmtId="192" fontId="20" fillId="0" borderId="0" xfId="54" applyNumberFormat="1" applyFont="1" applyProtection="1">
      <alignment/>
      <protection/>
    </xf>
    <xf numFmtId="192" fontId="7" fillId="0" borderId="0" xfId="54" applyNumberFormat="1" applyFont="1" applyProtection="1">
      <alignment/>
      <protection/>
    </xf>
    <xf numFmtId="192" fontId="15" fillId="0" borderId="0" xfId="0" applyNumberFormat="1" applyFont="1" applyFill="1" applyBorder="1" applyAlignment="1" applyProtection="1">
      <alignment vertical="center"/>
      <protection/>
    </xf>
    <xf numFmtId="192" fontId="5" fillId="0" borderId="0" xfId="0" applyNumberFormat="1" applyFont="1" applyFill="1" applyBorder="1" applyAlignment="1" applyProtection="1">
      <alignment vertical="center"/>
      <protection/>
    </xf>
    <xf numFmtId="192" fontId="20" fillId="35" borderId="0" xfId="54" applyNumberFormat="1" applyFont="1" applyFill="1" applyBorder="1" applyProtection="1">
      <alignment/>
      <protection/>
    </xf>
    <xf numFmtId="192" fontId="27" fillId="0" borderId="10" xfId="54" applyNumberFormat="1" applyFont="1" applyBorder="1" applyProtection="1">
      <alignment/>
      <protection locked="0"/>
    </xf>
    <xf numFmtId="192" fontId="12" fillId="0" borderId="10" xfId="54" applyNumberFormat="1" applyFont="1" applyBorder="1" applyProtection="1">
      <alignment/>
      <protection locked="0"/>
    </xf>
    <xf numFmtId="192" fontId="15" fillId="36" borderId="10" xfId="54" applyNumberFormat="1" applyFont="1" applyFill="1" applyBorder="1" applyProtection="1">
      <alignment/>
      <protection/>
    </xf>
    <xf numFmtId="192" fontId="5" fillId="0" borderId="10" xfId="54" applyNumberFormat="1" applyFont="1" applyFill="1" applyBorder="1" applyProtection="1">
      <alignment/>
      <protection/>
    </xf>
    <xf numFmtId="192" fontId="12" fillId="0" borderId="10" xfId="54" applyNumberFormat="1" applyFont="1" applyBorder="1" applyProtection="1">
      <alignment/>
      <protection/>
    </xf>
    <xf numFmtId="192" fontId="27" fillId="36" borderId="10" xfId="54" applyNumberFormat="1" applyFont="1" applyFill="1" applyBorder="1" applyProtection="1">
      <alignment/>
      <protection locked="0"/>
    </xf>
    <xf numFmtId="192" fontId="21" fillId="0" borderId="10" xfId="54" applyNumberFormat="1" applyFont="1" applyBorder="1" applyProtection="1">
      <alignment/>
      <protection/>
    </xf>
    <xf numFmtId="192" fontId="10" fillId="0" borderId="10" xfId="54" applyNumberFormat="1" applyFont="1" applyBorder="1" applyProtection="1">
      <alignment/>
      <protection/>
    </xf>
    <xf numFmtId="192" fontId="21" fillId="36" borderId="10" xfId="54" applyNumberFormat="1" applyFont="1" applyFill="1" applyBorder="1" applyProtection="1">
      <alignment/>
      <protection/>
    </xf>
    <xf numFmtId="192" fontId="7" fillId="0" borderId="10" xfId="54" applyNumberFormat="1" applyFont="1" applyFill="1" applyBorder="1" applyProtection="1">
      <alignment/>
      <protection/>
    </xf>
    <xf numFmtId="192" fontId="22" fillId="0" borderId="10" xfId="0" applyNumberFormat="1" applyFont="1" applyFill="1" applyBorder="1" applyAlignment="1">
      <alignment vertical="center"/>
    </xf>
    <xf numFmtId="192" fontId="13" fillId="0" borderId="10" xfId="0" applyNumberFormat="1" applyFont="1" applyFill="1" applyBorder="1" applyAlignment="1">
      <alignment vertical="center"/>
    </xf>
    <xf numFmtId="192" fontId="22" fillId="36" borderId="10" xfId="0" applyNumberFormat="1" applyFont="1" applyFill="1" applyBorder="1" applyAlignment="1">
      <alignment/>
    </xf>
    <xf numFmtId="192" fontId="15" fillId="33" borderId="10" xfId="54" applyNumberFormat="1" applyFont="1" applyFill="1" applyBorder="1" applyProtection="1">
      <alignment/>
      <protection/>
    </xf>
    <xf numFmtId="192" fontId="5" fillId="33" borderId="10" xfId="54" applyNumberFormat="1" applyFont="1" applyFill="1" applyBorder="1" applyProtection="1">
      <alignment/>
      <protection/>
    </xf>
    <xf numFmtId="192" fontId="11" fillId="33" borderId="10" xfId="54" applyNumberFormat="1" applyFont="1" applyFill="1" applyBorder="1" applyProtection="1">
      <alignment/>
      <protection/>
    </xf>
    <xf numFmtId="192" fontId="15" fillId="0" borderId="0" xfId="0" applyNumberFormat="1" applyFont="1" applyFill="1" applyAlignment="1" applyProtection="1">
      <alignment/>
      <protection/>
    </xf>
    <xf numFmtId="192" fontId="7" fillId="0" borderId="0" xfId="54" applyNumberFormat="1" applyFont="1" applyBorder="1" applyProtection="1">
      <alignment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183" fontId="4" fillId="0" borderId="10" xfId="54" applyNumberFormat="1" applyFont="1" applyFill="1" applyBorder="1" applyProtection="1">
      <alignment/>
      <protection/>
    </xf>
    <xf numFmtId="0" fontId="35" fillId="0" borderId="10" xfId="54" applyFont="1" applyFill="1" applyBorder="1" applyAlignment="1" applyProtection="1">
      <alignment vertical="center" wrapText="1"/>
      <protection/>
    </xf>
    <xf numFmtId="183" fontId="35" fillId="0" borderId="10" xfId="54" applyNumberFormat="1" applyFont="1" applyFill="1" applyBorder="1" applyProtection="1">
      <alignment/>
      <protection locked="0"/>
    </xf>
    <xf numFmtId="183" fontId="4" fillId="0" borderId="10" xfId="54" applyNumberFormat="1" applyFont="1" applyFill="1" applyBorder="1" applyProtection="1">
      <alignment/>
      <protection locked="0"/>
    </xf>
    <xf numFmtId="183" fontId="36" fillId="0" borderId="10" xfId="54" applyNumberFormat="1" applyFont="1" applyFill="1" applyBorder="1" applyProtection="1">
      <alignment/>
      <protection locked="0"/>
    </xf>
    <xf numFmtId="0" fontId="4" fillId="35" borderId="10" xfId="54" applyFont="1" applyFill="1" applyBorder="1" applyAlignment="1" applyProtection="1">
      <alignment horizontal="center" vertical="center" wrapText="1"/>
      <protection/>
    </xf>
    <xf numFmtId="183" fontId="4" fillId="35" borderId="10" xfId="54" applyNumberFormat="1" applyFont="1" applyFill="1" applyBorder="1" applyProtection="1">
      <alignment/>
      <protection locked="0"/>
    </xf>
    <xf numFmtId="183" fontId="34" fillId="0" borderId="10" xfId="54" applyNumberFormat="1" applyFont="1" applyFill="1" applyBorder="1" applyProtection="1">
      <alignment/>
      <protection locked="0"/>
    </xf>
    <xf numFmtId="183" fontId="34" fillId="35" borderId="10" xfId="54" applyNumberFormat="1" applyFont="1" applyFill="1" applyBorder="1" applyProtection="1">
      <alignment/>
      <protection locked="0"/>
    </xf>
    <xf numFmtId="0" fontId="4" fillId="33" borderId="10" xfId="54" applyFont="1" applyFill="1" applyBorder="1" applyAlignment="1" applyProtection="1">
      <alignment horizontal="center" vertical="center" wrapText="1"/>
      <protection/>
    </xf>
    <xf numFmtId="183" fontId="4" fillId="33" borderId="10" xfId="54" applyNumberFormat="1" applyFont="1" applyFill="1" applyBorder="1" applyProtection="1">
      <alignment/>
      <protection/>
    </xf>
    <xf numFmtId="183" fontId="38" fillId="0" borderId="10" xfId="0" applyNumberFormat="1" applyFont="1" applyFill="1" applyBorder="1" applyAlignment="1">
      <alignment vertical="center"/>
    </xf>
    <xf numFmtId="183" fontId="39" fillId="0" borderId="10" xfId="0" applyNumberFormat="1" applyFont="1" applyFill="1" applyBorder="1" applyAlignment="1">
      <alignment vertical="center"/>
    </xf>
    <xf numFmtId="183" fontId="41" fillId="0" borderId="10" xfId="0" applyNumberFormat="1" applyFont="1" applyFill="1" applyBorder="1" applyAlignment="1">
      <alignment vertical="center"/>
    </xf>
    <xf numFmtId="0" fontId="34" fillId="0" borderId="10" xfId="54" applyFont="1" applyFill="1" applyBorder="1" applyAlignment="1" applyProtection="1">
      <alignment horizontal="center" vertical="center" wrapText="1"/>
      <protection/>
    </xf>
    <xf numFmtId="192" fontId="4" fillId="33" borderId="10" xfId="54" applyNumberFormat="1" applyFont="1" applyFill="1" applyBorder="1" applyAlignment="1" applyProtection="1">
      <alignment horizontal="left"/>
      <protection/>
    </xf>
    <xf numFmtId="0" fontId="4" fillId="0" borderId="10" xfId="54" applyFont="1" applyFill="1" applyBorder="1" applyAlignment="1" applyProtection="1">
      <alignment horizontal="left" wrapText="1"/>
      <protection/>
    </xf>
    <xf numFmtId="0" fontId="41" fillId="0" borderId="10" xfId="54" applyFont="1" applyFill="1" applyBorder="1" applyAlignment="1" applyProtection="1">
      <alignment vertical="center" wrapText="1"/>
      <protection/>
    </xf>
    <xf numFmtId="0" fontId="4" fillId="0" borderId="10" xfId="54" applyFont="1" applyFill="1" applyBorder="1" applyAlignment="1" applyProtection="1">
      <alignment horizontal="left"/>
      <protection/>
    </xf>
    <xf numFmtId="0" fontId="4" fillId="0" borderId="10" xfId="54" applyFont="1" applyFill="1" applyBorder="1" applyAlignment="1" applyProtection="1">
      <alignment horizontal="left" vertical="center" wrapText="1"/>
      <protection/>
    </xf>
    <xf numFmtId="0" fontId="38" fillId="0" borderId="10" xfId="54" applyFont="1" applyFill="1" applyBorder="1" applyAlignment="1" applyProtection="1">
      <alignment horizontal="left" vertical="center" wrapText="1"/>
      <protection/>
    </xf>
    <xf numFmtId="0" fontId="38" fillId="35" borderId="10" xfId="54" applyFont="1" applyFill="1" applyBorder="1" applyAlignment="1" applyProtection="1">
      <alignment horizontal="left" vertical="center" wrapText="1"/>
      <protection/>
    </xf>
    <xf numFmtId="0" fontId="41" fillId="0" borderId="10" xfId="54" applyFont="1" applyFill="1" applyBorder="1" applyAlignment="1" applyProtection="1">
      <alignment horizontal="left" vertical="center" wrapText="1"/>
      <protection/>
    </xf>
    <xf numFmtId="0" fontId="38" fillId="34" borderId="10" xfId="54" applyFont="1" applyFill="1" applyBorder="1" applyAlignment="1" applyProtection="1">
      <alignment horizontal="center" vertical="center" wrapText="1"/>
      <protection/>
    </xf>
    <xf numFmtId="0" fontId="38" fillId="33" borderId="10" xfId="54" applyFont="1" applyFill="1" applyBorder="1" applyAlignment="1" applyProtection="1">
      <alignment horizontal="center" vertical="center" wrapText="1"/>
      <protection/>
    </xf>
    <xf numFmtId="0" fontId="38" fillId="0" borderId="10" xfId="54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Continuous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36" fillId="0" borderId="10" xfId="0" applyFont="1" applyFill="1" applyBorder="1" applyAlignment="1" applyProtection="1">
      <alignment horizontal="left" vertical="center" wrapText="1"/>
      <protection/>
    </xf>
    <xf numFmtId="0" fontId="35" fillId="0" borderId="10" xfId="0" applyFont="1" applyFill="1" applyBorder="1" applyAlignment="1" applyProtection="1">
      <alignment vertical="center" wrapText="1"/>
      <protection/>
    </xf>
    <xf numFmtId="0" fontId="36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5" fillId="35" borderId="10" xfId="0" applyNumberFormat="1" applyFont="1" applyFill="1" applyBorder="1" applyAlignment="1">
      <alignment horizontal="left" vertical="center" wrapText="1"/>
    </xf>
    <xf numFmtId="0" fontId="35" fillId="0" borderId="10" xfId="0" applyNumberFormat="1" applyFont="1" applyFill="1" applyBorder="1" applyAlignment="1">
      <alignment horizontal="left" vertical="center" wrapText="1"/>
    </xf>
    <xf numFmtId="192" fontId="38" fillId="33" borderId="10" xfId="54" applyNumberFormat="1" applyFont="1" applyFill="1" applyBorder="1" applyAlignment="1" applyProtection="1">
      <alignment horizontal="left"/>
      <protection/>
    </xf>
    <xf numFmtId="0" fontId="34" fillId="0" borderId="10" xfId="54" applyFont="1" applyFill="1" applyBorder="1" applyAlignment="1" applyProtection="1">
      <alignment vertical="center" wrapText="1"/>
      <protection/>
    </xf>
    <xf numFmtId="49" fontId="31" fillId="35" borderId="10" xfId="54" applyNumberFormat="1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/>
      <protection/>
    </xf>
    <xf numFmtId="4" fontId="15" fillId="35" borderId="0" xfId="54" applyNumberFormat="1" applyFont="1" applyFill="1" applyBorder="1" applyAlignment="1" applyProtection="1">
      <alignment horizontal="centerContinuous" vertical="center"/>
      <protection/>
    </xf>
    <xf numFmtId="4" fontId="5" fillId="0" borderId="0" xfId="54" applyNumberFormat="1" applyFont="1" applyBorder="1" applyAlignment="1" applyProtection="1">
      <alignment horizontal="centerContinuous" vertical="center"/>
      <protection/>
    </xf>
    <xf numFmtId="4" fontId="7" fillId="0" borderId="0" xfId="54" applyNumberFormat="1" applyFont="1" applyBorder="1" applyAlignment="1" applyProtection="1">
      <alignment horizontal="centerContinuous" vertical="center"/>
      <protection/>
    </xf>
    <xf numFmtId="4" fontId="20" fillId="0" borderId="0" xfId="54" applyNumberFormat="1" applyFont="1" applyBorder="1" applyAlignment="1" applyProtection="1">
      <alignment horizontal="centerContinuous" vertical="center"/>
      <protection/>
    </xf>
    <xf numFmtId="4" fontId="20" fillId="35" borderId="0" xfId="54" applyNumberFormat="1" applyFont="1" applyFill="1" applyBorder="1" applyAlignment="1" applyProtection="1">
      <alignment horizontal="centerContinuous" vertical="center"/>
      <protection/>
    </xf>
    <xf numFmtId="4" fontId="7" fillId="0" borderId="0" xfId="54" applyNumberFormat="1" applyFont="1" applyProtection="1">
      <alignment/>
      <protection/>
    </xf>
    <xf numFmtId="192" fontId="4" fillId="35" borderId="10" xfId="54" applyNumberFormat="1" applyFont="1" applyFill="1" applyBorder="1" applyAlignment="1" applyProtection="1">
      <alignment horizontal="center"/>
      <protection/>
    </xf>
    <xf numFmtId="192" fontId="4" fillId="0" borderId="10" xfId="54" applyNumberFormat="1" applyFont="1" applyFill="1" applyBorder="1" applyAlignment="1" applyProtection="1">
      <alignment horizontal="center"/>
      <protection/>
    </xf>
    <xf numFmtId="192" fontId="35" fillId="35" borderId="10" xfId="54" applyNumberFormat="1" applyFont="1" applyFill="1" applyBorder="1" applyAlignment="1" applyProtection="1">
      <alignment horizontal="center"/>
      <protection/>
    </xf>
    <xf numFmtId="192" fontId="35" fillId="0" borderId="10" xfId="54" applyNumberFormat="1" applyFont="1" applyFill="1" applyBorder="1" applyAlignment="1" applyProtection="1">
      <alignment horizontal="center"/>
      <protection/>
    </xf>
    <xf numFmtId="192" fontId="36" fillId="35" borderId="10" xfId="54" applyNumberFormat="1" applyFont="1" applyFill="1" applyBorder="1" applyAlignment="1" applyProtection="1">
      <alignment horizontal="center"/>
      <protection/>
    </xf>
    <xf numFmtId="192" fontId="38" fillId="34" borderId="10" xfId="54" applyNumberFormat="1" applyFont="1" applyFill="1" applyBorder="1" applyAlignment="1" applyProtection="1">
      <alignment horizontal="center" vertical="center" wrapText="1"/>
      <protection/>
    </xf>
    <xf numFmtId="192" fontId="38" fillId="33" borderId="10" xfId="54" applyNumberFormat="1" applyFont="1" applyFill="1" applyBorder="1" applyAlignment="1" applyProtection="1">
      <alignment horizontal="center"/>
      <protection/>
    </xf>
    <xf numFmtId="192" fontId="18" fillId="35" borderId="10" xfId="0" applyNumberFormat="1" applyFont="1" applyFill="1" applyBorder="1" applyAlignment="1" applyProtection="1">
      <alignment horizontal="center"/>
      <protection/>
    </xf>
    <xf numFmtId="192" fontId="4" fillId="35" borderId="10" xfId="0" applyNumberFormat="1" applyFont="1" applyFill="1" applyBorder="1" applyAlignment="1" applyProtection="1">
      <alignment horizontal="center"/>
      <protection/>
    </xf>
    <xf numFmtId="192" fontId="43" fillId="35" borderId="10" xfId="54" applyNumberFormat="1" applyFont="1" applyFill="1" applyBorder="1" applyAlignment="1" applyProtection="1">
      <alignment horizontal="center"/>
      <protection/>
    </xf>
    <xf numFmtId="192" fontId="38" fillId="0" borderId="10" xfId="54" applyNumberFormat="1" applyFont="1" applyBorder="1" applyAlignment="1" applyProtection="1">
      <alignment horizontal="center"/>
      <protection/>
    </xf>
    <xf numFmtId="192" fontId="39" fillId="0" borderId="10" xfId="54" applyNumberFormat="1" applyFont="1" applyBorder="1" applyAlignment="1" applyProtection="1">
      <alignment horizontal="center"/>
      <protection/>
    </xf>
    <xf numFmtId="192" fontId="44" fillId="35" borderId="10" xfId="54" applyNumberFormat="1" applyFont="1" applyFill="1" applyBorder="1" applyAlignment="1" applyProtection="1">
      <alignment horizontal="center"/>
      <protection/>
    </xf>
    <xf numFmtId="192" fontId="36" fillId="0" borderId="10" xfId="54" applyNumberFormat="1" applyFont="1" applyBorder="1" applyAlignment="1" applyProtection="1">
      <alignment horizontal="center"/>
      <protection/>
    </xf>
    <xf numFmtId="192" fontId="35" fillId="0" borderId="10" xfId="54" applyNumberFormat="1" applyFont="1" applyBorder="1" applyAlignment="1" applyProtection="1">
      <alignment horizontal="center"/>
      <protection/>
    </xf>
    <xf numFmtId="192" fontId="44" fillId="35" borderId="10" xfId="54" applyNumberFormat="1" applyFont="1" applyFill="1" applyBorder="1" applyAlignment="1" applyProtection="1">
      <alignment horizontal="center"/>
      <protection locked="0"/>
    </xf>
    <xf numFmtId="192" fontId="36" fillId="0" borderId="10" xfId="54" applyNumberFormat="1" applyFont="1" applyBorder="1" applyAlignment="1" applyProtection="1">
      <alignment horizontal="center"/>
      <protection locked="0"/>
    </xf>
    <xf numFmtId="192" fontId="45" fillId="35" borderId="10" xfId="0" applyNumberFormat="1" applyFont="1" applyFill="1" applyBorder="1" applyAlignment="1">
      <alignment horizontal="center"/>
    </xf>
    <xf numFmtId="192" fontId="41" fillId="35" borderId="10" xfId="0" applyNumberFormat="1" applyFont="1" applyFill="1" applyBorder="1" applyAlignment="1">
      <alignment horizontal="center"/>
    </xf>
    <xf numFmtId="192" fontId="41" fillId="0" borderId="10" xfId="0" applyNumberFormat="1" applyFont="1" applyFill="1" applyBorder="1" applyAlignment="1">
      <alignment horizontal="center"/>
    </xf>
    <xf numFmtId="192" fontId="4" fillId="35" borderId="16" xfId="54" applyNumberFormat="1" applyFont="1" applyFill="1" applyBorder="1" applyAlignment="1" applyProtection="1">
      <alignment horizontal="center"/>
      <protection/>
    </xf>
    <xf numFmtId="192" fontId="4" fillId="0" borderId="12" xfId="54" applyNumberFormat="1" applyFont="1" applyFill="1" applyBorder="1" applyAlignment="1" applyProtection="1">
      <alignment horizontal="center"/>
      <protection/>
    </xf>
    <xf numFmtId="192" fontId="34" fillId="0" borderId="10" xfId="54" applyNumberFormat="1" applyFont="1" applyFill="1" applyBorder="1" applyAlignment="1" applyProtection="1">
      <alignment horizontal="center"/>
      <protection/>
    </xf>
    <xf numFmtId="192" fontId="18" fillId="35" borderId="16" xfId="54" applyNumberFormat="1" applyFont="1" applyFill="1" applyBorder="1" applyAlignment="1" applyProtection="1">
      <alignment horizontal="center"/>
      <protection/>
    </xf>
    <xf numFmtId="192" fontId="35" fillId="0" borderId="10" xfId="54" applyNumberFormat="1" applyFont="1" applyFill="1" applyBorder="1" applyAlignment="1" applyProtection="1">
      <alignment horizontal="center"/>
      <protection locked="0"/>
    </xf>
    <xf numFmtId="192" fontId="35" fillId="0" borderId="10" xfId="54" applyNumberFormat="1" applyFont="1" applyFill="1" applyBorder="1" applyAlignment="1" applyProtection="1">
      <alignment horizontal="center"/>
      <protection locked="0"/>
    </xf>
    <xf numFmtId="192" fontId="37" fillId="35" borderId="16" xfId="54" applyNumberFormat="1" applyFont="1" applyFill="1" applyBorder="1" applyAlignment="1" applyProtection="1">
      <alignment horizontal="center"/>
      <protection locked="0"/>
    </xf>
    <xf numFmtId="192" fontId="37" fillId="35" borderId="10" xfId="54" applyNumberFormat="1" applyFont="1" applyFill="1" applyBorder="1" applyAlignment="1" applyProtection="1">
      <alignment horizontal="center"/>
      <protection locked="0"/>
    </xf>
    <xf numFmtId="192" fontId="35" fillId="0" borderId="12" xfId="54" applyNumberFormat="1" applyFont="1" applyFill="1" applyBorder="1" applyAlignment="1" applyProtection="1">
      <alignment horizontal="center"/>
      <protection/>
    </xf>
    <xf numFmtId="192" fontId="18" fillId="0" borderId="10" xfId="54" applyNumberFormat="1" applyFont="1" applyFill="1" applyBorder="1" applyAlignment="1" applyProtection="1">
      <alignment horizontal="center"/>
      <protection/>
    </xf>
    <xf numFmtId="192" fontId="18" fillId="0" borderId="10" xfId="54" applyNumberFormat="1" applyFont="1" applyFill="1" applyBorder="1" applyAlignment="1" applyProtection="1">
      <alignment horizontal="center"/>
      <protection/>
    </xf>
    <xf numFmtId="192" fontId="37" fillId="0" borderId="10" xfId="54" applyNumberFormat="1" applyFont="1" applyFill="1" applyBorder="1" applyAlignment="1" applyProtection="1">
      <alignment horizontal="center"/>
      <protection locked="0"/>
    </xf>
    <xf numFmtId="192" fontId="37" fillId="0" borderId="10" xfId="54" applyNumberFormat="1" applyFont="1" applyFill="1" applyBorder="1" applyAlignment="1" applyProtection="1">
      <alignment horizontal="center"/>
      <protection locked="0"/>
    </xf>
    <xf numFmtId="192" fontId="35" fillId="35" borderId="10" xfId="54" applyNumberFormat="1" applyFont="1" applyFill="1" applyBorder="1" applyAlignment="1" applyProtection="1">
      <alignment horizontal="center"/>
      <protection locked="0"/>
    </xf>
    <xf numFmtId="192" fontId="4" fillId="0" borderId="10" xfId="54" applyNumberFormat="1" applyFont="1" applyFill="1" applyBorder="1" applyAlignment="1" applyProtection="1">
      <alignment horizontal="center"/>
      <protection/>
    </xf>
    <xf numFmtId="192" fontId="18" fillId="35" borderId="10" xfId="54" applyNumberFormat="1" applyFont="1" applyFill="1" applyBorder="1" applyAlignment="1" applyProtection="1">
      <alignment horizontal="center"/>
      <protection/>
    </xf>
    <xf numFmtId="192" fontId="37" fillId="35" borderId="17" xfId="54" applyNumberFormat="1" applyFont="1" applyFill="1" applyBorder="1" applyAlignment="1" applyProtection="1">
      <alignment horizontal="center"/>
      <protection locked="0"/>
    </xf>
    <xf numFmtId="192" fontId="35" fillId="35" borderId="17" xfId="54" applyNumberFormat="1" applyFont="1" applyFill="1" applyBorder="1" applyAlignment="1" applyProtection="1">
      <alignment horizontal="center"/>
      <protection locked="0"/>
    </xf>
    <xf numFmtId="192" fontId="4" fillId="35" borderId="10" xfId="54" applyNumberFormat="1" applyFont="1" applyFill="1" applyBorder="1" applyAlignment="1" applyProtection="1">
      <alignment horizontal="center"/>
      <protection/>
    </xf>
    <xf numFmtId="192" fontId="35" fillId="35" borderId="10" xfId="54" applyNumberFormat="1" applyFont="1" applyFill="1" applyBorder="1" applyAlignment="1" applyProtection="1">
      <alignment horizontal="center"/>
      <protection locked="0"/>
    </xf>
    <xf numFmtId="192" fontId="18" fillId="35" borderId="10" xfId="54" applyNumberFormat="1" applyFont="1" applyFill="1" applyBorder="1" applyAlignment="1" applyProtection="1">
      <alignment horizontal="center"/>
      <protection/>
    </xf>
    <xf numFmtId="192" fontId="4" fillId="33" borderId="10" xfId="54" applyNumberFormat="1" applyFont="1" applyFill="1" applyBorder="1" applyAlignment="1" applyProtection="1">
      <alignment horizontal="center"/>
      <protection/>
    </xf>
    <xf numFmtId="192" fontId="34" fillId="0" borderId="10" xfId="54" applyNumberFormat="1" applyFont="1" applyFill="1" applyBorder="1" applyAlignment="1" applyProtection="1">
      <alignment horizontal="center"/>
      <protection locked="0"/>
    </xf>
    <xf numFmtId="192" fontId="40" fillId="35" borderId="10" xfId="54" applyNumberFormat="1" applyFont="1" applyFill="1" applyBorder="1" applyAlignment="1" applyProtection="1">
      <alignment horizontal="center"/>
      <protection locked="0"/>
    </xf>
    <xf numFmtId="192" fontId="35" fillId="37" borderId="10" xfId="54" applyNumberFormat="1" applyFont="1" applyFill="1" applyBorder="1" applyAlignment="1" applyProtection="1">
      <alignment horizontal="center"/>
      <protection/>
    </xf>
    <xf numFmtId="0" fontId="42" fillId="35" borderId="18" xfId="0" applyFont="1" applyFill="1" applyBorder="1" applyAlignment="1">
      <alignment horizontal="left" vertical="center" wrapText="1"/>
    </xf>
    <xf numFmtId="192" fontId="35" fillId="0" borderId="19" xfId="0" applyNumberFormat="1" applyFont="1" applyFill="1" applyBorder="1" applyAlignment="1" applyProtection="1">
      <alignment horizontal="center" vertical="top"/>
      <protection/>
    </xf>
    <xf numFmtId="192" fontId="4" fillId="0" borderId="10" xfId="54" applyNumberFormat="1" applyFont="1" applyFill="1" applyBorder="1" applyAlignment="1" applyProtection="1">
      <alignment horizontal="center"/>
      <protection locked="0"/>
    </xf>
    <xf numFmtId="202" fontId="4" fillId="0" borderId="10" xfId="60" applyNumberFormat="1" applyFont="1" applyFill="1" applyBorder="1" applyAlignment="1" applyProtection="1">
      <alignment horizontal="center"/>
      <protection/>
    </xf>
    <xf numFmtId="202" fontId="36" fillId="0" borderId="10" xfId="60" applyNumberFormat="1" applyFont="1" applyFill="1" applyBorder="1" applyAlignment="1" applyProtection="1">
      <alignment horizontal="center"/>
      <protection/>
    </xf>
    <xf numFmtId="202" fontId="4" fillId="33" borderId="10" xfId="60" applyNumberFormat="1" applyFont="1" applyFill="1" applyBorder="1" applyAlignment="1" applyProtection="1">
      <alignment horizontal="center"/>
      <protection/>
    </xf>
    <xf numFmtId="202" fontId="4" fillId="35" borderId="10" xfId="60" applyNumberFormat="1" applyFont="1" applyFill="1" applyBorder="1" applyAlignment="1" applyProtection="1">
      <alignment horizontal="center"/>
      <protection/>
    </xf>
    <xf numFmtId="202" fontId="38" fillId="34" borderId="10" xfId="60" applyNumberFormat="1" applyFont="1" applyFill="1" applyBorder="1" applyAlignment="1" applyProtection="1">
      <alignment horizontal="center" vertical="center" wrapText="1"/>
      <protection/>
    </xf>
    <xf numFmtId="202" fontId="38" fillId="33" borderId="10" xfId="60" applyNumberFormat="1" applyFont="1" applyFill="1" applyBorder="1" applyAlignment="1" applyProtection="1">
      <alignment horizontal="center"/>
      <protection/>
    </xf>
    <xf numFmtId="202" fontId="38" fillId="37" borderId="10" xfId="60" applyNumberFormat="1" applyFont="1" applyFill="1" applyBorder="1" applyAlignment="1" applyProtection="1">
      <alignment horizontal="center"/>
      <protection/>
    </xf>
    <xf numFmtId="49" fontId="46" fillId="0" borderId="10" xfId="54" applyNumberFormat="1" applyFont="1" applyFill="1" applyBorder="1" applyAlignment="1" applyProtection="1">
      <alignment horizontal="center" vertical="center" wrapText="1"/>
      <protection/>
    </xf>
    <xf numFmtId="192" fontId="4" fillId="35" borderId="16" xfId="54" applyNumberFormat="1" applyFont="1" applyFill="1" applyBorder="1" applyAlignment="1" applyProtection="1">
      <alignment horizontal="center"/>
      <protection locked="0"/>
    </xf>
    <xf numFmtId="0" fontId="30" fillId="35" borderId="10" xfId="54" applyFont="1" applyFill="1" applyBorder="1" applyAlignment="1" applyProtection="1">
      <alignment horizontal="center" vertical="center"/>
      <protection locked="0"/>
    </xf>
    <xf numFmtId="0" fontId="5" fillId="0" borderId="10" xfId="54" applyFont="1" applyFill="1" applyBorder="1" applyAlignment="1" applyProtection="1">
      <alignment horizontal="center" vertical="center"/>
      <protection/>
    </xf>
    <xf numFmtId="0" fontId="7" fillId="0" borderId="10" xfId="54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5" borderId="10" xfId="54" applyFont="1" applyFill="1" applyBorder="1" applyAlignment="1" applyProtection="1">
      <alignment horizontal="center" vertical="center"/>
      <protection/>
    </xf>
    <xf numFmtId="49" fontId="3" fillId="0" borderId="10" xfId="54" applyNumberFormat="1" applyFont="1" applyFill="1" applyBorder="1" applyAlignment="1" applyProtection="1">
      <alignment horizontal="center" vertical="center"/>
      <protection/>
    </xf>
    <xf numFmtId="192" fontId="36" fillId="0" borderId="10" xfId="54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54" applyFont="1" applyFill="1" applyBorder="1" applyAlignment="1" applyProtection="1">
      <alignment vertical="center" wrapText="1"/>
      <protection/>
    </xf>
    <xf numFmtId="0" fontId="35" fillId="0" borderId="0" xfId="54" applyFont="1" applyFill="1" applyBorder="1" applyAlignment="1" applyProtection="1">
      <alignment horizontal="left" vertical="center" wrapText="1"/>
      <protection/>
    </xf>
    <xf numFmtId="192" fontId="18" fillId="0" borderId="0" xfId="54" applyNumberFormat="1" applyFont="1" applyFill="1" applyAlignment="1" applyProtection="1">
      <alignment horizontal="right" vertical="center"/>
      <protection/>
    </xf>
    <xf numFmtId="192" fontId="5" fillId="0" borderId="0" xfId="54" applyNumberFormat="1" applyFont="1" applyFill="1" applyBorder="1" applyAlignment="1" applyProtection="1">
      <alignment horizontal="center" wrapText="1"/>
      <protection/>
    </xf>
    <xf numFmtId="49" fontId="10" fillId="0" borderId="10" xfId="54" applyNumberFormat="1" applyFont="1" applyFill="1" applyBorder="1" applyAlignment="1" applyProtection="1">
      <alignment horizontal="center" vertical="top" wrapText="1"/>
      <protection/>
    </xf>
    <xf numFmtId="192" fontId="4" fillId="0" borderId="10" xfId="0" applyNumberFormat="1" applyFont="1" applyFill="1" applyBorder="1" applyAlignment="1" applyProtection="1">
      <alignment horizontal="center"/>
      <protection/>
    </xf>
    <xf numFmtId="192" fontId="36" fillId="0" borderId="10" xfId="54" applyNumberFormat="1" applyFont="1" applyFill="1" applyBorder="1" applyAlignment="1" applyProtection="1">
      <alignment horizontal="center"/>
      <protection locked="0"/>
    </xf>
    <xf numFmtId="192" fontId="45" fillId="0" borderId="10" xfId="0" applyNumberFormat="1" applyFont="1" applyFill="1" applyBorder="1" applyAlignment="1">
      <alignment horizontal="center"/>
    </xf>
    <xf numFmtId="4" fontId="5" fillId="0" borderId="0" xfId="54" applyNumberFormat="1" applyFont="1" applyFill="1" applyBorder="1" applyAlignment="1" applyProtection="1">
      <alignment horizontal="centerContinuous" vertical="center"/>
      <protection/>
    </xf>
    <xf numFmtId="4" fontId="7" fillId="0" borderId="0" xfId="54" applyNumberFormat="1" applyFont="1" applyFill="1" applyBorder="1" applyAlignment="1" applyProtection="1">
      <alignment horizontal="centerContinuous" vertical="center"/>
      <protection/>
    </xf>
    <xf numFmtId="183" fontId="7" fillId="0" borderId="0" xfId="54" applyNumberFormat="1" applyFont="1" applyFill="1" applyBorder="1" applyAlignment="1" applyProtection="1">
      <alignment horizontal="center" vertical="center" wrapText="1"/>
      <protection/>
    </xf>
    <xf numFmtId="183" fontId="7" fillId="0" borderId="0" xfId="54" applyNumberFormat="1" applyFont="1" applyFill="1" applyBorder="1" applyAlignment="1" applyProtection="1">
      <alignment horizontal="center"/>
      <protection/>
    </xf>
    <xf numFmtId="183" fontId="7" fillId="0" borderId="0" xfId="54" applyNumberFormat="1" applyFont="1" applyFill="1" applyAlignment="1" applyProtection="1">
      <alignment horizontal="center"/>
      <protection/>
    </xf>
    <xf numFmtId="0" fontId="7" fillId="0" borderId="0" xfId="54" applyFont="1" applyFill="1" applyAlignment="1" applyProtection="1">
      <alignment horizontal="center"/>
      <protection/>
    </xf>
    <xf numFmtId="183" fontId="7" fillId="0" borderId="0" xfId="54" applyNumberFormat="1" applyFont="1" applyFill="1" applyProtection="1">
      <alignment/>
      <protection/>
    </xf>
    <xf numFmtId="192" fontId="15" fillId="0" borderId="0" xfId="56" applyNumberFormat="1" applyFont="1" applyFill="1" applyAlignment="1" applyProtection="1">
      <alignment horizontal="center"/>
      <protection/>
    </xf>
    <xf numFmtId="192" fontId="38" fillId="0" borderId="10" xfId="54" applyNumberFormat="1" applyFont="1" applyFill="1" applyBorder="1" applyAlignment="1" applyProtection="1">
      <alignment horizontal="center"/>
      <protection/>
    </xf>
    <xf numFmtId="4" fontId="20" fillId="0" borderId="0" xfId="54" applyNumberFormat="1" applyFont="1" applyFill="1" applyProtection="1">
      <alignment/>
      <protection/>
    </xf>
    <xf numFmtId="4" fontId="29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0" fontId="7" fillId="0" borderId="0" xfId="54" applyFont="1" applyFill="1" applyBorder="1" applyProtection="1">
      <alignment/>
      <protection/>
    </xf>
    <xf numFmtId="0" fontId="29" fillId="0" borderId="0" xfId="54" applyFont="1" applyFill="1" applyProtection="1">
      <alignment/>
      <protection/>
    </xf>
    <xf numFmtId="192" fontId="7" fillId="0" borderId="0" xfId="54" applyNumberFormat="1" applyFont="1" applyFill="1" applyBorder="1" applyProtection="1">
      <alignment/>
      <protection/>
    </xf>
    <xf numFmtId="2" fontId="33" fillId="35" borderId="0" xfId="0" applyNumberFormat="1" applyFont="1" applyFill="1" applyBorder="1" applyAlignment="1">
      <alignment horizontal="right"/>
    </xf>
    <xf numFmtId="202" fontId="4" fillId="37" borderId="10" xfId="60" applyNumberFormat="1" applyFont="1" applyFill="1" applyBorder="1" applyAlignment="1" applyProtection="1">
      <alignment horizontal="center"/>
      <protection/>
    </xf>
    <xf numFmtId="202" fontId="36" fillId="37" borderId="10" xfId="60" applyNumberFormat="1" applyFont="1" applyFill="1" applyBorder="1" applyAlignment="1" applyProtection="1">
      <alignment horizontal="center"/>
      <protection/>
    </xf>
    <xf numFmtId="0" fontId="41" fillId="37" borderId="10" xfId="54" applyFont="1" applyFill="1" applyBorder="1" applyAlignment="1" applyProtection="1">
      <alignment vertical="center" wrapText="1"/>
      <protection/>
    </xf>
    <xf numFmtId="0" fontId="30" fillId="37" borderId="10" xfId="0" applyNumberFormat="1" applyFont="1" applyFill="1" applyBorder="1" applyAlignment="1" applyProtection="1">
      <alignment horizontal="center" vertical="center"/>
      <protection hidden="1"/>
    </xf>
    <xf numFmtId="202" fontId="50" fillId="37" borderId="10" xfId="60" applyNumberFormat="1" applyFont="1" applyFill="1" applyBorder="1" applyAlignment="1" applyProtection="1">
      <alignment horizontal="center"/>
      <protection/>
    </xf>
    <xf numFmtId="202" fontId="50" fillId="37" borderId="10" xfId="60" applyNumberFormat="1" applyFont="1" applyFill="1" applyBorder="1" applyAlignment="1" applyProtection="1">
      <alignment horizontal="center" vertical="center" wrapText="1"/>
      <protection/>
    </xf>
    <xf numFmtId="192" fontId="38" fillId="33" borderId="10" xfId="54" applyNumberFormat="1" applyFont="1" applyFill="1" applyBorder="1" applyAlignment="1" applyProtection="1">
      <alignment horizontal="center" wrapText="1"/>
      <protection/>
    </xf>
    <xf numFmtId="202" fontId="50" fillId="37" borderId="10" xfId="60" applyNumberFormat="1" applyFont="1" applyFill="1" applyBorder="1" applyAlignment="1" applyProtection="1">
      <alignment horizontal="center" wrapText="1"/>
      <protection/>
    </xf>
    <xf numFmtId="192" fontId="51" fillId="0" borderId="10" xfId="54" applyNumberFormat="1" applyFont="1" applyFill="1" applyBorder="1" applyAlignment="1" applyProtection="1">
      <alignment horizontal="center"/>
      <protection/>
    </xf>
    <xf numFmtId="183" fontId="7" fillId="34" borderId="0" xfId="54" applyNumberFormat="1" applyFont="1" applyFill="1" applyProtection="1">
      <alignment/>
      <protection/>
    </xf>
    <xf numFmtId="0" fontId="20" fillId="0" borderId="0" xfId="54" applyFont="1" applyAlignment="1" applyProtection="1">
      <alignment horizontal="center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4" fillId="35" borderId="10" xfId="54" applyFont="1" applyFill="1" applyBorder="1" applyAlignment="1" applyProtection="1">
      <alignment horizontal="center" vertical="center"/>
      <protection/>
    </xf>
    <xf numFmtId="0" fontId="4" fillId="35" borderId="13" xfId="54" applyFont="1" applyFill="1" applyBorder="1" applyAlignment="1" applyProtection="1">
      <alignment horizontal="center" vertical="center"/>
      <protection/>
    </xf>
    <xf numFmtId="0" fontId="8" fillId="0" borderId="10" xfId="54" applyFont="1" applyFill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0" fontId="16" fillId="0" borderId="0" xfId="54" applyFont="1" applyAlignment="1" applyProtection="1">
      <alignment horizontal="center"/>
      <protection/>
    </xf>
    <xf numFmtId="0" fontId="19" fillId="0" borderId="0" xfId="54" applyFont="1" applyFill="1" applyAlignment="1" applyProtection="1">
      <alignment horizontal="center" vertical="center" wrapText="1"/>
      <protection/>
    </xf>
    <xf numFmtId="0" fontId="32" fillId="0" borderId="0" xfId="54" applyFont="1" applyFill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center"/>
      <protection/>
    </xf>
    <xf numFmtId="0" fontId="16" fillId="0" borderId="0" xfId="55" applyFont="1" applyAlignment="1" applyProtection="1">
      <alignment horizontal="center"/>
      <protection/>
    </xf>
    <xf numFmtId="0" fontId="4" fillId="0" borderId="14" xfId="54" applyFont="1" applyFill="1" applyBorder="1" applyAlignment="1" applyProtection="1">
      <alignment horizontal="center" vertical="center"/>
      <protection/>
    </xf>
    <xf numFmtId="0" fontId="4" fillId="0" borderId="20" xfId="54" applyFont="1" applyFill="1" applyBorder="1" applyAlignment="1" applyProtection="1">
      <alignment horizontal="center" vertical="center"/>
      <protection/>
    </xf>
    <xf numFmtId="0" fontId="4" fillId="0" borderId="12" xfId="54" applyFont="1" applyFill="1" applyBorder="1" applyAlignment="1" applyProtection="1">
      <alignment horizontal="center" vertical="center"/>
      <protection/>
    </xf>
    <xf numFmtId="0" fontId="4" fillId="0" borderId="16" xfId="54" applyFont="1" applyFill="1" applyBorder="1" applyAlignment="1" applyProtection="1">
      <alignment horizontal="center" vertical="center"/>
      <protection/>
    </xf>
    <xf numFmtId="0" fontId="18" fillId="0" borderId="20" xfId="54" applyFont="1" applyFill="1" applyBorder="1" applyAlignment="1" applyProtection="1">
      <alignment horizontal="center" vertical="center"/>
      <protection/>
    </xf>
    <xf numFmtId="0" fontId="4" fillId="0" borderId="0" xfId="54" applyFont="1" applyFill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/>
      <protection/>
    </xf>
    <xf numFmtId="0" fontId="4" fillId="0" borderId="0" xfId="54" applyFont="1" applyFill="1" applyAlignment="1" applyProtection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Обычный_Додаток 4" xfId="55"/>
    <cellStyle name="Обычный_Додаток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Розподіл (2)" xfId="63"/>
    <cellStyle name="Тысячи_Розподіл (2)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7"/>
  <sheetViews>
    <sheetView showGridLines="0" showZeros="0" tabSelected="1" view="pageBreakPreview" zoomScale="55" zoomScaleNormal="75" zoomScaleSheetLayoutView="55" workbookViewId="0" topLeftCell="A1">
      <pane xSplit="3" ySplit="9" topLeftCell="D5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" sqref="A6"/>
    </sheetView>
  </sheetViews>
  <sheetFormatPr defaultColWidth="7.875" defaultRowHeight="12.75"/>
  <cols>
    <col min="1" max="1" width="12.375" style="23" customWidth="1"/>
    <col min="2" max="2" width="72.125" style="23" customWidth="1"/>
    <col min="3" max="3" width="0.12890625" style="23" customWidth="1"/>
    <col min="4" max="4" width="24.375" style="83" customWidth="1"/>
    <col min="5" max="5" width="24.25390625" style="83" customWidth="1"/>
    <col min="6" max="6" width="25.00390625" style="83" customWidth="1"/>
    <col min="7" max="7" width="23.625" style="5" customWidth="1"/>
    <col min="8" max="8" width="15.625" style="5" customWidth="1"/>
    <col min="9" max="9" width="24.25390625" style="5" customWidth="1"/>
    <col min="10" max="10" width="16.00390625" style="5" customWidth="1"/>
    <col min="11" max="11" width="21.625" style="116" customWidth="1"/>
    <col min="12" max="12" width="20.125" style="116" customWidth="1"/>
    <col min="13" max="13" width="20.625" style="23" customWidth="1"/>
    <col min="14" max="14" width="16.125" style="23" customWidth="1"/>
    <col min="15" max="15" width="20.625" style="5" customWidth="1"/>
    <col min="16" max="16" width="22.375" style="5" customWidth="1"/>
    <col min="17" max="17" width="20.625" style="5" customWidth="1"/>
    <col min="18" max="18" width="13.25390625" style="5" customWidth="1"/>
    <col min="19" max="33" width="7.875" style="23" customWidth="1"/>
    <col min="34" max="16384" width="7.875" style="5" customWidth="1"/>
  </cols>
  <sheetData>
    <row r="1" spans="1:18" s="18" customFormat="1" ht="18.75">
      <c r="A1" s="297" t="s">
        <v>5</v>
      </c>
      <c r="B1" s="297"/>
      <c r="C1" s="297"/>
      <c r="D1" s="298"/>
      <c r="E1" s="298"/>
      <c r="F1" s="298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</row>
    <row r="2" spans="1:18" s="19" customFormat="1" ht="20.25" customHeight="1">
      <c r="A2" s="299" t="s">
        <v>70</v>
      </c>
      <c r="B2" s="299"/>
      <c r="C2" s="299"/>
      <c r="D2" s="300"/>
      <c r="E2" s="300"/>
      <c r="F2" s="300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1:18" s="20" customFormat="1" ht="15.75" customHeight="1">
      <c r="A3" s="301" t="s">
        <v>6</v>
      </c>
      <c r="B3" s="301"/>
      <c r="C3" s="301"/>
      <c r="D3" s="302"/>
      <c r="E3" s="302"/>
      <c r="F3" s="302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9" s="21" customFormat="1" ht="26.25" customHeight="1">
      <c r="A4" s="308" t="s">
        <v>245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</row>
    <row r="5" spans="1:18" s="21" customFormat="1" ht="23.25" customHeight="1">
      <c r="A5" s="291" t="s">
        <v>254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</row>
    <row r="6" spans="2:33" s="1" customFormat="1" ht="20.25">
      <c r="B6" s="2" t="s">
        <v>140</v>
      </c>
      <c r="C6" s="2"/>
      <c r="D6" s="85"/>
      <c r="E6" s="258"/>
      <c r="F6" s="85"/>
      <c r="G6" s="80"/>
      <c r="H6" s="80"/>
      <c r="K6" s="105"/>
      <c r="L6" s="108"/>
      <c r="M6" s="118"/>
      <c r="N6" s="110"/>
      <c r="Q6" s="296" t="s">
        <v>231</v>
      </c>
      <c r="R6" s="296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18" s="22" customFormat="1" ht="18" customHeight="1">
      <c r="A7" s="294" t="s">
        <v>7</v>
      </c>
      <c r="B7" s="295" t="s">
        <v>8</v>
      </c>
      <c r="C7" s="306" t="s">
        <v>78</v>
      </c>
      <c r="D7" s="307"/>
      <c r="E7" s="307"/>
      <c r="F7" s="307"/>
      <c r="G7" s="304"/>
      <c r="H7" s="304"/>
      <c r="I7" s="304"/>
      <c r="J7" s="305"/>
      <c r="K7" s="292" t="s">
        <v>79</v>
      </c>
      <c r="L7" s="293"/>
      <c r="M7" s="293"/>
      <c r="N7" s="293"/>
      <c r="O7" s="303" t="s">
        <v>80</v>
      </c>
      <c r="P7" s="303"/>
      <c r="Q7" s="304"/>
      <c r="R7" s="305"/>
    </row>
    <row r="8" spans="1:18" s="63" customFormat="1" ht="114" customHeight="1">
      <c r="A8" s="294"/>
      <c r="B8" s="295"/>
      <c r="C8" s="57" t="s">
        <v>82</v>
      </c>
      <c r="D8" s="58" t="s">
        <v>224</v>
      </c>
      <c r="E8" s="89" t="s">
        <v>246</v>
      </c>
      <c r="F8" s="89" t="s">
        <v>9</v>
      </c>
      <c r="G8" s="78" t="s">
        <v>247</v>
      </c>
      <c r="H8" s="58" t="s">
        <v>248</v>
      </c>
      <c r="I8" s="58" t="s">
        <v>116</v>
      </c>
      <c r="J8" s="58" t="s">
        <v>225</v>
      </c>
      <c r="K8" s="107" t="s">
        <v>226</v>
      </c>
      <c r="L8" s="103" t="s">
        <v>9</v>
      </c>
      <c r="M8" s="103" t="s">
        <v>211</v>
      </c>
      <c r="N8" s="103" t="s">
        <v>10</v>
      </c>
      <c r="O8" s="60" t="s">
        <v>227</v>
      </c>
      <c r="P8" s="59" t="s">
        <v>9</v>
      </c>
      <c r="Q8" s="61" t="s">
        <v>193</v>
      </c>
      <c r="R8" s="62" t="s">
        <v>10</v>
      </c>
    </row>
    <row r="9" spans="1:33" s="3" customFormat="1" ht="15">
      <c r="A9" s="16">
        <v>1</v>
      </c>
      <c r="B9" s="16">
        <v>2</v>
      </c>
      <c r="C9" s="15" t="s">
        <v>74</v>
      </c>
      <c r="D9" s="15" t="s">
        <v>74</v>
      </c>
      <c r="E9" s="15" t="s">
        <v>192</v>
      </c>
      <c r="F9" s="15" t="s">
        <v>11</v>
      </c>
      <c r="G9" s="15" t="s">
        <v>107</v>
      </c>
      <c r="H9" s="15" t="s">
        <v>108</v>
      </c>
      <c r="I9" s="15" t="s">
        <v>75</v>
      </c>
      <c r="J9" s="15" t="s">
        <v>12</v>
      </c>
      <c r="K9" s="109" t="s">
        <v>13</v>
      </c>
      <c r="L9" s="96" t="s">
        <v>14</v>
      </c>
      <c r="M9" s="96" t="s">
        <v>15</v>
      </c>
      <c r="N9" s="96" t="s">
        <v>76</v>
      </c>
      <c r="O9" s="15" t="s">
        <v>16</v>
      </c>
      <c r="P9" s="15" t="s">
        <v>73</v>
      </c>
      <c r="Q9" s="37" t="s">
        <v>103</v>
      </c>
      <c r="R9" s="15" t="s">
        <v>104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s="1" customFormat="1" ht="20.25" customHeight="1">
      <c r="A10" s="249">
        <v>10000000</v>
      </c>
      <c r="B10" s="145" t="s">
        <v>17</v>
      </c>
      <c r="C10" s="146" t="e">
        <f>C11+#REF!+C15+C21+#REF!</f>
        <v>#REF!</v>
      </c>
      <c r="D10" s="192">
        <f>D11+D15+D21+D26+D31+D25</f>
        <v>3904344.751</v>
      </c>
      <c r="E10" s="192">
        <f>E11+E15+E21+E26+E31+E25</f>
        <v>2840881.059</v>
      </c>
      <c r="F10" s="192">
        <f>F11+F15+F21+F26+F31+F25</f>
        <v>2939615.3217200004</v>
      </c>
      <c r="G10" s="192">
        <f>F10-E10</f>
        <v>98734.26272000046</v>
      </c>
      <c r="H10" s="239">
        <f>_xlfn.IFERROR(F10/E10,"")</f>
        <v>1.0347548034111484</v>
      </c>
      <c r="I10" s="192">
        <f aca="true" t="shared" si="0" ref="I10:I19">F10-D10</f>
        <v>-964729.4292799998</v>
      </c>
      <c r="J10" s="239">
        <f>_xlfn.IFERROR(F10/D10,"")</f>
        <v>0.7529087488923952</v>
      </c>
      <c r="K10" s="211">
        <f>K11+K15+K21+K26+K31+K14</f>
        <v>3022.636</v>
      </c>
      <c r="L10" s="191">
        <f>L11+L15+L21+L26+L31+L14</f>
        <v>2795.49429</v>
      </c>
      <c r="M10" s="191">
        <f aca="true" t="shared" si="1" ref="M10:M16">L10-K10</f>
        <v>-227.14170999999988</v>
      </c>
      <c r="N10" s="242">
        <f>_xlfn.IFERROR(L10/K10,"")</f>
        <v>0.9248531050381191</v>
      </c>
      <c r="O10" s="192">
        <f aca="true" t="shared" si="2" ref="O10:O19">D10+K10</f>
        <v>3907367.387</v>
      </c>
      <c r="P10" s="192">
        <f aca="true" t="shared" si="3" ref="P10:P24">L10+F10</f>
        <v>2942410.81601</v>
      </c>
      <c r="Q10" s="212">
        <f aca="true" t="shared" si="4" ref="Q10:Q19">P10-O10</f>
        <v>-964956.5709899999</v>
      </c>
      <c r="R10" s="239">
        <f>_xlfn.IFERROR(P10/O10,"")</f>
        <v>0.7530417604957095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40.5" customHeight="1">
      <c r="A11" s="249">
        <v>11000000</v>
      </c>
      <c r="B11" s="145" t="s">
        <v>57</v>
      </c>
      <c r="C11" s="146">
        <f>C12+C13</f>
        <v>107497.5</v>
      </c>
      <c r="D11" s="192">
        <f>D12+D13</f>
        <v>2630625.35</v>
      </c>
      <c r="E11" s="192">
        <f>E12+E13</f>
        <v>1907170.069</v>
      </c>
      <c r="F11" s="192">
        <f>F12+F13</f>
        <v>1963871.01939</v>
      </c>
      <c r="G11" s="192">
        <f aca="true" t="shared" si="5" ref="G11:G77">F11-E11</f>
        <v>56700.95039000013</v>
      </c>
      <c r="H11" s="239">
        <f aca="true" t="shared" si="6" ref="H11:H49">_xlfn.IFERROR(F11/E11,"")</f>
        <v>1.0297304112053995</v>
      </c>
      <c r="I11" s="192">
        <f t="shared" si="0"/>
        <v>-666754.3306100001</v>
      </c>
      <c r="J11" s="239">
        <f aca="true" t="shared" si="7" ref="J11:J49">_xlfn.IFERROR(F11/D11,"")</f>
        <v>0.7465415093753278</v>
      </c>
      <c r="K11" s="214">
        <f>K12+K13</f>
        <v>0</v>
      </c>
      <c r="L11" s="214">
        <f>L12+L13</f>
        <v>0</v>
      </c>
      <c r="M11" s="191">
        <f>L11-K11</f>
        <v>0</v>
      </c>
      <c r="N11" s="242">
        <f aca="true" t="shared" si="8" ref="N11:N49">_xlfn.IFERROR(L11/K11,"")</f>
      </c>
      <c r="O11" s="192">
        <f t="shared" si="2"/>
        <v>2630625.35</v>
      </c>
      <c r="P11" s="192">
        <f t="shared" si="3"/>
        <v>1963871.01939</v>
      </c>
      <c r="Q11" s="212">
        <f t="shared" si="4"/>
        <v>-666754.3306100001</v>
      </c>
      <c r="R11" s="239">
        <f aca="true" t="shared" si="9" ref="R11:R49">_xlfn.IFERROR(P11/O11,"")</f>
        <v>0.7465415093753278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" customHeight="1">
      <c r="A12" s="250">
        <v>11010000</v>
      </c>
      <c r="B12" s="147" t="s">
        <v>201</v>
      </c>
      <c r="C12" s="148">
        <v>106199</v>
      </c>
      <c r="D12" s="237">
        <v>2603721.781</v>
      </c>
      <c r="E12" s="237">
        <v>1882697.514</v>
      </c>
      <c r="F12" s="215">
        <v>1937170.92572</v>
      </c>
      <c r="G12" s="216">
        <f t="shared" si="5"/>
        <v>54473.411719999975</v>
      </c>
      <c r="H12" s="240">
        <f t="shared" si="6"/>
        <v>1.028933703537041</v>
      </c>
      <c r="I12" s="216">
        <f t="shared" si="0"/>
        <v>-666550.85528</v>
      </c>
      <c r="J12" s="240">
        <f t="shared" si="7"/>
        <v>0.7440007376579226</v>
      </c>
      <c r="K12" s="217">
        <v>0</v>
      </c>
      <c r="L12" s="218">
        <v>0</v>
      </c>
      <c r="M12" s="191">
        <f>L12-K12</f>
        <v>0</v>
      </c>
      <c r="N12" s="281">
        <f t="shared" si="8"/>
      </c>
      <c r="O12" s="194">
        <f t="shared" si="2"/>
        <v>2603721.781</v>
      </c>
      <c r="P12" s="216">
        <f t="shared" si="3"/>
        <v>1937170.92572</v>
      </c>
      <c r="Q12" s="219">
        <f t="shared" si="4"/>
        <v>-666550.85528</v>
      </c>
      <c r="R12" s="240">
        <f t="shared" si="9"/>
        <v>0.7440007376579226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s="1" customFormat="1" ht="24" customHeight="1">
      <c r="A13" s="250">
        <v>11020000</v>
      </c>
      <c r="B13" s="147" t="s">
        <v>71</v>
      </c>
      <c r="C13" s="148">
        <v>1298.5</v>
      </c>
      <c r="D13" s="215">
        <v>26903.569</v>
      </c>
      <c r="E13" s="216">
        <v>24472.555</v>
      </c>
      <c r="F13" s="215">
        <v>26700.093670000002</v>
      </c>
      <c r="G13" s="216">
        <f t="shared" si="5"/>
        <v>2227.5386700000017</v>
      </c>
      <c r="H13" s="240">
        <f t="shared" si="6"/>
        <v>1.091021908828073</v>
      </c>
      <c r="I13" s="216">
        <f t="shared" si="0"/>
        <v>-203.47532999999748</v>
      </c>
      <c r="J13" s="240">
        <f t="shared" si="7"/>
        <v>0.9924368647892033</v>
      </c>
      <c r="K13" s="217"/>
      <c r="L13" s="218">
        <v>0</v>
      </c>
      <c r="M13" s="191">
        <f>L13-K13</f>
        <v>0</v>
      </c>
      <c r="N13" s="281">
        <f t="shared" si="8"/>
      </c>
      <c r="O13" s="194">
        <f t="shared" si="2"/>
        <v>26903.569</v>
      </c>
      <c r="P13" s="216">
        <f t="shared" si="3"/>
        <v>26700.093670000002</v>
      </c>
      <c r="Q13" s="219">
        <f t="shared" si="4"/>
        <v>-203.47532999999748</v>
      </c>
      <c r="R13" s="240">
        <f t="shared" si="9"/>
        <v>0.9924368647892033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s="1" customFormat="1" ht="24" customHeight="1" hidden="1">
      <c r="A14" s="249" t="s">
        <v>217</v>
      </c>
      <c r="B14" s="145" t="s">
        <v>216</v>
      </c>
      <c r="C14" s="148"/>
      <c r="D14" s="233">
        <v>0</v>
      </c>
      <c r="E14" s="233">
        <v>0</v>
      </c>
      <c r="F14" s="233">
        <v>0</v>
      </c>
      <c r="G14" s="233"/>
      <c r="H14" s="239">
        <f t="shared" si="6"/>
      </c>
      <c r="I14" s="233"/>
      <c r="J14" s="239">
        <f t="shared" si="7"/>
      </c>
      <c r="K14" s="247">
        <v>0</v>
      </c>
      <c r="L14" s="247">
        <v>0</v>
      </c>
      <c r="M14" s="191">
        <f>L14-K14</f>
        <v>0</v>
      </c>
      <c r="N14" s="242">
        <f t="shared" si="8"/>
      </c>
      <c r="O14" s="194">
        <f>D14+K14</f>
        <v>0</v>
      </c>
      <c r="P14" s="216">
        <f>L14+F14</f>
        <v>0</v>
      </c>
      <c r="Q14" s="219">
        <f>P14-O14</f>
        <v>0</v>
      </c>
      <c r="R14" s="239">
        <f t="shared" si="9"/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1" customFormat="1" ht="43.5" customHeight="1">
      <c r="A15" s="249">
        <v>13000000</v>
      </c>
      <c r="B15" s="145" t="s">
        <v>176</v>
      </c>
      <c r="C15" s="149" t="e">
        <f>C16+#REF!+#REF!+C19</f>
        <v>#REF!</v>
      </c>
      <c r="D15" s="192">
        <f>SUM(D16:D20)</f>
        <v>35172.37</v>
      </c>
      <c r="E15" s="192">
        <f>SUM(E16:E20)</f>
        <v>25855.806000000004</v>
      </c>
      <c r="F15" s="192">
        <f>SUM(F16:F20)</f>
        <v>27663.05183</v>
      </c>
      <c r="G15" s="192">
        <f t="shared" si="5"/>
        <v>1807.2458299999962</v>
      </c>
      <c r="H15" s="239">
        <f t="shared" si="6"/>
        <v>1.0698970989339878</v>
      </c>
      <c r="I15" s="192">
        <f t="shared" si="0"/>
        <v>-7509.318170000002</v>
      </c>
      <c r="J15" s="239">
        <f t="shared" si="7"/>
        <v>0.7864995116905684</v>
      </c>
      <c r="K15" s="214">
        <f>SUM(K16:K20)</f>
        <v>0</v>
      </c>
      <c r="L15" s="214">
        <f>SUM(L16:L20)</f>
        <v>0</v>
      </c>
      <c r="M15" s="191">
        <f t="shared" si="1"/>
        <v>0</v>
      </c>
      <c r="N15" s="242">
        <f t="shared" si="8"/>
      </c>
      <c r="O15" s="192">
        <f t="shared" si="2"/>
        <v>35172.37</v>
      </c>
      <c r="P15" s="192">
        <f t="shared" si="3"/>
        <v>27663.05183</v>
      </c>
      <c r="Q15" s="212">
        <f t="shared" si="4"/>
        <v>-7509.318170000002</v>
      </c>
      <c r="R15" s="239">
        <f t="shared" si="9"/>
        <v>0.7864995116905684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1" customFormat="1" ht="42.75" customHeight="1">
      <c r="A16" s="250">
        <v>13010000</v>
      </c>
      <c r="B16" s="147" t="s">
        <v>177</v>
      </c>
      <c r="C16" s="148">
        <v>1</v>
      </c>
      <c r="D16" s="216">
        <v>23895.485</v>
      </c>
      <c r="E16" s="215">
        <v>18009.882</v>
      </c>
      <c r="F16" s="216">
        <v>19052.67415</v>
      </c>
      <c r="G16" s="216">
        <f t="shared" si="5"/>
        <v>1042.7921499999975</v>
      </c>
      <c r="H16" s="240">
        <f t="shared" si="6"/>
        <v>1.0579011095130995</v>
      </c>
      <c r="I16" s="216">
        <f t="shared" si="0"/>
        <v>-4842.810850000002</v>
      </c>
      <c r="J16" s="240">
        <f t="shared" si="7"/>
        <v>0.7973336448287197</v>
      </c>
      <c r="K16" s="218">
        <v>0</v>
      </c>
      <c r="L16" s="218">
        <v>0</v>
      </c>
      <c r="M16" s="193">
        <f t="shared" si="1"/>
        <v>0</v>
      </c>
      <c r="N16" s="281">
        <f t="shared" si="8"/>
      </c>
      <c r="O16" s="194">
        <f t="shared" si="2"/>
        <v>23895.485</v>
      </c>
      <c r="P16" s="216">
        <f t="shared" si="3"/>
        <v>19052.67415</v>
      </c>
      <c r="Q16" s="219">
        <f t="shared" si="4"/>
        <v>-4842.810850000002</v>
      </c>
      <c r="R16" s="240">
        <f t="shared" si="9"/>
        <v>0.7973336448287197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1" customFormat="1" ht="32.25" customHeight="1">
      <c r="A17" s="250">
        <v>13020000</v>
      </c>
      <c r="B17" s="147" t="s">
        <v>178</v>
      </c>
      <c r="C17" s="148"/>
      <c r="D17" s="216">
        <v>7255</v>
      </c>
      <c r="E17" s="215">
        <v>5244.2</v>
      </c>
      <c r="F17" s="216">
        <v>5915.8067</v>
      </c>
      <c r="G17" s="216">
        <f t="shared" si="5"/>
        <v>671.6067000000003</v>
      </c>
      <c r="H17" s="240">
        <f t="shared" si="6"/>
        <v>1.1280665687807483</v>
      </c>
      <c r="I17" s="216">
        <f t="shared" si="0"/>
        <v>-1339.1933</v>
      </c>
      <c r="J17" s="240">
        <f t="shared" si="7"/>
        <v>0.8154109855272226</v>
      </c>
      <c r="K17" s="218">
        <v>0</v>
      </c>
      <c r="L17" s="218">
        <v>0</v>
      </c>
      <c r="M17" s="193"/>
      <c r="N17" s="281">
        <f t="shared" si="8"/>
      </c>
      <c r="O17" s="194">
        <f t="shared" si="2"/>
        <v>7255</v>
      </c>
      <c r="P17" s="216">
        <f t="shared" si="3"/>
        <v>5915.8067</v>
      </c>
      <c r="Q17" s="219">
        <f t="shared" si="4"/>
        <v>-1339.1933</v>
      </c>
      <c r="R17" s="240">
        <f t="shared" si="9"/>
        <v>0.8154109855272226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1" customFormat="1" ht="35.25" customHeight="1">
      <c r="A18" s="250">
        <v>13030000</v>
      </c>
      <c r="B18" s="147" t="s">
        <v>179</v>
      </c>
      <c r="C18" s="148"/>
      <c r="D18" s="216">
        <v>800.465</v>
      </c>
      <c r="E18" s="215">
        <v>567.38</v>
      </c>
      <c r="F18" s="216">
        <v>971.3205300000001</v>
      </c>
      <c r="G18" s="216">
        <f t="shared" si="5"/>
        <v>403.9405300000001</v>
      </c>
      <c r="H18" s="240">
        <f t="shared" si="6"/>
        <v>1.7119400225598367</v>
      </c>
      <c r="I18" s="216">
        <f t="shared" si="0"/>
        <v>170.85553000000004</v>
      </c>
      <c r="J18" s="240">
        <f t="shared" si="7"/>
        <v>1.2134453473918285</v>
      </c>
      <c r="K18" s="218">
        <v>0</v>
      </c>
      <c r="L18" s="218">
        <v>0</v>
      </c>
      <c r="M18" s="193"/>
      <c r="N18" s="281">
        <f t="shared" si="8"/>
      </c>
      <c r="O18" s="194">
        <f t="shared" si="2"/>
        <v>800.465</v>
      </c>
      <c r="P18" s="216">
        <f t="shared" si="3"/>
        <v>971.3205300000001</v>
      </c>
      <c r="Q18" s="219">
        <f t="shared" si="4"/>
        <v>170.85553000000004</v>
      </c>
      <c r="R18" s="240">
        <f t="shared" si="9"/>
        <v>1.2134453473918285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1" customFormat="1" ht="42" customHeight="1">
      <c r="A19" s="250">
        <v>13040000</v>
      </c>
      <c r="B19" s="147" t="s">
        <v>229</v>
      </c>
      <c r="C19" s="148"/>
      <c r="D19" s="216">
        <v>3221.42</v>
      </c>
      <c r="E19" s="216">
        <v>2034.344</v>
      </c>
      <c r="F19" s="216">
        <v>1723.25045</v>
      </c>
      <c r="G19" s="192">
        <f t="shared" si="5"/>
        <v>-311.09355000000005</v>
      </c>
      <c r="H19" s="240">
        <f t="shared" si="6"/>
        <v>0.847079181298738</v>
      </c>
      <c r="I19" s="216">
        <f t="shared" si="0"/>
        <v>-1498.16955</v>
      </c>
      <c r="J19" s="240">
        <f t="shared" si="7"/>
        <v>0.5349350441730665</v>
      </c>
      <c r="K19" s="217">
        <v>0</v>
      </c>
      <c r="L19" s="218">
        <v>0</v>
      </c>
      <c r="M19" s="193">
        <f>L19-K19</f>
        <v>0</v>
      </c>
      <c r="N19" s="281">
        <f t="shared" si="8"/>
      </c>
      <c r="O19" s="194">
        <f t="shared" si="2"/>
        <v>3221.42</v>
      </c>
      <c r="P19" s="216">
        <f t="shared" si="3"/>
        <v>1723.25045</v>
      </c>
      <c r="Q19" s="219">
        <f t="shared" si="4"/>
        <v>-1498.16955</v>
      </c>
      <c r="R19" s="240">
        <f t="shared" si="9"/>
        <v>0.5349350441730665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1" customFormat="1" ht="26.25" customHeight="1" hidden="1">
      <c r="A20" s="250">
        <v>13070000</v>
      </c>
      <c r="B20" s="147" t="s">
        <v>93</v>
      </c>
      <c r="C20" s="148"/>
      <c r="D20" s="222">
        <v>0</v>
      </c>
      <c r="E20" s="223">
        <v>0</v>
      </c>
      <c r="F20" s="222">
        <v>0</v>
      </c>
      <c r="G20" s="192">
        <f t="shared" si="5"/>
        <v>0</v>
      </c>
      <c r="H20" s="240">
        <f t="shared" si="6"/>
      </c>
      <c r="I20" s="216"/>
      <c r="J20" s="240">
        <f t="shared" si="7"/>
      </c>
      <c r="K20" s="217">
        <v>0</v>
      </c>
      <c r="L20" s="218">
        <v>0</v>
      </c>
      <c r="M20" s="193"/>
      <c r="N20" s="281">
        <f t="shared" si="8"/>
      </c>
      <c r="O20" s="194"/>
      <c r="P20" s="216">
        <f t="shared" si="3"/>
        <v>0</v>
      </c>
      <c r="Q20" s="219"/>
      <c r="R20" s="240">
        <f t="shared" si="9"/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1" customFormat="1" ht="27.75" customHeight="1">
      <c r="A21" s="249">
        <v>14000000</v>
      </c>
      <c r="B21" s="145" t="s">
        <v>58</v>
      </c>
      <c r="C21" s="149" t="e">
        <f>C24+#REF!</f>
        <v>#REF!</v>
      </c>
      <c r="D21" s="192">
        <f>D24+D23+D22</f>
        <v>244495.166</v>
      </c>
      <c r="E21" s="192">
        <f>E24+E23+E22</f>
        <v>159928.07499999998</v>
      </c>
      <c r="F21" s="192">
        <f>F22+F23+F24</f>
        <v>161536.79207000002</v>
      </c>
      <c r="G21" s="192">
        <f t="shared" si="5"/>
        <v>1608.7170700000424</v>
      </c>
      <c r="H21" s="239">
        <f t="shared" si="6"/>
        <v>1.010059003523928</v>
      </c>
      <c r="I21" s="192">
        <f aca="true" t="shared" si="10" ref="I21:I33">F21-D21</f>
        <v>-82958.37392999997</v>
      </c>
      <c r="J21" s="239">
        <f t="shared" si="7"/>
        <v>0.6606952387353132</v>
      </c>
      <c r="K21" s="226">
        <f>((K24+K23+K22)/1000)/1000</f>
        <v>0</v>
      </c>
      <c r="L21" s="226">
        <f>((L24+L23+L22)/1000)/1000</f>
        <v>0</v>
      </c>
      <c r="M21" s="191">
        <f>M24+M23+M22</f>
        <v>0</v>
      </c>
      <c r="N21" s="242">
        <f t="shared" si="8"/>
      </c>
      <c r="O21" s="192">
        <f>O24+O23+O22</f>
        <v>244495.166</v>
      </c>
      <c r="P21" s="192">
        <f>P24+P23+P22</f>
        <v>161536.79207000002</v>
      </c>
      <c r="Q21" s="212">
        <f aca="true" t="shared" si="11" ref="Q21:Q29">P21-O21</f>
        <v>-82958.37392999997</v>
      </c>
      <c r="R21" s="239">
        <f t="shared" si="9"/>
        <v>0.6606952387353132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1" customFormat="1" ht="49.5" customHeight="1">
      <c r="A22" s="251">
        <v>14020000</v>
      </c>
      <c r="B22" s="147" t="s">
        <v>139</v>
      </c>
      <c r="C22" s="150"/>
      <c r="D22" s="216">
        <v>28564.558</v>
      </c>
      <c r="E22" s="216">
        <v>17105.835</v>
      </c>
      <c r="F22" s="216">
        <v>14918.06568</v>
      </c>
      <c r="G22" s="216">
        <f t="shared" si="5"/>
        <v>-2187.7693199999994</v>
      </c>
      <c r="H22" s="240">
        <f t="shared" si="6"/>
        <v>0.8721039154183353</v>
      </c>
      <c r="I22" s="216">
        <f t="shared" si="10"/>
        <v>-13646.492320000001</v>
      </c>
      <c r="J22" s="240">
        <f t="shared" si="7"/>
        <v>0.5222578861538834</v>
      </c>
      <c r="K22" s="218">
        <v>0</v>
      </c>
      <c r="L22" s="218">
        <v>0</v>
      </c>
      <c r="M22" s="224"/>
      <c r="N22" s="281">
        <f t="shared" si="8"/>
      </c>
      <c r="O22" s="216">
        <f>D22+K22</f>
        <v>28564.558</v>
      </c>
      <c r="P22" s="216">
        <f>L22+F22</f>
        <v>14918.06568</v>
      </c>
      <c r="Q22" s="216">
        <f t="shared" si="11"/>
        <v>-13646.492320000001</v>
      </c>
      <c r="R22" s="240">
        <f t="shared" si="9"/>
        <v>0.5222578861538834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1" customFormat="1" ht="48" customHeight="1">
      <c r="A23" s="251">
        <v>14030000</v>
      </c>
      <c r="B23" s="147" t="s">
        <v>180</v>
      </c>
      <c r="C23" s="150"/>
      <c r="D23" s="216">
        <v>99358.263</v>
      </c>
      <c r="E23" s="216">
        <v>57595.471</v>
      </c>
      <c r="F23" s="216">
        <v>50664.576460000004</v>
      </c>
      <c r="G23" s="216">
        <f t="shared" si="5"/>
        <v>-6930.894539999994</v>
      </c>
      <c r="H23" s="240">
        <f t="shared" si="6"/>
        <v>0.8796625078385071</v>
      </c>
      <c r="I23" s="216">
        <f t="shared" si="10"/>
        <v>-48693.68654</v>
      </c>
      <c r="J23" s="240">
        <f t="shared" si="7"/>
        <v>0.5099180977026541</v>
      </c>
      <c r="K23" s="218">
        <v>0</v>
      </c>
      <c r="L23" s="218">
        <v>0</v>
      </c>
      <c r="M23" s="224"/>
      <c r="N23" s="281">
        <f t="shared" si="8"/>
      </c>
      <c r="O23" s="216">
        <f>D23+K23</f>
        <v>99358.263</v>
      </c>
      <c r="P23" s="216">
        <f>L23+F23</f>
        <v>50664.576460000004</v>
      </c>
      <c r="Q23" s="216">
        <f t="shared" si="11"/>
        <v>-48693.68654</v>
      </c>
      <c r="R23" s="240">
        <f t="shared" si="9"/>
        <v>0.5099180977026541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1" customFormat="1" ht="64.5" customHeight="1">
      <c r="A24" s="251">
        <v>14040000</v>
      </c>
      <c r="B24" s="147" t="s">
        <v>181</v>
      </c>
      <c r="C24" s="150" t="e">
        <f>#REF!+#REF!+#REF!+#REF!+#REF!</f>
        <v>#REF!</v>
      </c>
      <c r="D24" s="216">
        <v>116572.345</v>
      </c>
      <c r="E24" s="216">
        <v>85226.769</v>
      </c>
      <c r="F24" s="216">
        <v>95954.14993000001</v>
      </c>
      <c r="G24" s="216">
        <f t="shared" si="5"/>
        <v>10727.380930000014</v>
      </c>
      <c r="H24" s="240">
        <f t="shared" si="6"/>
        <v>1.1258686801795807</v>
      </c>
      <c r="I24" s="216">
        <f t="shared" si="10"/>
        <v>-20618.195069999987</v>
      </c>
      <c r="J24" s="240">
        <f t="shared" si="7"/>
        <v>0.8231296190361446</v>
      </c>
      <c r="K24" s="218">
        <v>0</v>
      </c>
      <c r="L24" s="218">
        <v>0</v>
      </c>
      <c r="M24" s="224">
        <f>L24-K24</f>
        <v>0</v>
      </c>
      <c r="N24" s="281">
        <f t="shared" si="8"/>
      </c>
      <c r="O24" s="216">
        <f>D24+K24</f>
        <v>116572.345</v>
      </c>
      <c r="P24" s="216">
        <f t="shared" si="3"/>
        <v>95954.14993000001</v>
      </c>
      <c r="Q24" s="216">
        <f t="shared" si="11"/>
        <v>-20618.195069999987</v>
      </c>
      <c r="R24" s="240">
        <f t="shared" si="9"/>
        <v>0.8231296190361446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1" customFormat="1" ht="42.75" customHeight="1" hidden="1">
      <c r="A25" s="255">
        <v>16000000</v>
      </c>
      <c r="B25" s="256" t="s">
        <v>219</v>
      </c>
      <c r="C25" s="150"/>
      <c r="D25" s="233">
        <v>0</v>
      </c>
      <c r="E25" s="233">
        <v>0</v>
      </c>
      <c r="F25" s="233">
        <v>0</v>
      </c>
      <c r="G25" s="233">
        <f t="shared" si="5"/>
        <v>0</v>
      </c>
      <c r="H25" s="240">
        <f t="shared" si="6"/>
      </c>
      <c r="I25" s="233">
        <f t="shared" si="10"/>
        <v>0</v>
      </c>
      <c r="J25" s="239">
        <f t="shared" si="7"/>
      </c>
      <c r="K25" s="217"/>
      <c r="L25" s="217"/>
      <c r="M25" s="224"/>
      <c r="N25" s="242">
        <f t="shared" si="8"/>
      </c>
      <c r="O25" s="216">
        <f>D25+K25</f>
        <v>0</v>
      </c>
      <c r="P25" s="238">
        <f>L25+F25</f>
        <v>0</v>
      </c>
      <c r="Q25" s="238">
        <f>P25-O25</f>
        <v>0</v>
      </c>
      <c r="R25" s="239">
        <f t="shared" si="9"/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1" customFormat="1" ht="20.25" customHeight="1">
      <c r="A26" s="249">
        <v>18000000</v>
      </c>
      <c r="B26" s="145" t="s">
        <v>18</v>
      </c>
      <c r="C26" s="145"/>
      <c r="D26" s="192">
        <f>SUM(D27:D30)</f>
        <v>994051.865</v>
      </c>
      <c r="E26" s="192">
        <f>SUM(E27:E30)</f>
        <v>747927.1089999999</v>
      </c>
      <c r="F26" s="192">
        <f>SUM(F27:F30)</f>
        <v>786544.4040300001</v>
      </c>
      <c r="G26" s="192">
        <f t="shared" si="5"/>
        <v>38617.295030000154</v>
      </c>
      <c r="H26" s="239">
        <f t="shared" si="6"/>
        <v>1.0516324312427083</v>
      </c>
      <c r="I26" s="192">
        <f t="shared" si="10"/>
        <v>-207507.4609699999</v>
      </c>
      <c r="J26" s="239">
        <f t="shared" si="7"/>
        <v>0.7912508710297527</v>
      </c>
      <c r="K26" s="214">
        <f>(K27+K28+K29+K30)/1000</f>
        <v>0</v>
      </c>
      <c r="L26" s="214">
        <f>(L27+L28+L29+L30)/1000</f>
        <v>0</v>
      </c>
      <c r="M26" s="191">
        <f aca="true" t="shared" si="12" ref="M26:M33">L26-K26</f>
        <v>0</v>
      </c>
      <c r="N26" s="242">
        <f t="shared" si="8"/>
      </c>
      <c r="O26" s="192">
        <f aca="true" t="shared" si="13" ref="O26:O56">D26+K26</f>
        <v>994051.865</v>
      </c>
      <c r="P26" s="192">
        <f aca="true" t="shared" si="14" ref="P26:P32">L26+F26</f>
        <v>786544.4040300001</v>
      </c>
      <c r="Q26" s="212">
        <f t="shared" si="11"/>
        <v>-207507.4609699999</v>
      </c>
      <c r="R26" s="239">
        <f t="shared" si="9"/>
        <v>0.7912508710297527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1" customFormat="1" ht="29.25" customHeight="1">
      <c r="A27" s="250">
        <v>18010000</v>
      </c>
      <c r="B27" s="147" t="s">
        <v>182</v>
      </c>
      <c r="C27" s="145"/>
      <c r="D27" s="216">
        <v>447645.36</v>
      </c>
      <c r="E27" s="215">
        <v>345543.717</v>
      </c>
      <c r="F27" s="216">
        <v>369738.023</v>
      </c>
      <c r="G27" s="216">
        <f t="shared" si="5"/>
        <v>24194.305999999982</v>
      </c>
      <c r="H27" s="240">
        <f t="shared" si="6"/>
        <v>1.070018075310569</v>
      </c>
      <c r="I27" s="216">
        <f t="shared" si="10"/>
        <v>-77907.337</v>
      </c>
      <c r="J27" s="240">
        <f t="shared" si="7"/>
        <v>0.8259619244126645</v>
      </c>
      <c r="K27" s="218">
        <v>0</v>
      </c>
      <c r="L27" s="227">
        <v>0</v>
      </c>
      <c r="M27" s="228">
        <f>L27-K27</f>
        <v>0</v>
      </c>
      <c r="N27" s="281">
        <f t="shared" si="8"/>
      </c>
      <c r="O27" s="194">
        <f t="shared" si="13"/>
        <v>447645.36</v>
      </c>
      <c r="P27" s="194">
        <f t="shared" si="14"/>
        <v>369738.023</v>
      </c>
      <c r="Q27" s="194">
        <f t="shared" si="11"/>
        <v>-77907.337</v>
      </c>
      <c r="R27" s="240">
        <f t="shared" si="9"/>
        <v>0.8259619244126645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1" customFormat="1" ht="36" customHeight="1">
      <c r="A28" s="250">
        <v>18020000</v>
      </c>
      <c r="B28" s="147" t="s">
        <v>86</v>
      </c>
      <c r="C28" s="148"/>
      <c r="D28" s="216">
        <v>1921.8</v>
      </c>
      <c r="E28" s="215">
        <v>1399.625</v>
      </c>
      <c r="F28" s="216">
        <v>1261.50169</v>
      </c>
      <c r="G28" s="216">
        <f t="shared" si="5"/>
        <v>-138.12330999999995</v>
      </c>
      <c r="H28" s="240">
        <f t="shared" si="6"/>
        <v>0.9013140591229795</v>
      </c>
      <c r="I28" s="216">
        <f t="shared" si="10"/>
        <v>-660.2983099999999</v>
      </c>
      <c r="J28" s="240">
        <f t="shared" si="7"/>
        <v>0.656416739515038</v>
      </c>
      <c r="K28" s="217">
        <v>0</v>
      </c>
      <c r="L28" s="218">
        <v>0</v>
      </c>
      <c r="M28" s="193">
        <f t="shared" si="12"/>
        <v>0</v>
      </c>
      <c r="N28" s="281">
        <f t="shared" si="8"/>
      </c>
      <c r="O28" s="194">
        <f t="shared" si="13"/>
        <v>1921.8</v>
      </c>
      <c r="P28" s="216">
        <f t="shared" si="14"/>
        <v>1261.50169</v>
      </c>
      <c r="Q28" s="219">
        <f t="shared" si="11"/>
        <v>-660.2983099999999</v>
      </c>
      <c r="R28" s="240">
        <f t="shared" si="9"/>
        <v>0.656416739515038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1" customFormat="1" ht="27" customHeight="1">
      <c r="A29" s="250">
        <v>18030000</v>
      </c>
      <c r="B29" s="147" t="s">
        <v>87</v>
      </c>
      <c r="C29" s="148"/>
      <c r="D29" s="216">
        <v>783.85</v>
      </c>
      <c r="E29" s="215">
        <v>506.76</v>
      </c>
      <c r="F29" s="216">
        <v>681.72915</v>
      </c>
      <c r="G29" s="216">
        <f t="shared" si="5"/>
        <v>174.96915</v>
      </c>
      <c r="H29" s="240">
        <f t="shared" si="6"/>
        <v>1.3452702462704238</v>
      </c>
      <c r="I29" s="216">
        <f t="shared" si="10"/>
        <v>-102.12085000000002</v>
      </c>
      <c r="J29" s="240">
        <f t="shared" si="7"/>
        <v>0.8697188875422593</v>
      </c>
      <c r="K29" s="217">
        <v>0</v>
      </c>
      <c r="L29" s="218">
        <v>0</v>
      </c>
      <c r="M29" s="193">
        <f t="shared" si="12"/>
        <v>0</v>
      </c>
      <c r="N29" s="281">
        <f t="shared" si="8"/>
      </c>
      <c r="O29" s="194">
        <f t="shared" si="13"/>
        <v>783.85</v>
      </c>
      <c r="P29" s="216">
        <f t="shared" si="14"/>
        <v>681.72915</v>
      </c>
      <c r="Q29" s="219">
        <f t="shared" si="11"/>
        <v>-102.12085000000002</v>
      </c>
      <c r="R29" s="240">
        <f t="shared" si="9"/>
        <v>0.8697188875422593</v>
      </c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" customFormat="1" ht="22.5" customHeight="1">
      <c r="A30" s="250">
        <v>18050000</v>
      </c>
      <c r="B30" s="147" t="s">
        <v>88</v>
      </c>
      <c r="C30" s="148"/>
      <c r="D30" s="216">
        <v>543700.855</v>
      </c>
      <c r="E30" s="215">
        <v>400477.007</v>
      </c>
      <c r="F30" s="216">
        <v>414863.15019</v>
      </c>
      <c r="G30" s="216">
        <f>F30-E30</f>
        <v>14386.143190000032</v>
      </c>
      <c r="H30" s="240">
        <f t="shared" si="6"/>
        <v>1.0359225197415642</v>
      </c>
      <c r="I30" s="216">
        <f>F30-D30</f>
        <v>-128837.70480999997</v>
      </c>
      <c r="J30" s="240">
        <f t="shared" si="7"/>
        <v>0.7630356773854992</v>
      </c>
      <c r="K30" s="218">
        <v>0</v>
      </c>
      <c r="L30" s="218">
        <v>0</v>
      </c>
      <c r="M30" s="193">
        <f t="shared" si="12"/>
        <v>0</v>
      </c>
      <c r="N30" s="281">
        <f t="shared" si="8"/>
      </c>
      <c r="O30" s="194">
        <f>D30+K30</f>
        <v>543700.855</v>
      </c>
      <c r="P30" s="216">
        <f>L30+F30</f>
        <v>414863.15019</v>
      </c>
      <c r="Q30" s="219">
        <f>P30-O30</f>
        <v>-128837.70480999997</v>
      </c>
      <c r="R30" s="240">
        <f t="shared" si="9"/>
        <v>0.7630356773854992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s="1" customFormat="1" ht="21.75" customHeight="1">
      <c r="A31" s="249">
        <v>19000000</v>
      </c>
      <c r="B31" s="145" t="s">
        <v>89</v>
      </c>
      <c r="C31" s="148"/>
      <c r="D31" s="192">
        <f>D32+D33</f>
        <v>0</v>
      </c>
      <c r="E31" s="192">
        <f>E32+E33</f>
        <v>0</v>
      </c>
      <c r="F31" s="192">
        <f>F32+F33</f>
        <v>0.0544</v>
      </c>
      <c r="G31" s="238">
        <f t="shared" si="5"/>
        <v>0.0544</v>
      </c>
      <c r="H31" s="239">
        <f t="shared" si="6"/>
      </c>
      <c r="I31" s="238">
        <f t="shared" si="10"/>
        <v>0.0544</v>
      </c>
      <c r="J31" s="239">
        <f t="shared" si="7"/>
      </c>
      <c r="K31" s="191">
        <f>K32+K33</f>
        <v>3022.636</v>
      </c>
      <c r="L31" s="191">
        <f>L32+L33</f>
        <v>2795.49429</v>
      </c>
      <c r="M31" s="191">
        <f t="shared" si="12"/>
        <v>-227.14170999999988</v>
      </c>
      <c r="N31" s="242">
        <f t="shared" si="8"/>
        <v>0.9248531050381191</v>
      </c>
      <c r="O31" s="192">
        <f t="shared" si="13"/>
        <v>3022.636</v>
      </c>
      <c r="P31" s="192">
        <f t="shared" si="14"/>
        <v>2795.54869</v>
      </c>
      <c r="Q31" s="192">
        <f aca="true" t="shared" si="15" ref="Q31:Q54">P31-O31</f>
        <v>-227.0873099999999</v>
      </c>
      <c r="R31" s="239">
        <f t="shared" si="9"/>
        <v>0.9248711025740447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s="1" customFormat="1" ht="23.25" customHeight="1">
      <c r="A32" s="250">
        <v>19010000</v>
      </c>
      <c r="B32" s="147" t="s">
        <v>90</v>
      </c>
      <c r="C32" s="148"/>
      <c r="D32" s="222">
        <v>0</v>
      </c>
      <c r="E32" s="223">
        <v>0</v>
      </c>
      <c r="F32" s="222">
        <v>0</v>
      </c>
      <c r="G32" s="216">
        <f t="shared" si="5"/>
        <v>0</v>
      </c>
      <c r="H32" s="240">
        <f t="shared" si="6"/>
      </c>
      <c r="I32" s="216">
        <f t="shared" si="10"/>
        <v>0</v>
      </c>
      <c r="J32" s="240">
        <f t="shared" si="7"/>
      </c>
      <c r="K32" s="224">
        <v>3022.636</v>
      </c>
      <c r="L32" s="224">
        <v>2795.49429</v>
      </c>
      <c r="M32" s="193">
        <f t="shared" si="12"/>
        <v>-227.14170999999988</v>
      </c>
      <c r="N32" s="281">
        <f t="shared" si="8"/>
        <v>0.9248531050381191</v>
      </c>
      <c r="O32" s="194">
        <f t="shared" si="13"/>
        <v>3022.636</v>
      </c>
      <c r="P32" s="216">
        <f t="shared" si="14"/>
        <v>2795.49429</v>
      </c>
      <c r="Q32" s="194">
        <f t="shared" si="15"/>
        <v>-227.14170999999988</v>
      </c>
      <c r="R32" s="240">
        <f t="shared" si="9"/>
        <v>0.9248531050381191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1" customFormat="1" ht="66" customHeight="1">
      <c r="A33" s="250">
        <v>19090000</v>
      </c>
      <c r="B33" s="147" t="s">
        <v>230</v>
      </c>
      <c r="C33" s="148"/>
      <c r="D33" s="216">
        <v>0</v>
      </c>
      <c r="E33" s="223">
        <v>0</v>
      </c>
      <c r="F33" s="216">
        <v>0.0544</v>
      </c>
      <c r="G33" s="216">
        <f t="shared" si="5"/>
        <v>0.0544</v>
      </c>
      <c r="H33" s="240">
        <f t="shared" si="6"/>
      </c>
      <c r="I33" s="216">
        <f t="shared" si="10"/>
        <v>0.0544</v>
      </c>
      <c r="J33" s="240">
        <f t="shared" si="7"/>
      </c>
      <c r="K33" s="224">
        <v>0</v>
      </c>
      <c r="L33" s="224"/>
      <c r="M33" s="193">
        <f t="shared" si="12"/>
        <v>0</v>
      </c>
      <c r="N33" s="281">
        <f t="shared" si="8"/>
      </c>
      <c r="O33" s="194">
        <f>D33+K33</f>
        <v>0</v>
      </c>
      <c r="P33" s="216">
        <f>L33+F33</f>
        <v>0.0544</v>
      </c>
      <c r="Q33" s="194">
        <f>P33-O33</f>
        <v>0.0544</v>
      </c>
      <c r="R33" s="240">
        <f t="shared" si="9"/>
      </c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112" customFormat="1" ht="23.25" customHeight="1">
      <c r="A34" s="252">
        <v>20000000</v>
      </c>
      <c r="B34" s="151" t="s">
        <v>19</v>
      </c>
      <c r="C34" s="152">
        <v>5750.4</v>
      </c>
      <c r="D34" s="191">
        <f>(D35+D36+D41+D45)</f>
        <v>131400.046</v>
      </c>
      <c r="E34" s="191">
        <f>(E35+E36+E41+E45)</f>
        <v>103675.61199999998</v>
      </c>
      <c r="F34" s="191">
        <f>(F35+F36+F41+F45)</f>
        <v>125263.33282000001</v>
      </c>
      <c r="G34" s="191">
        <f t="shared" si="5"/>
        <v>21587.72082000003</v>
      </c>
      <c r="H34" s="239">
        <f t="shared" si="6"/>
        <v>1.208223712438756</v>
      </c>
      <c r="I34" s="191">
        <f aca="true" t="shared" si="16" ref="I34:I42">F34-D34</f>
        <v>-6136.713179999992</v>
      </c>
      <c r="J34" s="239">
        <f t="shared" si="7"/>
        <v>0.9532974807329977</v>
      </c>
      <c r="K34" s="191">
        <f>K35+K36+K41+K45</f>
        <v>259704.94900999998</v>
      </c>
      <c r="L34" s="191">
        <f>L35+L36+L41+L45</f>
        <v>164707.8955</v>
      </c>
      <c r="M34" s="191">
        <f aca="true" t="shared" si="17" ref="M34:M46">L34-K34</f>
        <v>-94997.05350999997</v>
      </c>
      <c r="N34" s="242">
        <f t="shared" si="8"/>
        <v>0.6342116164049608</v>
      </c>
      <c r="O34" s="191">
        <f t="shared" si="13"/>
        <v>391104.99500999996</v>
      </c>
      <c r="P34" s="191">
        <f aca="true" t="shared" si="18" ref="P34:P56">L34+F34</f>
        <v>289971.22832</v>
      </c>
      <c r="Q34" s="191">
        <f t="shared" si="15"/>
        <v>-101133.76668999996</v>
      </c>
      <c r="R34" s="239">
        <f t="shared" si="9"/>
        <v>0.7414153028461983</v>
      </c>
      <c r="S34" s="111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1:33" s="1" customFormat="1" ht="45.75" customHeight="1">
      <c r="A35" s="249">
        <v>21000000</v>
      </c>
      <c r="B35" s="145" t="s">
        <v>72</v>
      </c>
      <c r="C35" s="149">
        <v>1</v>
      </c>
      <c r="D35" s="192">
        <v>21729.352</v>
      </c>
      <c r="E35" s="225">
        <v>19374.532</v>
      </c>
      <c r="F35" s="192">
        <v>29182.33963</v>
      </c>
      <c r="G35" s="192">
        <f t="shared" si="5"/>
        <v>9807.80763</v>
      </c>
      <c r="H35" s="239">
        <f t="shared" si="6"/>
        <v>1.5062216537669142</v>
      </c>
      <c r="I35" s="192">
        <f t="shared" si="16"/>
        <v>7452.98763</v>
      </c>
      <c r="J35" s="239">
        <f t="shared" si="7"/>
        <v>1.3429917113957195</v>
      </c>
      <c r="K35" s="191">
        <v>682.4735</v>
      </c>
      <c r="L35" s="191">
        <v>1341.9250900000002</v>
      </c>
      <c r="M35" s="191">
        <f t="shared" si="17"/>
        <v>659.4515900000002</v>
      </c>
      <c r="N35" s="242">
        <f t="shared" si="8"/>
        <v>1.966266953954989</v>
      </c>
      <c r="O35" s="192">
        <f t="shared" si="13"/>
        <v>22411.8255</v>
      </c>
      <c r="P35" s="192">
        <f t="shared" si="18"/>
        <v>30524.26472</v>
      </c>
      <c r="Q35" s="192">
        <f t="shared" si="15"/>
        <v>8112.43922</v>
      </c>
      <c r="R35" s="239">
        <f t="shared" si="9"/>
        <v>1.361971371765321</v>
      </c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 s="1" customFormat="1" ht="44.25" customHeight="1">
      <c r="A36" s="249">
        <v>22000000</v>
      </c>
      <c r="B36" s="145" t="s">
        <v>183</v>
      </c>
      <c r="C36" s="149">
        <v>4948.8</v>
      </c>
      <c r="D36" s="192">
        <f>SUM(D37:D40)</f>
        <v>106676.622</v>
      </c>
      <c r="E36" s="229">
        <f>SUM(E37:E40)</f>
        <v>81580.99699999999</v>
      </c>
      <c r="F36" s="192">
        <f>SUM(F37:F40)</f>
        <v>91477.56607</v>
      </c>
      <c r="G36" s="192">
        <f t="shared" si="5"/>
        <v>9896.569070000012</v>
      </c>
      <c r="H36" s="239">
        <f t="shared" si="6"/>
        <v>1.1213097343000111</v>
      </c>
      <c r="I36" s="192">
        <f t="shared" si="16"/>
        <v>-15199.055930000002</v>
      </c>
      <c r="J36" s="239">
        <f t="shared" si="7"/>
        <v>0.8575221482922472</v>
      </c>
      <c r="K36" s="226">
        <f>SUM(K37:K40)</f>
        <v>0</v>
      </c>
      <c r="L36" s="226">
        <f>SUM(L37:L40)</f>
        <v>0</v>
      </c>
      <c r="M36" s="191">
        <f t="shared" si="17"/>
        <v>0</v>
      </c>
      <c r="N36" s="242">
        <f t="shared" si="8"/>
      </c>
      <c r="O36" s="192">
        <f t="shared" si="13"/>
        <v>106676.622</v>
      </c>
      <c r="P36" s="192">
        <f t="shared" si="18"/>
        <v>91477.56607</v>
      </c>
      <c r="Q36" s="192">
        <f t="shared" si="15"/>
        <v>-15199.055930000002</v>
      </c>
      <c r="R36" s="239">
        <f t="shared" si="9"/>
        <v>0.8575221482922472</v>
      </c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s="1" customFormat="1" ht="22.5" customHeight="1">
      <c r="A37" s="250">
        <v>22010000</v>
      </c>
      <c r="B37" s="147" t="s">
        <v>117</v>
      </c>
      <c r="C37" s="149"/>
      <c r="D37" s="224">
        <v>64770.523</v>
      </c>
      <c r="E37" s="215">
        <v>50274.261</v>
      </c>
      <c r="F37" s="216">
        <v>58663.56592</v>
      </c>
      <c r="G37" s="216">
        <f t="shared" si="5"/>
        <v>8389.304920000002</v>
      </c>
      <c r="H37" s="240">
        <f t="shared" si="6"/>
        <v>1.1668707754848948</v>
      </c>
      <c r="I37" s="216">
        <f t="shared" si="16"/>
        <v>-6106.95708</v>
      </c>
      <c r="J37" s="240">
        <f t="shared" si="7"/>
        <v>0.9057139452154802</v>
      </c>
      <c r="K37" s="226"/>
      <c r="L37" s="226">
        <v>0</v>
      </c>
      <c r="M37" s="195">
        <f t="shared" si="17"/>
        <v>0</v>
      </c>
      <c r="N37" s="281">
        <f t="shared" si="8"/>
      </c>
      <c r="O37" s="194">
        <f t="shared" si="13"/>
        <v>64770.523</v>
      </c>
      <c r="P37" s="216">
        <f t="shared" si="18"/>
        <v>58663.56592</v>
      </c>
      <c r="Q37" s="194">
        <f t="shared" si="15"/>
        <v>-6106.95708</v>
      </c>
      <c r="R37" s="240">
        <f t="shared" si="9"/>
        <v>0.9057139452154802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1" customFormat="1" ht="61.5" customHeight="1">
      <c r="A38" s="250">
        <v>22080000</v>
      </c>
      <c r="B38" s="147" t="s">
        <v>184</v>
      </c>
      <c r="C38" s="148">
        <v>259.6</v>
      </c>
      <c r="D38" s="224">
        <v>40963.069</v>
      </c>
      <c r="E38" s="215">
        <v>30621.495</v>
      </c>
      <c r="F38" s="224">
        <v>31949.68298</v>
      </c>
      <c r="G38" s="216">
        <f t="shared" si="5"/>
        <v>1328.1879800000024</v>
      </c>
      <c r="H38" s="240">
        <f t="shared" si="6"/>
        <v>1.0433743675806815</v>
      </c>
      <c r="I38" s="216">
        <f t="shared" si="16"/>
        <v>-9013.386020000002</v>
      </c>
      <c r="J38" s="240">
        <f t="shared" si="7"/>
        <v>0.7799631170213345</v>
      </c>
      <c r="K38" s="218"/>
      <c r="L38" s="218">
        <v>0</v>
      </c>
      <c r="M38" s="195">
        <f t="shared" si="17"/>
        <v>0</v>
      </c>
      <c r="N38" s="281">
        <f t="shared" si="8"/>
      </c>
      <c r="O38" s="194">
        <f t="shared" si="13"/>
        <v>40963.069</v>
      </c>
      <c r="P38" s="216">
        <f t="shared" si="18"/>
        <v>31949.68298</v>
      </c>
      <c r="Q38" s="194">
        <f t="shared" si="15"/>
        <v>-9013.386020000002</v>
      </c>
      <c r="R38" s="240">
        <f t="shared" si="9"/>
        <v>0.7799631170213345</v>
      </c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33" s="1" customFormat="1" ht="23.25" customHeight="1">
      <c r="A39" s="250">
        <v>22090000</v>
      </c>
      <c r="B39" s="147" t="s">
        <v>52</v>
      </c>
      <c r="C39" s="150">
        <v>4672.3</v>
      </c>
      <c r="D39" s="224">
        <v>909.33</v>
      </c>
      <c r="E39" s="215">
        <v>653.041</v>
      </c>
      <c r="F39" s="224">
        <v>775.00364</v>
      </c>
      <c r="G39" s="216">
        <f t="shared" si="5"/>
        <v>121.96263999999996</v>
      </c>
      <c r="H39" s="240">
        <f t="shared" si="6"/>
        <v>1.1867610762570802</v>
      </c>
      <c r="I39" s="216">
        <f t="shared" si="16"/>
        <v>-134.32636000000002</v>
      </c>
      <c r="J39" s="240">
        <f t="shared" si="7"/>
        <v>0.8522798543982932</v>
      </c>
      <c r="K39" s="218"/>
      <c r="L39" s="218">
        <v>0</v>
      </c>
      <c r="M39" s="195">
        <f t="shared" si="17"/>
        <v>0</v>
      </c>
      <c r="N39" s="281">
        <f t="shared" si="8"/>
      </c>
      <c r="O39" s="194">
        <f t="shared" si="13"/>
        <v>909.33</v>
      </c>
      <c r="P39" s="216">
        <f t="shared" si="18"/>
        <v>775.00364</v>
      </c>
      <c r="Q39" s="194">
        <f t="shared" si="15"/>
        <v>-134.32636000000002</v>
      </c>
      <c r="R39" s="240">
        <f t="shared" si="9"/>
        <v>0.8522798543982932</v>
      </c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1:33" s="1" customFormat="1" ht="120" customHeight="1">
      <c r="A40" s="250">
        <v>22130000</v>
      </c>
      <c r="B40" s="147" t="s">
        <v>202</v>
      </c>
      <c r="C40" s="150"/>
      <c r="D40" s="224">
        <v>33.7</v>
      </c>
      <c r="E40" s="230">
        <v>32.2</v>
      </c>
      <c r="F40" s="224">
        <v>89.31353</v>
      </c>
      <c r="G40" s="216">
        <f t="shared" si="5"/>
        <v>57.11353</v>
      </c>
      <c r="H40" s="240">
        <f t="shared" si="6"/>
        <v>2.7737121118012418</v>
      </c>
      <c r="I40" s="216">
        <f t="shared" si="16"/>
        <v>55.61353</v>
      </c>
      <c r="J40" s="240">
        <f t="shared" si="7"/>
        <v>2.650253115727003</v>
      </c>
      <c r="K40" s="218"/>
      <c r="L40" s="218">
        <v>0</v>
      </c>
      <c r="M40" s="195">
        <f t="shared" si="17"/>
        <v>0</v>
      </c>
      <c r="N40" s="281">
        <f t="shared" si="8"/>
      </c>
      <c r="O40" s="194">
        <f t="shared" si="13"/>
        <v>33.7</v>
      </c>
      <c r="P40" s="216">
        <f t="shared" si="18"/>
        <v>89.31353</v>
      </c>
      <c r="Q40" s="194">
        <f t="shared" si="15"/>
        <v>55.61353</v>
      </c>
      <c r="R40" s="240">
        <f t="shared" si="9"/>
        <v>2.650253115727003</v>
      </c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s="1" customFormat="1" ht="20.25" customHeight="1">
      <c r="A41" s="249">
        <v>24000000</v>
      </c>
      <c r="B41" s="145" t="s">
        <v>59</v>
      </c>
      <c r="C41" s="149">
        <f>C42+C45</f>
        <v>300.2</v>
      </c>
      <c r="D41" s="192">
        <f>SUM(D42:D43)</f>
        <v>2994.072</v>
      </c>
      <c r="E41" s="192">
        <f>SUM(E42:E43)</f>
        <v>2720.083</v>
      </c>
      <c r="F41" s="192">
        <f>SUM(F42:F43)</f>
        <v>4603.42712</v>
      </c>
      <c r="G41" s="192">
        <f t="shared" si="5"/>
        <v>1883.3441200000002</v>
      </c>
      <c r="H41" s="239">
        <f t="shared" si="6"/>
        <v>1.692384798552103</v>
      </c>
      <c r="I41" s="192">
        <f t="shared" si="16"/>
        <v>1609.3551200000002</v>
      </c>
      <c r="J41" s="239">
        <f t="shared" si="7"/>
        <v>1.537513834002656</v>
      </c>
      <c r="K41" s="191">
        <f>K42+K43+K44</f>
        <v>7906.459</v>
      </c>
      <c r="L41" s="191">
        <f>L42+L43+L44</f>
        <v>4180.40792</v>
      </c>
      <c r="M41" s="191">
        <f t="shared" si="17"/>
        <v>-3726.05108</v>
      </c>
      <c r="N41" s="242">
        <f t="shared" si="8"/>
        <v>0.5287332698493725</v>
      </c>
      <c r="O41" s="192">
        <f t="shared" si="13"/>
        <v>10900.530999999999</v>
      </c>
      <c r="P41" s="192">
        <f t="shared" si="18"/>
        <v>8783.83504</v>
      </c>
      <c r="Q41" s="192">
        <f t="shared" si="15"/>
        <v>-2116.695959999999</v>
      </c>
      <c r="R41" s="239">
        <f t="shared" si="9"/>
        <v>0.8058171698241123</v>
      </c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 s="1" customFormat="1" ht="24" customHeight="1">
      <c r="A42" s="250">
        <v>24060000</v>
      </c>
      <c r="B42" s="147" t="s">
        <v>20</v>
      </c>
      <c r="C42" s="148">
        <v>300.2</v>
      </c>
      <c r="D42" s="216">
        <v>2994.072</v>
      </c>
      <c r="E42" s="215">
        <v>2720.083</v>
      </c>
      <c r="F42" s="216">
        <v>4603.42712</v>
      </c>
      <c r="G42" s="216">
        <f t="shared" si="5"/>
        <v>1883.3441200000002</v>
      </c>
      <c r="H42" s="240">
        <f t="shared" si="6"/>
        <v>1.692384798552103</v>
      </c>
      <c r="I42" s="216">
        <f t="shared" si="16"/>
        <v>1609.3551200000002</v>
      </c>
      <c r="J42" s="240">
        <f t="shared" si="7"/>
        <v>1.537513834002656</v>
      </c>
      <c r="K42" s="224">
        <v>444.446</v>
      </c>
      <c r="L42" s="193">
        <v>609.74491</v>
      </c>
      <c r="M42" s="193">
        <f t="shared" si="17"/>
        <v>165.29890999999998</v>
      </c>
      <c r="N42" s="281">
        <f t="shared" si="8"/>
        <v>1.3719212457756398</v>
      </c>
      <c r="O42" s="194">
        <f t="shared" si="13"/>
        <v>3438.518</v>
      </c>
      <c r="P42" s="216">
        <f>L42+F42</f>
        <v>5213.172030000001</v>
      </c>
      <c r="Q42" s="194">
        <f t="shared" si="15"/>
        <v>1774.6540300000006</v>
      </c>
      <c r="R42" s="240">
        <f t="shared" si="9"/>
        <v>1.516110146871414</v>
      </c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s="1" customFormat="1" ht="55.5" customHeight="1">
      <c r="A43" s="250">
        <v>24110000</v>
      </c>
      <c r="B43" s="147" t="s">
        <v>83</v>
      </c>
      <c r="C43" s="148"/>
      <c r="D43" s="222">
        <v>0</v>
      </c>
      <c r="E43" s="223">
        <v>0</v>
      </c>
      <c r="F43" s="222">
        <v>0</v>
      </c>
      <c r="G43" s="216">
        <f t="shared" si="5"/>
        <v>0</v>
      </c>
      <c r="H43" s="240">
        <f t="shared" si="6"/>
      </c>
      <c r="I43" s="216"/>
      <c r="J43" s="240">
        <f t="shared" si="7"/>
      </c>
      <c r="K43" s="224">
        <v>27.013</v>
      </c>
      <c r="L43" s="193">
        <v>16.33363</v>
      </c>
      <c r="M43" s="193">
        <f t="shared" si="17"/>
        <v>-10.679370000000002</v>
      </c>
      <c r="N43" s="281">
        <f t="shared" si="8"/>
        <v>0.6046581275682078</v>
      </c>
      <c r="O43" s="194">
        <f t="shared" si="13"/>
        <v>27.013</v>
      </c>
      <c r="P43" s="216">
        <f>L43+F43</f>
        <v>16.33363</v>
      </c>
      <c r="Q43" s="194">
        <f t="shared" si="15"/>
        <v>-10.679370000000002</v>
      </c>
      <c r="R43" s="240">
        <f t="shared" si="9"/>
        <v>0.6046581275682078</v>
      </c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1:33" s="1" customFormat="1" ht="59.25" customHeight="1">
      <c r="A44" s="250" t="s">
        <v>91</v>
      </c>
      <c r="B44" s="147" t="s">
        <v>92</v>
      </c>
      <c r="C44" s="148"/>
      <c r="D44" s="222">
        <v>0</v>
      </c>
      <c r="E44" s="223">
        <v>0</v>
      </c>
      <c r="F44" s="222">
        <v>0</v>
      </c>
      <c r="G44" s="216">
        <f t="shared" si="5"/>
        <v>0</v>
      </c>
      <c r="H44" s="240">
        <f t="shared" si="6"/>
      </c>
      <c r="I44" s="216"/>
      <c r="J44" s="240">
        <f t="shared" si="7"/>
      </c>
      <c r="K44" s="224">
        <v>7435</v>
      </c>
      <c r="L44" s="193">
        <v>3554.3293799999997</v>
      </c>
      <c r="M44" s="193">
        <f t="shared" si="17"/>
        <v>-3880.6706200000003</v>
      </c>
      <c r="N44" s="281">
        <f t="shared" si="8"/>
        <v>0.4780537162071284</v>
      </c>
      <c r="O44" s="194">
        <f t="shared" si="13"/>
        <v>7435</v>
      </c>
      <c r="P44" s="216">
        <f>L44+F44</f>
        <v>3554.3293799999997</v>
      </c>
      <c r="Q44" s="194">
        <f t="shared" si="15"/>
        <v>-3880.6706200000003</v>
      </c>
      <c r="R44" s="240">
        <f t="shared" si="9"/>
        <v>0.4780537162071284</v>
      </c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1:33" s="1" customFormat="1" ht="22.5" customHeight="1">
      <c r="A45" s="249">
        <v>25000000</v>
      </c>
      <c r="B45" s="145" t="s">
        <v>53</v>
      </c>
      <c r="C45" s="149"/>
      <c r="D45" s="220">
        <v>0</v>
      </c>
      <c r="E45" s="221">
        <v>0</v>
      </c>
      <c r="F45" s="220">
        <v>0</v>
      </c>
      <c r="G45" s="216">
        <f t="shared" si="5"/>
        <v>0</v>
      </c>
      <c r="H45" s="239">
        <f t="shared" si="6"/>
      </c>
      <c r="I45" s="192">
        <f>F45-D45</f>
        <v>0</v>
      </c>
      <c r="J45" s="239">
        <f t="shared" si="7"/>
      </c>
      <c r="K45" s="191">
        <v>251116.01651</v>
      </c>
      <c r="L45" s="191">
        <v>159185.56249</v>
      </c>
      <c r="M45" s="191">
        <f t="shared" si="17"/>
        <v>-91930.45401999998</v>
      </c>
      <c r="N45" s="242">
        <f t="shared" si="8"/>
        <v>0.6339124230399732</v>
      </c>
      <c r="O45" s="192">
        <f t="shared" si="13"/>
        <v>251116.01651</v>
      </c>
      <c r="P45" s="238">
        <f>L45+F45</f>
        <v>159185.56249</v>
      </c>
      <c r="Q45" s="192">
        <f t="shared" si="15"/>
        <v>-91930.45401999998</v>
      </c>
      <c r="R45" s="239">
        <f t="shared" si="9"/>
        <v>0.6339124230399732</v>
      </c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1:33" s="1" customFormat="1" ht="24.75" customHeight="1">
      <c r="A46" s="249">
        <v>30000000</v>
      </c>
      <c r="B46" s="145" t="s">
        <v>69</v>
      </c>
      <c r="C46" s="153"/>
      <c r="D46" s="192">
        <v>85.854</v>
      </c>
      <c r="E46" s="192">
        <v>54.288</v>
      </c>
      <c r="F46" s="192">
        <v>63.43621</v>
      </c>
      <c r="G46" s="238">
        <f t="shared" si="5"/>
        <v>9.148210000000006</v>
      </c>
      <c r="H46" s="239">
        <f t="shared" si="6"/>
        <v>1.168512562628942</v>
      </c>
      <c r="I46" s="192">
        <f>F46-D46</f>
        <v>-22.417789999999997</v>
      </c>
      <c r="J46" s="239">
        <f t="shared" si="7"/>
        <v>0.7388847345493512</v>
      </c>
      <c r="K46" s="191">
        <v>36228.819</v>
      </c>
      <c r="L46" s="191">
        <v>50615.07397</v>
      </c>
      <c r="M46" s="191">
        <f t="shared" si="17"/>
        <v>14386.254969999995</v>
      </c>
      <c r="N46" s="242">
        <f t="shared" si="8"/>
        <v>1.3970942295966091</v>
      </c>
      <c r="O46" s="192">
        <f t="shared" si="13"/>
        <v>36314.673</v>
      </c>
      <c r="P46" s="192">
        <f t="shared" si="18"/>
        <v>50678.51018</v>
      </c>
      <c r="Q46" s="192">
        <f t="shared" si="15"/>
        <v>14363.837179999995</v>
      </c>
      <c r="R46" s="239">
        <f t="shared" si="9"/>
        <v>1.3955381115506669</v>
      </c>
      <c r="S46" s="51"/>
      <c r="T46" s="51"/>
      <c r="U46" s="51"/>
      <c r="V46" s="51"/>
      <c r="W46" s="5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s="112" customFormat="1" ht="41.25" customHeight="1" hidden="1">
      <c r="A47" s="252" t="s">
        <v>190</v>
      </c>
      <c r="B47" s="151" t="s">
        <v>191</v>
      </c>
      <c r="C47" s="154"/>
      <c r="D47" s="226">
        <v>0</v>
      </c>
      <c r="E47" s="231">
        <v>0</v>
      </c>
      <c r="F47" s="226">
        <v>0</v>
      </c>
      <c r="G47" s="192">
        <f>F47-E47</f>
        <v>0</v>
      </c>
      <c r="H47" s="239">
        <f t="shared" si="6"/>
      </c>
      <c r="I47" s="192">
        <f>F47-D47</f>
        <v>0</v>
      </c>
      <c r="J47" s="239">
        <f t="shared" si="7"/>
      </c>
      <c r="K47" s="191"/>
      <c r="L47" s="191"/>
      <c r="M47" s="191">
        <f aca="true" t="shared" si="19" ref="M47:M55">L47-K47</f>
        <v>0</v>
      </c>
      <c r="N47" s="242">
        <f t="shared" si="8"/>
      </c>
      <c r="O47" s="191">
        <f>D47+K47</f>
        <v>0</v>
      </c>
      <c r="P47" s="191">
        <f>L47+F47</f>
        <v>0</v>
      </c>
      <c r="Q47" s="191">
        <f>P47-O47</f>
        <v>0</v>
      </c>
      <c r="R47" s="239">
        <f t="shared" si="9"/>
      </c>
      <c r="S47" s="111"/>
      <c r="T47" s="111"/>
      <c r="U47" s="111"/>
      <c r="V47" s="111"/>
      <c r="W47" s="114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</row>
    <row r="48" spans="1:33" s="1" customFormat="1" ht="30" customHeight="1">
      <c r="A48" s="249">
        <v>50000000</v>
      </c>
      <c r="B48" s="145" t="s">
        <v>21</v>
      </c>
      <c r="C48" s="149" t="e">
        <f>#REF!+C49</f>
        <v>#REF!</v>
      </c>
      <c r="D48" s="220">
        <f>D49</f>
        <v>0</v>
      </c>
      <c r="E48" s="220">
        <f>E49</f>
        <v>0</v>
      </c>
      <c r="F48" s="220">
        <f>F49</f>
        <v>0</v>
      </c>
      <c r="G48" s="192">
        <f>F48-E48</f>
        <v>0</v>
      </c>
      <c r="H48" s="239">
        <f t="shared" si="6"/>
      </c>
      <c r="I48" s="192">
        <f>F48-D48</f>
        <v>0</v>
      </c>
      <c r="J48" s="239">
        <f t="shared" si="7"/>
      </c>
      <c r="K48" s="191">
        <f>K49</f>
        <v>12208.8</v>
      </c>
      <c r="L48" s="191">
        <f>L49</f>
        <v>14812.350460000001</v>
      </c>
      <c r="M48" s="191">
        <f t="shared" si="19"/>
        <v>2603.550460000002</v>
      </c>
      <c r="N48" s="242">
        <f t="shared" si="8"/>
        <v>1.2132519543280258</v>
      </c>
      <c r="O48" s="192">
        <f t="shared" si="13"/>
        <v>12208.8</v>
      </c>
      <c r="P48" s="192">
        <f t="shared" si="18"/>
        <v>14812.350460000001</v>
      </c>
      <c r="Q48" s="192">
        <f t="shared" si="15"/>
        <v>2603.550460000002</v>
      </c>
      <c r="R48" s="239">
        <f t="shared" si="9"/>
        <v>1.2132519543280258</v>
      </c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s="1" customFormat="1" ht="81" customHeight="1">
      <c r="A49" s="250">
        <v>50110000</v>
      </c>
      <c r="B49" s="147" t="s">
        <v>185</v>
      </c>
      <c r="C49" s="148"/>
      <c r="D49" s="222">
        <v>0</v>
      </c>
      <c r="E49" s="223">
        <v>0</v>
      </c>
      <c r="F49" s="222">
        <v>0</v>
      </c>
      <c r="G49" s="216">
        <f t="shared" si="5"/>
        <v>0</v>
      </c>
      <c r="H49" s="240">
        <f t="shared" si="6"/>
      </c>
      <c r="I49" s="216"/>
      <c r="J49" s="240">
        <f t="shared" si="7"/>
      </c>
      <c r="K49" s="224">
        <v>12208.8</v>
      </c>
      <c r="L49" s="193">
        <v>14812.350460000001</v>
      </c>
      <c r="M49" s="195">
        <f t="shared" si="19"/>
        <v>2603.550460000002</v>
      </c>
      <c r="N49" s="281">
        <f t="shared" si="8"/>
        <v>1.2132519543280258</v>
      </c>
      <c r="O49" s="194">
        <f t="shared" si="13"/>
        <v>12208.8</v>
      </c>
      <c r="P49" s="216">
        <f t="shared" si="18"/>
        <v>14812.350460000001</v>
      </c>
      <c r="Q49" s="194">
        <f t="shared" si="15"/>
        <v>2603.550460000002</v>
      </c>
      <c r="R49" s="240">
        <f t="shared" si="9"/>
        <v>1.2132519543280258</v>
      </c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ht="20.25" customHeight="1">
      <c r="A50" s="8">
        <v>900101</v>
      </c>
      <c r="B50" s="155" t="s">
        <v>22</v>
      </c>
      <c r="C50" s="156" t="e">
        <f>C10+C34+C48+#REF!</f>
        <v>#REF!</v>
      </c>
      <c r="D50" s="232">
        <f>D10+D34+D48+D46</f>
        <v>4035830.651</v>
      </c>
      <c r="E50" s="232">
        <f>E10+E34+E48+E46</f>
        <v>2944610.9590000003</v>
      </c>
      <c r="F50" s="232">
        <f>F10+F34+F48+F46</f>
        <v>3064942.0907500004</v>
      </c>
      <c r="G50" s="232">
        <f t="shared" si="5"/>
        <v>120331.13175000018</v>
      </c>
      <c r="H50" s="241">
        <f aca="true" t="shared" si="20" ref="H50:H58">_xlfn.IFERROR(F50/E50,"")</f>
        <v>1.0408648658262363</v>
      </c>
      <c r="I50" s="232">
        <f aca="true" t="shared" si="21" ref="I50:I58">F50-D50</f>
        <v>-970888.5602499996</v>
      </c>
      <c r="J50" s="241">
        <f aca="true" t="shared" si="22" ref="J50:J58">_xlfn.IFERROR(F50/D50,"")</f>
        <v>0.759432779963294</v>
      </c>
      <c r="K50" s="232">
        <f>K10+K34+K46+K48+K47</f>
        <v>311165.20401</v>
      </c>
      <c r="L50" s="232">
        <f>L10+L34+L46+L48+L47</f>
        <v>232930.81422</v>
      </c>
      <c r="M50" s="232">
        <f t="shared" si="19"/>
        <v>-78234.38978999999</v>
      </c>
      <c r="N50" s="241">
        <f aca="true" t="shared" si="23" ref="N50:N58">_xlfn.IFERROR(L50/K50,"")</f>
        <v>0.7485760336252579</v>
      </c>
      <c r="O50" s="232">
        <f t="shared" si="13"/>
        <v>4346995.85501</v>
      </c>
      <c r="P50" s="232">
        <f t="shared" si="18"/>
        <v>3297872.9049700005</v>
      </c>
      <c r="Q50" s="232">
        <f t="shared" si="15"/>
        <v>-1049122.9500399996</v>
      </c>
      <c r="R50" s="241">
        <f aca="true" t="shared" si="24" ref="R50:R58">_xlfn.IFERROR(P50/O50,"")</f>
        <v>0.7586556359765413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18" s="1" customFormat="1" ht="22.5" customHeight="1">
      <c r="A51" s="249">
        <v>40000000</v>
      </c>
      <c r="B51" s="145" t="s">
        <v>54</v>
      </c>
      <c r="C51" s="157">
        <f>C52+C82</f>
        <v>226954.7</v>
      </c>
      <c r="D51" s="191">
        <f>D52</f>
        <v>4380815.161</v>
      </c>
      <c r="E51" s="192">
        <f>E52</f>
        <v>3223129.6499999994</v>
      </c>
      <c r="F51" s="192">
        <f>F52</f>
        <v>3221353.3299999996</v>
      </c>
      <c r="G51" s="192">
        <f t="shared" si="5"/>
        <v>-1776.3199999998324</v>
      </c>
      <c r="H51" s="280">
        <f t="shared" si="20"/>
        <v>0.9994488834788263</v>
      </c>
      <c r="I51" s="192">
        <f t="shared" si="21"/>
        <v>-1159461.8310000007</v>
      </c>
      <c r="J51" s="280">
        <f t="shared" si="22"/>
        <v>0.7353319443098045</v>
      </c>
      <c r="K51" s="191">
        <f>K52</f>
        <v>333296.68100000004</v>
      </c>
      <c r="L51" s="191">
        <f>L52</f>
        <v>249176.881</v>
      </c>
      <c r="M51" s="192">
        <f t="shared" si="19"/>
        <v>-84119.80000000005</v>
      </c>
      <c r="N51" s="280">
        <f t="shared" si="23"/>
        <v>0.7476128482659566</v>
      </c>
      <c r="O51" s="192">
        <f t="shared" si="13"/>
        <v>4714111.842</v>
      </c>
      <c r="P51" s="192">
        <f t="shared" si="18"/>
        <v>3470530.2109999997</v>
      </c>
      <c r="Q51" s="192">
        <f t="shared" si="15"/>
        <v>-1243581.6310000005</v>
      </c>
      <c r="R51" s="280">
        <f t="shared" si="24"/>
        <v>0.7362002275974002</v>
      </c>
    </row>
    <row r="52" spans="1:18" s="1" customFormat="1" ht="23.25" customHeight="1">
      <c r="A52" s="249">
        <v>41000000</v>
      </c>
      <c r="B52" s="145" t="s">
        <v>55</v>
      </c>
      <c r="C52" s="157">
        <f>C53+C56</f>
        <v>226954.7</v>
      </c>
      <c r="D52" s="192">
        <f>D53+D56</f>
        <v>4380815.161</v>
      </c>
      <c r="E52" s="192">
        <f>E53+E56</f>
        <v>3223129.6499999994</v>
      </c>
      <c r="F52" s="192">
        <f>F53+F56</f>
        <v>3221353.3299999996</v>
      </c>
      <c r="G52" s="192">
        <f t="shared" si="5"/>
        <v>-1776.3199999998324</v>
      </c>
      <c r="H52" s="280">
        <f t="shared" si="20"/>
        <v>0.9994488834788263</v>
      </c>
      <c r="I52" s="192">
        <f t="shared" si="21"/>
        <v>-1159461.8310000007</v>
      </c>
      <c r="J52" s="280">
        <f t="shared" si="22"/>
        <v>0.7353319443098045</v>
      </c>
      <c r="K52" s="191">
        <f>K53+K56</f>
        <v>333296.68100000004</v>
      </c>
      <c r="L52" s="191">
        <f>L53+L56</f>
        <v>249176.881</v>
      </c>
      <c r="M52" s="192">
        <f t="shared" si="19"/>
        <v>-84119.80000000005</v>
      </c>
      <c r="N52" s="280">
        <f t="shared" si="23"/>
        <v>0.7476128482659566</v>
      </c>
      <c r="O52" s="192">
        <f t="shared" si="13"/>
        <v>4714111.842</v>
      </c>
      <c r="P52" s="192">
        <f t="shared" si="18"/>
        <v>3470530.2109999997</v>
      </c>
      <c r="Q52" s="192">
        <f t="shared" si="15"/>
        <v>-1243581.6310000005</v>
      </c>
      <c r="R52" s="280">
        <f t="shared" si="24"/>
        <v>0.7362002275974002</v>
      </c>
    </row>
    <row r="53" spans="1:18" s="119" customFormat="1" ht="23.25" customHeight="1">
      <c r="A53" s="249">
        <v>41020000</v>
      </c>
      <c r="B53" s="182" t="s">
        <v>67</v>
      </c>
      <c r="C53" s="158">
        <f>SUM(C54:C54)</f>
        <v>226954.7</v>
      </c>
      <c r="D53" s="233">
        <f>D54+D55</f>
        <v>1326178.9</v>
      </c>
      <c r="E53" s="233">
        <f>E54+E55</f>
        <v>994627.6199999999</v>
      </c>
      <c r="F53" s="233">
        <f>F54+F55</f>
        <v>994635</v>
      </c>
      <c r="G53" s="192">
        <f t="shared" si="5"/>
        <v>7.380000000121072</v>
      </c>
      <c r="H53" s="280">
        <f t="shared" si="20"/>
        <v>1.0000074198623201</v>
      </c>
      <c r="I53" s="233">
        <f t="shared" si="21"/>
        <v>-331543.8999999999</v>
      </c>
      <c r="J53" s="280">
        <f t="shared" si="22"/>
        <v>0.7500006220880154</v>
      </c>
      <c r="K53" s="234">
        <f>K54+K55</f>
        <v>0</v>
      </c>
      <c r="L53" s="234">
        <f>L54+L55</f>
        <v>0</v>
      </c>
      <c r="M53" s="192">
        <f t="shared" si="19"/>
        <v>0</v>
      </c>
      <c r="N53" s="280">
        <f t="shared" si="23"/>
      </c>
      <c r="O53" s="213">
        <f t="shared" si="13"/>
        <v>1326178.9</v>
      </c>
      <c r="P53" s="233">
        <f t="shared" si="18"/>
        <v>994635</v>
      </c>
      <c r="Q53" s="213">
        <f t="shared" si="15"/>
        <v>-331543.8999999999</v>
      </c>
      <c r="R53" s="280">
        <f t="shared" si="24"/>
        <v>0.7500006220880154</v>
      </c>
    </row>
    <row r="54" spans="1:18" s="1" customFormat="1" ht="29.25" customHeight="1">
      <c r="A54" s="250">
        <v>41020100</v>
      </c>
      <c r="B54" s="147" t="s">
        <v>105</v>
      </c>
      <c r="C54" s="159">
        <v>226954.7</v>
      </c>
      <c r="D54" s="216">
        <v>1098332.2</v>
      </c>
      <c r="E54" s="216">
        <v>823742.82</v>
      </c>
      <c r="F54" s="216">
        <v>823750.2</v>
      </c>
      <c r="G54" s="192">
        <f t="shared" si="5"/>
        <v>7.380000000004657</v>
      </c>
      <c r="H54" s="281">
        <f t="shared" si="20"/>
        <v>1.0000089591069212</v>
      </c>
      <c r="I54" s="216">
        <f t="shared" si="21"/>
        <v>-274582</v>
      </c>
      <c r="J54" s="281">
        <f t="shared" si="22"/>
        <v>0.7500009559949167</v>
      </c>
      <c r="K54" s="218">
        <v>0</v>
      </c>
      <c r="L54" s="218">
        <v>0</v>
      </c>
      <c r="M54" s="192">
        <f t="shared" si="19"/>
        <v>0</v>
      </c>
      <c r="N54" s="281">
        <f t="shared" si="23"/>
      </c>
      <c r="O54" s="194">
        <f t="shared" si="13"/>
        <v>1098332.2</v>
      </c>
      <c r="P54" s="216">
        <f t="shared" si="18"/>
        <v>823750.2</v>
      </c>
      <c r="Q54" s="194">
        <f t="shared" si="15"/>
        <v>-274582</v>
      </c>
      <c r="R54" s="281">
        <f t="shared" si="24"/>
        <v>0.7500009559949167</v>
      </c>
    </row>
    <row r="55" spans="1:18" s="1" customFormat="1" ht="84" customHeight="1">
      <c r="A55" s="250">
        <v>41020200</v>
      </c>
      <c r="B55" s="147" t="s">
        <v>158</v>
      </c>
      <c r="C55" s="159"/>
      <c r="D55" s="216">
        <v>227846.7</v>
      </c>
      <c r="E55" s="216">
        <v>170884.8</v>
      </c>
      <c r="F55" s="216">
        <v>170884.8</v>
      </c>
      <c r="G55" s="192">
        <f t="shared" si="5"/>
        <v>0</v>
      </c>
      <c r="H55" s="281">
        <f t="shared" si="20"/>
        <v>1</v>
      </c>
      <c r="I55" s="216">
        <f t="shared" si="21"/>
        <v>-56961.90000000002</v>
      </c>
      <c r="J55" s="281">
        <f t="shared" si="22"/>
        <v>0.7499990124939268</v>
      </c>
      <c r="K55" s="218">
        <v>0</v>
      </c>
      <c r="L55" s="218">
        <v>0</v>
      </c>
      <c r="M55" s="192">
        <f t="shared" si="19"/>
        <v>0</v>
      </c>
      <c r="N55" s="281">
        <f t="shared" si="23"/>
      </c>
      <c r="O55" s="194">
        <f t="shared" si="13"/>
        <v>227846.7</v>
      </c>
      <c r="P55" s="216">
        <f>L55+F55</f>
        <v>170884.8</v>
      </c>
      <c r="Q55" s="194">
        <f>P55-O55</f>
        <v>-56961.90000000002</v>
      </c>
      <c r="R55" s="281">
        <f t="shared" si="24"/>
        <v>0.7499990124939268</v>
      </c>
    </row>
    <row r="56" spans="1:18" s="1" customFormat="1" ht="23.25" customHeight="1">
      <c r="A56" s="249">
        <v>41030000</v>
      </c>
      <c r="B56" s="160" t="s">
        <v>68</v>
      </c>
      <c r="C56" s="149">
        <f>C76</f>
        <v>0</v>
      </c>
      <c r="D56" s="192">
        <f>SUM(D57:D76)</f>
        <v>3054636.261</v>
      </c>
      <c r="E56" s="192">
        <f>SUM(E57:E76)</f>
        <v>2228502.03</v>
      </c>
      <c r="F56" s="192">
        <f>SUM(F57:F76)</f>
        <v>2226718.3299999996</v>
      </c>
      <c r="G56" s="192">
        <f>F56-E56</f>
        <v>-1783.7000000001863</v>
      </c>
      <c r="H56" s="280">
        <f t="shared" si="20"/>
        <v>0.9991995968700104</v>
      </c>
      <c r="I56" s="192">
        <f t="shared" si="21"/>
        <v>-827917.9310000003</v>
      </c>
      <c r="J56" s="280">
        <f t="shared" si="22"/>
        <v>0.7289634967114009</v>
      </c>
      <c r="K56" s="191">
        <f>SUM(K57:K76)</f>
        <v>333296.68100000004</v>
      </c>
      <c r="L56" s="191">
        <f>SUM(L57:L76)</f>
        <v>249176.881</v>
      </c>
      <c r="M56" s="191">
        <f>SUM(M57:M76)</f>
        <v>-84119.80000000002</v>
      </c>
      <c r="N56" s="280">
        <f t="shared" si="23"/>
        <v>0.7476128482659566</v>
      </c>
      <c r="O56" s="192">
        <f t="shared" si="13"/>
        <v>3387932.942</v>
      </c>
      <c r="P56" s="192">
        <f t="shared" si="18"/>
        <v>2475895.2109999997</v>
      </c>
      <c r="Q56" s="192">
        <f>P56-O56</f>
        <v>-912037.7310000001</v>
      </c>
      <c r="R56" s="280">
        <f t="shared" si="24"/>
        <v>0.7307981749893796</v>
      </c>
    </row>
    <row r="57" spans="1:18" s="1" customFormat="1" ht="107.25" customHeight="1" hidden="1">
      <c r="A57" s="250">
        <v>41030400</v>
      </c>
      <c r="B57" s="257" t="s">
        <v>221</v>
      </c>
      <c r="C57" s="149"/>
      <c r="D57" s="194"/>
      <c r="E57" s="194"/>
      <c r="F57" s="194"/>
      <c r="G57" s="194">
        <f>F57-E57</f>
        <v>0</v>
      </c>
      <c r="H57" s="280">
        <f t="shared" si="20"/>
      </c>
      <c r="I57" s="194">
        <f t="shared" si="21"/>
        <v>0</v>
      </c>
      <c r="J57" s="280">
        <f t="shared" si="22"/>
      </c>
      <c r="K57" s="193"/>
      <c r="L57" s="193"/>
      <c r="M57" s="194">
        <f>L57-K57</f>
        <v>0</v>
      </c>
      <c r="N57" s="280">
        <f t="shared" si="23"/>
      </c>
      <c r="O57" s="194">
        <f>D57+K57</f>
        <v>0</v>
      </c>
      <c r="P57" s="194">
        <f>L57+F57</f>
        <v>0</v>
      </c>
      <c r="Q57" s="194">
        <f>P57-O57</f>
        <v>0</v>
      </c>
      <c r="R57" s="280">
        <f t="shared" si="24"/>
      </c>
    </row>
    <row r="58" spans="1:18" s="1" customFormat="1" ht="409.5" customHeight="1">
      <c r="A58" s="250">
        <v>41030500</v>
      </c>
      <c r="B58" s="236" t="s">
        <v>220</v>
      </c>
      <c r="C58" s="149"/>
      <c r="D58" s="194">
        <v>1416.39</v>
      </c>
      <c r="E58" s="194">
        <v>1416.39</v>
      </c>
      <c r="F58" s="194">
        <v>1416.39</v>
      </c>
      <c r="G58" s="194">
        <f>F58-E58</f>
        <v>0</v>
      </c>
      <c r="H58" s="281">
        <f t="shared" si="20"/>
        <v>1</v>
      </c>
      <c r="I58" s="194">
        <f t="shared" si="21"/>
        <v>0</v>
      </c>
      <c r="J58" s="281">
        <f t="shared" si="22"/>
        <v>1</v>
      </c>
      <c r="K58" s="193"/>
      <c r="L58" s="193"/>
      <c r="M58" s="194">
        <f>L58-K58</f>
        <v>0</v>
      </c>
      <c r="N58" s="280">
        <f t="shared" si="23"/>
      </c>
      <c r="O58" s="194">
        <f>D58+K58</f>
        <v>1416.39</v>
      </c>
      <c r="P58" s="194">
        <f>L58+F58</f>
        <v>1416.39</v>
      </c>
      <c r="Q58" s="194">
        <f>P58-O58</f>
        <v>0</v>
      </c>
      <c r="R58" s="281">
        <f t="shared" si="24"/>
        <v>1</v>
      </c>
    </row>
    <row r="59" spans="1:18" s="1" customFormat="1" ht="84.75" customHeight="1">
      <c r="A59" s="250">
        <v>41032300</v>
      </c>
      <c r="B59" s="236" t="s">
        <v>234</v>
      </c>
      <c r="C59" s="149"/>
      <c r="D59" s="194">
        <v>39500</v>
      </c>
      <c r="E59" s="194">
        <v>39500</v>
      </c>
      <c r="F59" s="194">
        <v>39500</v>
      </c>
      <c r="G59" s="194">
        <f aca="true" t="shared" si="25" ref="G59:G76">F59-E59</f>
        <v>0</v>
      </c>
      <c r="H59" s="281">
        <f aca="true" t="shared" si="26" ref="H59:H76">_xlfn.IFERROR(F59/E59,"")</f>
        <v>1</v>
      </c>
      <c r="I59" s="194">
        <f aca="true" t="shared" si="27" ref="I59:I76">F59-D59</f>
        <v>0</v>
      </c>
      <c r="J59" s="281">
        <f aca="true" t="shared" si="28" ref="J59:J76">_xlfn.IFERROR(F59/D59,"")</f>
        <v>1</v>
      </c>
      <c r="K59" s="193"/>
      <c r="L59" s="193"/>
      <c r="M59" s="194">
        <f aca="true" t="shared" si="29" ref="M59:M76">L59-K59</f>
        <v>0</v>
      </c>
      <c r="N59" s="280">
        <f aca="true" t="shared" si="30" ref="N59:N76">_xlfn.IFERROR(L59/K59,"")</f>
      </c>
      <c r="O59" s="194">
        <f aca="true" t="shared" si="31" ref="O59:O76">D59+K59</f>
        <v>39500</v>
      </c>
      <c r="P59" s="194">
        <f aca="true" t="shared" si="32" ref="P59:P76">L59+F59</f>
        <v>39500</v>
      </c>
      <c r="Q59" s="194">
        <f aca="true" t="shared" si="33" ref="Q59:Q76">P59-O59</f>
        <v>0</v>
      </c>
      <c r="R59" s="281">
        <f aca="true" t="shared" si="34" ref="R59:R76">_xlfn.IFERROR(P59/O59,"")</f>
        <v>1</v>
      </c>
    </row>
    <row r="60" spans="1:18" s="1" customFormat="1" ht="72.75" customHeight="1">
      <c r="A60" s="250">
        <v>41032700</v>
      </c>
      <c r="B60" s="236" t="s">
        <v>250</v>
      </c>
      <c r="C60" s="149"/>
      <c r="D60" s="194">
        <v>35777.7</v>
      </c>
      <c r="E60" s="194">
        <v>11759.3</v>
      </c>
      <c r="F60" s="194">
        <v>10009.7</v>
      </c>
      <c r="G60" s="194">
        <f t="shared" si="25"/>
        <v>-1749.5999999999985</v>
      </c>
      <c r="H60" s="281">
        <f t="shared" si="26"/>
        <v>0.8512156335836318</v>
      </c>
      <c r="I60" s="194">
        <f t="shared" si="27"/>
        <v>-25767.999999999996</v>
      </c>
      <c r="J60" s="281">
        <f t="shared" si="28"/>
        <v>0.2797748318086406</v>
      </c>
      <c r="K60" s="193"/>
      <c r="L60" s="193"/>
      <c r="M60" s="194">
        <f t="shared" si="29"/>
        <v>0</v>
      </c>
      <c r="N60" s="280">
        <f t="shared" si="30"/>
      </c>
      <c r="O60" s="194">
        <f t="shared" si="31"/>
        <v>35777.7</v>
      </c>
      <c r="P60" s="194">
        <f t="shared" si="32"/>
        <v>10009.7</v>
      </c>
      <c r="Q60" s="194">
        <f t="shared" si="33"/>
        <v>-25767.999999999996</v>
      </c>
      <c r="R60" s="281">
        <f t="shared" si="34"/>
        <v>0.2797748318086406</v>
      </c>
    </row>
    <row r="61" spans="1:18" s="1" customFormat="1" ht="61.5" customHeight="1">
      <c r="A61" s="250">
        <v>41033000</v>
      </c>
      <c r="B61" s="236" t="s">
        <v>218</v>
      </c>
      <c r="C61" s="149"/>
      <c r="D61" s="194">
        <v>106075.5</v>
      </c>
      <c r="E61" s="194">
        <v>92283.8</v>
      </c>
      <c r="F61" s="194">
        <v>92249.7</v>
      </c>
      <c r="G61" s="194">
        <f t="shared" si="25"/>
        <v>-34.10000000000582</v>
      </c>
      <c r="H61" s="281">
        <f t="shared" si="26"/>
        <v>0.9996304876912306</v>
      </c>
      <c r="I61" s="194">
        <f t="shared" si="27"/>
        <v>-13825.800000000003</v>
      </c>
      <c r="J61" s="281">
        <f t="shared" si="28"/>
        <v>0.8696607604960618</v>
      </c>
      <c r="K61" s="193"/>
      <c r="L61" s="193"/>
      <c r="M61" s="194">
        <f t="shared" si="29"/>
        <v>0</v>
      </c>
      <c r="N61" s="280">
        <f t="shared" si="30"/>
      </c>
      <c r="O61" s="194">
        <f t="shared" si="31"/>
        <v>106075.5</v>
      </c>
      <c r="P61" s="194">
        <f t="shared" si="32"/>
        <v>92249.7</v>
      </c>
      <c r="Q61" s="194">
        <f t="shared" si="33"/>
        <v>-13825.800000000003</v>
      </c>
      <c r="R61" s="281">
        <f t="shared" si="34"/>
        <v>0.8696607604960618</v>
      </c>
    </row>
    <row r="62" spans="1:18" s="1" customFormat="1" ht="90.75" customHeight="1">
      <c r="A62" s="250">
        <v>41033800</v>
      </c>
      <c r="B62" s="236" t="s">
        <v>251</v>
      </c>
      <c r="C62" s="149"/>
      <c r="D62" s="194">
        <v>5718.7</v>
      </c>
      <c r="E62" s="194">
        <v>1906.2</v>
      </c>
      <c r="F62" s="194">
        <v>1906.2</v>
      </c>
      <c r="G62" s="194">
        <f t="shared" si="25"/>
        <v>0</v>
      </c>
      <c r="H62" s="281">
        <f t="shared" si="26"/>
        <v>1</v>
      </c>
      <c r="I62" s="194">
        <f t="shared" si="27"/>
        <v>-3812.5</v>
      </c>
      <c r="J62" s="281">
        <f t="shared" si="28"/>
        <v>0.33332750450277165</v>
      </c>
      <c r="K62" s="193"/>
      <c r="L62" s="193"/>
      <c r="M62" s="194">
        <f t="shared" si="29"/>
        <v>0</v>
      </c>
      <c r="N62" s="280">
        <f t="shared" si="30"/>
      </c>
      <c r="O62" s="194">
        <f t="shared" si="31"/>
        <v>5718.7</v>
      </c>
      <c r="P62" s="194">
        <f t="shared" si="32"/>
        <v>1906.2</v>
      </c>
      <c r="Q62" s="194">
        <f t="shared" si="33"/>
        <v>-3812.5</v>
      </c>
      <c r="R62" s="281">
        <f t="shared" si="34"/>
        <v>0.33332750450277165</v>
      </c>
    </row>
    <row r="63" spans="1:18" s="1" customFormat="1" ht="44.25" customHeight="1">
      <c r="A63" s="250" t="s">
        <v>203</v>
      </c>
      <c r="B63" s="236" t="s">
        <v>207</v>
      </c>
      <c r="C63" s="149"/>
      <c r="D63" s="194">
        <v>2668824.7</v>
      </c>
      <c r="E63" s="194">
        <v>1963570.1</v>
      </c>
      <c r="F63" s="194">
        <v>1963570.1</v>
      </c>
      <c r="G63" s="194">
        <f t="shared" si="25"/>
        <v>0</v>
      </c>
      <c r="H63" s="281">
        <f t="shared" si="26"/>
        <v>1</v>
      </c>
      <c r="I63" s="194">
        <f t="shared" si="27"/>
        <v>-705254.6000000001</v>
      </c>
      <c r="J63" s="281">
        <f t="shared" si="28"/>
        <v>0.7357433779745818</v>
      </c>
      <c r="K63" s="193"/>
      <c r="L63" s="193"/>
      <c r="M63" s="194">
        <f t="shared" si="29"/>
        <v>0</v>
      </c>
      <c r="N63" s="280">
        <f t="shared" si="30"/>
      </c>
      <c r="O63" s="194">
        <f t="shared" si="31"/>
        <v>2668824.7</v>
      </c>
      <c r="P63" s="194">
        <f t="shared" si="32"/>
        <v>1963570.1</v>
      </c>
      <c r="Q63" s="194">
        <f t="shared" si="33"/>
        <v>-705254.6000000001</v>
      </c>
      <c r="R63" s="281">
        <f t="shared" si="34"/>
        <v>0.7357433779745818</v>
      </c>
    </row>
    <row r="64" spans="1:18" s="1" customFormat="1" ht="146.25" customHeight="1">
      <c r="A64" s="250" t="s">
        <v>204</v>
      </c>
      <c r="B64" s="236" t="s">
        <v>209</v>
      </c>
      <c r="C64" s="149"/>
      <c r="D64" s="194">
        <v>16298</v>
      </c>
      <c r="E64" s="194">
        <v>6695.4</v>
      </c>
      <c r="F64" s="194">
        <v>6695.4</v>
      </c>
      <c r="G64" s="194">
        <f t="shared" si="25"/>
        <v>0</v>
      </c>
      <c r="H64" s="281">
        <f t="shared" si="26"/>
        <v>1</v>
      </c>
      <c r="I64" s="194">
        <f t="shared" si="27"/>
        <v>-9602.6</v>
      </c>
      <c r="J64" s="281">
        <f t="shared" si="28"/>
        <v>0.4108111424714689</v>
      </c>
      <c r="K64" s="193"/>
      <c r="L64" s="193"/>
      <c r="M64" s="194">
        <f t="shared" si="29"/>
        <v>0</v>
      </c>
      <c r="N64" s="280">
        <f t="shared" si="30"/>
      </c>
      <c r="O64" s="194">
        <f t="shared" si="31"/>
        <v>16298</v>
      </c>
      <c r="P64" s="194">
        <f t="shared" si="32"/>
        <v>6695.4</v>
      </c>
      <c r="Q64" s="194">
        <f t="shared" si="33"/>
        <v>-9602.6</v>
      </c>
      <c r="R64" s="281">
        <f t="shared" si="34"/>
        <v>0.4108111424714689</v>
      </c>
    </row>
    <row r="65" spans="1:18" s="1" customFormat="1" ht="77.25" customHeight="1">
      <c r="A65" s="250">
        <v>41034500</v>
      </c>
      <c r="B65" s="236" t="s">
        <v>232</v>
      </c>
      <c r="C65" s="149"/>
      <c r="D65" s="194">
        <v>77595.5</v>
      </c>
      <c r="E65" s="194">
        <v>42455</v>
      </c>
      <c r="F65" s="194">
        <v>42455</v>
      </c>
      <c r="G65" s="194">
        <f t="shared" si="25"/>
        <v>0</v>
      </c>
      <c r="H65" s="281">
        <f t="shared" si="26"/>
        <v>1</v>
      </c>
      <c r="I65" s="194">
        <f t="shared" si="27"/>
        <v>-35140.5</v>
      </c>
      <c r="J65" s="281">
        <f t="shared" si="28"/>
        <v>0.5471322434935015</v>
      </c>
      <c r="K65" s="193">
        <v>2404.481</v>
      </c>
      <c r="L65" s="193">
        <v>2404.481</v>
      </c>
      <c r="M65" s="194">
        <f t="shared" si="29"/>
        <v>0</v>
      </c>
      <c r="N65" s="281">
        <f t="shared" si="30"/>
        <v>1</v>
      </c>
      <c r="O65" s="194">
        <f t="shared" si="31"/>
        <v>79999.981</v>
      </c>
      <c r="P65" s="194">
        <f t="shared" si="32"/>
        <v>44859.481</v>
      </c>
      <c r="Q65" s="194">
        <f t="shared" si="33"/>
        <v>-35140.5</v>
      </c>
      <c r="R65" s="281">
        <f t="shared" si="34"/>
        <v>0.5607436456766158</v>
      </c>
    </row>
    <row r="66" spans="1:18" s="1" customFormat="1" ht="77.25" customHeight="1">
      <c r="A66" s="250">
        <v>41035200</v>
      </c>
      <c r="B66" s="236" t="s">
        <v>236</v>
      </c>
      <c r="C66" s="149"/>
      <c r="D66" s="194">
        <v>4647.144</v>
      </c>
      <c r="E66" s="194">
        <v>4036.85</v>
      </c>
      <c r="F66" s="194">
        <v>4036.85</v>
      </c>
      <c r="G66" s="194">
        <f t="shared" si="25"/>
        <v>0</v>
      </c>
      <c r="H66" s="281">
        <f t="shared" si="26"/>
        <v>1</v>
      </c>
      <c r="I66" s="194">
        <f t="shared" si="27"/>
        <v>-610.2940000000003</v>
      </c>
      <c r="J66" s="281">
        <f t="shared" si="28"/>
        <v>0.8686733184941116</v>
      </c>
      <c r="K66" s="193"/>
      <c r="L66" s="193"/>
      <c r="M66" s="194">
        <f t="shared" si="29"/>
        <v>0</v>
      </c>
      <c r="N66" s="280">
        <f t="shared" si="30"/>
      </c>
      <c r="O66" s="194">
        <f t="shared" si="31"/>
        <v>4647.144</v>
      </c>
      <c r="P66" s="194">
        <f t="shared" si="32"/>
        <v>4036.85</v>
      </c>
      <c r="Q66" s="194">
        <f t="shared" si="33"/>
        <v>-610.2940000000003</v>
      </c>
      <c r="R66" s="281">
        <f t="shared" si="34"/>
        <v>0.8686733184941116</v>
      </c>
    </row>
    <row r="67" spans="1:18" s="1" customFormat="1" ht="82.5" customHeight="1">
      <c r="A67" s="250">
        <v>41035300</v>
      </c>
      <c r="B67" s="236" t="s">
        <v>252</v>
      </c>
      <c r="C67" s="149"/>
      <c r="D67" s="194">
        <v>909.4</v>
      </c>
      <c r="E67" s="194">
        <v>80</v>
      </c>
      <c r="F67" s="194">
        <v>80</v>
      </c>
      <c r="G67" s="194">
        <f t="shared" si="25"/>
        <v>0</v>
      </c>
      <c r="H67" s="281">
        <f t="shared" si="26"/>
        <v>1</v>
      </c>
      <c r="I67" s="194">
        <f t="shared" si="27"/>
        <v>-829.4</v>
      </c>
      <c r="J67" s="281">
        <f t="shared" si="28"/>
        <v>0.08797009016934243</v>
      </c>
      <c r="K67" s="193"/>
      <c r="L67" s="193"/>
      <c r="M67" s="194">
        <f t="shared" si="29"/>
        <v>0</v>
      </c>
      <c r="N67" s="280">
        <f t="shared" si="30"/>
      </c>
      <c r="O67" s="194">
        <f t="shared" si="31"/>
        <v>909.4</v>
      </c>
      <c r="P67" s="194">
        <f t="shared" si="32"/>
        <v>80</v>
      </c>
      <c r="Q67" s="194">
        <f t="shared" si="33"/>
        <v>-829.4</v>
      </c>
      <c r="R67" s="281">
        <f t="shared" si="34"/>
        <v>0.08797009016934243</v>
      </c>
    </row>
    <row r="68" spans="1:18" s="1" customFormat="1" ht="72" customHeight="1">
      <c r="A68" s="250" t="s">
        <v>205</v>
      </c>
      <c r="B68" s="236" t="s">
        <v>210</v>
      </c>
      <c r="C68" s="149"/>
      <c r="D68" s="194">
        <v>17609.8</v>
      </c>
      <c r="E68" s="194">
        <v>10506.9</v>
      </c>
      <c r="F68" s="194">
        <v>10506.9</v>
      </c>
      <c r="G68" s="194">
        <f t="shared" si="25"/>
        <v>0</v>
      </c>
      <c r="H68" s="281">
        <f t="shared" si="26"/>
        <v>1</v>
      </c>
      <c r="I68" s="194">
        <f t="shared" si="27"/>
        <v>-7102.9</v>
      </c>
      <c r="J68" s="281">
        <f t="shared" si="28"/>
        <v>0.5966507285715908</v>
      </c>
      <c r="K68" s="193"/>
      <c r="L68" s="193"/>
      <c r="M68" s="194">
        <f t="shared" si="29"/>
        <v>0</v>
      </c>
      <c r="N68" s="280">
        <f t="shared" si="30"/>
      </c>
      <c r="O68" s="194">
        <f t="shared" si="31"/>
        <v>17609.8</v>
      </c>
      <c r="P68" s="194">
        <f t="shared" si="32"/>
        <v>10506.9</v>
      </c>
      <c r="Q68" s="194">
        <f t="shared" si="33"/>
        <v>-7102.9</v>
      </c>
      <c r="R68" s="281">
        <f t="shared" si="34"/>
        <v>0.5966507285715908</v>
      </c>
    </row>
    <row r="69" spans="1:18" s="1" customFormat="1" ht="93.75" customHeight="1">
      <c r="A69" s="250">
        <v>41035500</v>
      </c>
      <c r="B69" s="236" t="s">
        <v>237</v>
      </c>
      <c r="C69" s="149"/>
      <c r="D69" s="194">
        <v>1377.75</v>
      </c>
      <c r="E69" s="194">
        <v>1287.75</v>
      </c>
      <c r="F69" s="194">
        <v>1287.75</v>
      </c>
      <c r="G69" s="194">
        <f t="shared" si="25"/>
        <v>0</v>
      </c>
      <c r="H69" s="281">
        <f t="shared" si="26"/>
        <v>1</v>
      </c>
      <c r="I69" s="194">
        <f t="shared" si="27"/>
        <v>-90</v>
      </c>
      <c r="J69" s="281">
        <f t="shared" si="28"/>
        <v>0.934676102340773</v>
      </c>
      <c r="K69" s="193"/>
      <c r="L69" s="193"/>
      <c r="M69" s="194">
        <f t="shared" si="29"/>
        <v>0</v>
      </c>
      <c r="N69" s="280">
        <f t="shared" si="30"/>
      </c>
      <c r="O69" s="194">
        <f t="shared" si="31"/>
        <v>1377.75</v>
      </c>
      <c r="P69" s="194">
        <f t="shared" si="32"/>
        <v>1287.75</v>
      </c>
      <c r="Q69" s="194">
        <f t="shared" si="33"/>
        <v>-90</v>
      </c>
      <c r="R69" s="281">
        <f t="shared" si="34"/>
        <v>0.934676102340773</v>
      </c>
    </row>
    <row r="70" spans="1:18" s="1" customFormat="1" ht="105.75" customHeight="1">
      <c r="A70" s="250">
        <v>41035600</v>
      </c>
      <c r="B70" s="236" t="s">
        <v>238</v>
      </c>
      <c r="C70" s="149"/>
      <c r="D70" s="194">
        <v>8858.471</v>
      </c>
      <c r="E70" s="194">
        <v>2215.334</v>
      </c>
      <c r="F70" s="194">
        <v>2215.334</v>
      </c>
      <c r="G70" s="194">
        <f t="shared" si="25"/>
        <v>0</v>
      </c>
      <c r="H70" s="281">
        <f t="shared" si="26"/>
        <v>1</v>
      </c>
      <c r="I70" s="194">
        <f t="shared" si="27"/>
        <v>-6643.137</v>
      </c>
      <c r="J70" s="281">
        <f t="shared" si="28"/>
        <v>0.25008085481117454</v>
      </c>
      <c r="K70" s="193"/>
      <c r="L70" s="193"/>
      <c r="M70" s="194">
        <f t="shared" si="29"/>
        <v>0</v>
      </c>
      <c r="N70" s="280">
        <f t="shared" si="30"/>
      </c>
      <c r="O70" s="194">
        <f t="shared" si="31"/>
        <v>8858.471</v>
      </c>
      <c r="P70" s="194">
        <f t="shared" si="32"/>
        <v>2215.334</v>
      </c>
      <c r="Q70" s="194">
        <f t="shared" si="33"/>
        <v>-6643.137</v>
      </c>
      <c r="R70" s="281">
        <f t="shared" si="34"/>
        <v>0.25008085481117454</v>
      </c>
    </row>
    <row r="71" spans="1:18" s="1" customFormat="1" ht="129.75" customHeight="1">
      <c r="A71" s="250">
        <v>41035900</v>
      </c>
      <c r="B71" s="236" t="s">
        <v>233</v>
      </c>
      <c r="C71" s="149"/>
      <c r="D71" s="194">
        <v>25747.1</v>
      </c>
      <c r="E71" s="194">
        <v>7746.4</v>
      </c>
      <c r="F71" s="194">
        <v>7746.4</v>
      </c>
      <c r="G71" s="194">
        <f t="shared" si="25"/>
        <v>0</v>
      </c>
      <c r="H71" s="281">
        <f t="shared" si="26"/>
        <v>1</v>
      </c>
      <c r="I71" s="194">
        <f t="shared" si="27"/>
        <v>-18000.699999999997</v>
      </c>
      <c r="J71" s="281">
        <f t="shared" si="28"/>
        <v>0.3008649517809773</v>
      </c>
      <c r="K71" s="193"/>
      <c r="L71" s="193"/>
      <c r="M71" s="194">
        <f t="shared" si="29"/>
        <v>0</v>
      </c>
      <c r="N71" s="280">
        <f t="shared" si="30"/>
      </c>
      <c r="O71" s="194">
        <f t="shared" si="31"/>
        <v>25747.1</v>
      </c>
      <c r="P71" s="194">
        <f t="shared" si="32"/>
        <v>7746.4</v>
      </c>
      <c r="Q71" s="194">
        <f t="shared" si="33"/>
        <v>-18000.699999999997</v>
      </c>
      <c r="R71" s="281">
        <f t="shared" si="34"/>
        <v>0.3008649517809773</v>
      </c>
    </row>
    <row r="72" spans="1:18" s="1" customFormat="1" ht="384" customHeight="1">
      <c r="A72" s="250">
        <v>41036100</v>
      </c>
      <c r="B72" s="236" t="s">
        <v>239</v>
      </c>
      <c r="C72" s="149"/>
      <c r="D72" s="194">
        <v>3164.659</v>
      </c>
      <c r="E72" s="194">
        <v>3164.659</v>
      </c>
      <c r="F72" s="194">
        <v>3164.659</v>
      </c>
      <c r="G72" s="194">
        <f t="shared" si="25"/>
        <v>0</v>
      </c>
      <c r="H72" s="281">
        <f t="shared" si="26"/>
        <v>1</v>
      </c>
      <c r="I72" s="194">
        <f t="shared" si="27"/>
        <v>0</v>
      </c>
      <c r="J72" s="281">
        <f t="shared" si="28"/>
        <v>1</v>
      </c>
      <c r="K72" s="193"/>
      <c r="L72" s="193"/>
      <c r="M72" s="194">
        <f t="shared" si="29"/>
        <v>0</v>
      </c>
      <c r="N72" s="280">
        <f t="shared" si="30"/>
      </c>
      <c r="O72" s="194">
        <f t="shared" si="31"/>
        <v>3164.659</v>
      </c>
      <c r="P72" s="194">
        <f t="shared" si="32"/>
        <v>3164.659</v>
      </c>
      <c r="Q72" s="194">
        <f t="shared" si="33"/>
        <v>0</v>
      </c>
      <c r="R72" s="281">
        <f t="shared" si="34"/>
        <v>1</v>
      </c>
    </row>
    <row r="73" spans="1:18" s="1" customFormat="1" ht="317.25" customHeight="1">
      <c r="A73" s="250">
        <v>41036400</v>
      </c>
      <c r="B73" s="236" t="s">
        <v>240</v>
      </c>
      <c r="C73" s="149"/>
      <c r="D73" s="194">
        <v>1601.947</v>
      </c>
      <c r="E73" s="194">
        <v>1601.947</v>
      </c>
      <c r="F73" s="194">
        <v>1601.947</v>
      </c>
      <c r="G73" s="194">
        <f t="shared" si="25"/>
        <v>0</v>
      </c>
      <c r="H73" s="281">
        <f t="shared" si="26"/>
        <v>1</v>
      </c>
      <c r="I73" s="194">
        <f t="shared" si="27"/>
        <v>0</v>
      </c>
      <c r="J73" s="281">
        <f t="shared" si="28"/>
        <v>1</v>
      </c>
      <c r="K73" s="193"/>
      <c r="L73" s="193"/>
      <c r="M73" s="194">
        <f t="shared" si="29"/>
        <v>0</v>
      </c>
      <c r="N73" s="280">
        <f t="shared" si="30"/>
      </c>
      <c r="O73" s="194">
        <f t="shared" si="31"/>
        <v>1601.947</v>
      </c>
      <c r="P73" s="194">
        <f t="shared" si="32"/>
        <v>1601.947</v>
      </c>
      <c r="Q73" s="194">
        <f t="shared" si="33"/>
        <v>0</v>
      </c>
      <c r="R73" s="281">
        <f t="shared" si="34"/>
        <v>1</v>
      </c>
    </row>
    <row r="74" spans="1:18" s="1" customFormat="1" ht="91.5" customHeight="1">
      <c r="A74" s="250">
        <v>41037000</v>
      </c>
      <c r="B74" s="236" t="s">
        <v>253</v>
      </c>
      <c r="C74" s="149"/>
      <c r="D74" s="194">
        <v>1305.8</v>
      </c>
      <c r="E74" s="194">
        <v>68.3</v>
      </c>
      <c r="F74" s="194">
        <v>68.3</v>
      </c>
      <c r="G74" s="194">
        <f t="shared" si="25"/>
        <v>0</v>
      </c>
      <c r="H74" s="281">
        <f t="shared" si="26"/>
        <v>1</v>
      </c>
      <c r="I74" s="194">
        <f t="shared" si="27"/>
        <v>-1237.5</v>
      </c>
      <c r="J74" s="281">
        <f t="shared" si="28"/>
        <v>0.05230510032164191</v>
      </c>
      <c r="K74" s="193"/>
      <c r="L74" s="193"/>
      <c r="M74" s="194">
        <f t="shared" si="29"/>
        <v>0</v>
      </c>
      <c r="N74" s="280">
        <f t="shared" si="30"/>
      </c>
      <c r="O74" s="194">
        <f t="shared" si="31"/>
        <v>1305.8</v>
      </c>
      <c r="P74" s="194">
        <f t="shared" si="32"/>
        <v>68.3</v>
      </c>
      <c r="Q74" s="194">
        <f t="shared" si="33"/>
        <v>-1237.5</v>
      </c>
      <c r="R74" s="281">
        <f t="shared" si="34"/>
        <v>0.05230510032164191</v>
      </c>
    </row>
    <row r="75" spans="1:18" s="1" customFormat="1" ht="118.5" customHeight="1">
      <c r="A75" s="250">
        <v>41037200</v>
      </c>
      <c r="B75" s="236" t="s">
        <v>241</v>
      </c>
      <c r="C75" s="149"/>
      <c r="D75" s="194">
        <v>38207.7</v>
      </c>
      <c r="E75" s="194">
        <v>38207.7</v>
      </c>
      <c r="F75" s="194">
        <v>38207.7</v>
      </c>
      <c r="G75" s="194">
        <f t="shared" si="25"/>
        <v>0</v>
      </c>
      <c r="H75" s="281">
        <f t="shared" si="26"/>
        <v>1</v>
      </c>
      <c r="I75" s="194">
        <f t="shared" si="27"/>
        <v>0</v>
      </c>
      <c r="J75" s="281">
        <f t="shared" si="28"/>
        <v>1</v>
      </c>
      <c r="K75" s="193"/>
      <c r="L75" s="193"/>
      <c r="M75" s="194">
        <f t="shared" si="29"/>
        <v>0</v>
      </c>
      <c r="N75" s="280">
        <f t="shared" si="30"/>
      </c>
      <c r="O75" s="194">
        <f t="shared" si="31"/>
        <v>38207.7</v>
      </c>
      <c r="P75" s="194">
        <f t="shared" si="32"/>
        <v>38207.7</v>
      </c>
      <c r="Q75" s="194">
        <f t="shared" si="33"/>
        <v>0</v>
      </c>
      <c r="R75" s="281">
        <f t="shared" si="34"/>
        <v>1</v>
      </c>
    </row>
    <row r="76" spans="1:18" s="1" customFormat="1" ht="133.5" customHeight="1">
      <c r="A76" s="250" t="s">
        <v>206</v>
      </c>
      <c r="B76" s="236" t="s">
        <v>208</v>
      </c>
      <c r="C76" s="148"/>
      <c r="D76" s="216">
        <v>0</v>
      </c>
      <c r="E76" s="216">
        <v>0</v>
      </c>
      <c r="F76" s="216">
        <v>0</v>
      </c>
      <c r="G76" s="194">
        <f t="shared" si="25"/>
        <v>0</v>
      </c>
      <c r="H76" s="281">
        <f t="shared" si="26"/>
      </c>
      <c r="I76" s="194">
        <f t="shared" si="27"/>
        <v>0</v>
      </c>
      <c r="J76" s="281">
        <f t="shared" si="28"/>
      </c>
      <c r="K76" s="224">
        <v>330892.2</v>
      </c>
      <c r="L76" s="216">
        <v>246772.4</v>
      </c>
      <c r="M76" s="194">
        <f t="shared" si="29"/>
        <v>-84119.80000000002</v>
      </c>
      <c r="N76" s="281">
        <f t="shared" si="30"/>
        <v>0.7457788367329299</v>
      </c>
      <c r="O76" s="194">
        <f t="shared" si="31"/>
        <v>330892.2</v>
      </c>
      <c r="P76" s="194">
        <f t="shared" si="32"/>
        <v>246772.4</v>
      </c>
      <c r="Q76" s="194">
        <f t="shared" si="33"/>
        <v>-84119.80000000002</v>
      </c>
      <c r="R76" s="281">
        <f t="shared" si="34"/>
        <v>0.7457788367329299</v>
      </c>
    </row>
    <row r="77" spans="1:33" ht="20.25">
      <c r="A77" s="113">
        <v>900102</v>
      </c>
      <c r="B77" s="161" t="s">
        <v>23</v>
      </c>
      <c r="C77" s="161"/>
      <c r="D77" s="232">
        <f>D50+D51</f>
        <v>8416645.812</v>
      </c>
      <c r="E77" s="232">
        <f>E50+E51</f>
        <v>6167740.608999999</v>
      </c>
      <c r="F77" s="232">
        <f>F51+F50</f>
        <v>6286295.42075</v>
      </c>
      <c r="G77" s="232">
        <f t="shared" si="5"/>
        <v>118554.81175000034</v>
      </c>
      <c r="H77" s="241">
        <f aca="true" t="shared" si="35" ref="H77:H84">_xlfn.IFERROR(F77/E77,"")</f>
        <v>1.019221757085083</v>
      </c>
      <c r="I77" s="232">
        <f aca="true" t="shared" si="36" ref="I77:I84">F77-D77</f>
        <v>-2130350.3912500013</v>
      </c>
      <c r="J77" s="241">
        <f>_xlfn.IFERROR(F77/D77,"")</f>
        <v>0.7468884352704183</v>
      </c>
      <c r="K77" s="232">
        <f>K51+K50</f>
        <v>644461.8850100001</v>
      </c>
      <c r="L77" s="232">
        <f>L51+L50</f>
        <v>482107.69522</v>
      </c>
      <c r="M77" s="232">
        <f>L77-K77</f>
        <v>-162354.1897900001</v>
      </c>
      <c r="N77" s="241">
        <f>_xlfn.IFERROR(L77/K77,"")</f>
        <v>0.7480779025628788</v>
      </c>
      <c r="O77" s="232">
        <f>O51+O50</f>
        <v>9061107.69701</v>
      </c>
      <c r="P77" s="232">
        <f>P51+P50</f>
        <v>6768403.115970001</v>
      </c>
      <c r="Q77" s="232">
        <f aca="true" t="shared" si="37" ref="Q77:Q83">P77-O77</f>
        <v>-2292704.5810399987</v>
      </c>
      <c r="R77" s="241">
        <f>_xlfn.IFERROR(P77/O77,"")</f>
        <v>0.7469730348976484</v>
      </c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18" s="1" customFormat="1" ht="47.25" hidden="1">
      <c r="A78" s="13" t="s">
        <v>99</v>
      </c>
      <c r="B78" s="17" t="s">
        <v>96</v>
      </c>
      <c r="C78" s="45"/>
      <c r="D78" s="127"/>
      <c r="E78" s="127"/>
      <c r="F78" s="127"/>
      <c r="G78" s="128"/>
      <c r="H78" s="241">
        <f t="shared" si="35"/>
      </c>
      <c r="I78" s="128">
        <f t="shared" si="36"/>
        <v>0</v>
      </c>
      <c r="J78" s="128" t="e">
        <f aca="true" t="shared" si="38" ref="J78:J84">F78/D78*100</f>
        <v>#DIV/0!</v>
      </c>
      <c r="K78" s="129">
        <v>0</v>
      </c>
      <c r="L78" s="129">
        <v>0</v>
      </c>
      <c r="M78" s="130"/>
      <c r="N78" s="130"/>
      <c r="O78" s="131">
        <f aca="true" t="shared" si="39" ref="O78:O84">D78+K78</f>
        <v>0</v>
      </c>
      <c r="P78" s="131">
        <f aca="true" t="shared" si="40" ref="P78:P84">L78+F78</f>
        <v>0</v>
      </c>
      <c r="Q78" s="131">
        <f t="shared" si="37"/>
        <v>0</v>
      </c>
      <c r="R78" s="131" t="e">
        <f aca="true" t="shared" si="41" ref="R78:R84">P78/O78*100</f>
        <v>#DIV/0!</v>
      </c>
    </row>
    <row r="79" spans="1:18" s="1" customFormat="1" ht="31.5" hidden="1">
      <c r="A79" s="13" t="s">
        <v>100</v>
      </c>
      <c r="B79" s="17" t="s">
        <v>97</v>
      </c>
      <c r="C79" s="45"/>
      <c r="D79" s="127"/>
      <c r="E79" s="127"/>
      <c r="F79" s="127"/>
      <c r="G79" s="128"/>
      <c r="H79" s="241">
        <f t="shared" si="35"/>
      </c>
      <c r="I79" s="128">
        <f t="shared" si="36"/>
        <v>0</v>
      </c>
      <c r="J79" s="128" t="e">
        <f t="shared" si="38"/>
        <v>#DIV/0!</v>
      </c>
      <c r="K79" s="129">
        <v>0</v>
      </c>
      <c r="L79" s="129">
        <v>0</v>
      </c>
      <c r="M79" s="130"/>
      <c r="N79" s="130"/>
      <c r="O79" s="131">
        <f t="shared" si="39"/>
        <v>0</v>
      </c>
      <c r="P79" s="131">
        <f t="shared" si="40"/>
        <v>0</v>
      </c>
      <c r="Q79" s="131">
        <f t="shared" si="37"/>
        <v>0</v>
      </c>
      <c r="R79" s="131" t="e">
        <f t="shared" si="41"/>
        <v>#DIV/0!</v>
      </c>
    </row>
    <row r="80" spans="1:18" s="1" customFormat="1" ht="47.25" hidden="1">
      <c r="A80" s="13" t="s">
        <v>94</v>
      </c>
      <c r="B80" s="17" t="s">
        <v>101</v>
      </c>
      <c r="C80" s="45"/>
      <c r="D80" s="127"/>
      <c r="E80" s="127"/>
      <c r="F80" s="127"/>
      <c r="G80" s="128"/>
      <c r="H80" s="241">
        <f t="shared" si="35"/>
      </c>
      <c r="I80" s="128">
        <f t="shared" si="36"/>
        <v>0</v>
      </c>
      <c r="J80" s="128" t="e">
        <f t="shared" si="38"/>
        <v>#DIV/0!</v>
      </c>
      <c r="K80" s="132"/>
      <c r="L80" s="132">
        <v>0</v>
      </c>
      <c r="M80" s="128">
        <f>L80-K80</f>
        <v>0</v>
      </c>
      <c r="N80" s="130" t="e">
        <f>L80/K80*100</f>
        <v>#DIV/0!</v>
      </c>
      <c r="O80" s="131">
        <f t="shared" si="39"/>
        <v>0</v>
      </c>
      <c r="P80" s="131">
        <f t="shared" si="40"/>
        <v>0</v>
      </c>
      <c r="Q80" s="131">
        <f t="shared" si="37"/>
        <v>0</v>
      </c>
      <c r="R80" s="131" t="e">
        <f t="shared" si="41"/>
        <v>#DIV/0!</v>
      </c>
    </row>
    <row r="81" spans="1:18" s="1" customFormat="1" ht="20.25" hidden="1">
      <c r="A81" s="13" t="s">
        <v>95</v>
      </c>
      <c r="B81" s="17" t="s">
        <v>98</v>
      </c>
      <c r="C81" s="45"/>
      <c r="D81" s="127"/>
      <c r="E81" s="127"/>
      <c r="F81" s="127"/>
      <c r="G81" s="128"/>
      <c r="H81" s="241">
        <f t="shared" si="35"/>
      </c>
      <c r="I81" s="128">
        <f t="shared" si="36"/>
        <v>0</v>
      </c>
      <c r="J81" s="128" t="e">
        <f t="shared" si="38"/>
        <v>#DIV/0!</v>
      </c>
      <c r="K81" s="132">
        <v>14155.1</v>
      </c>
      <c r="L81" s="132">
        <v>14356.1</v>
      </c>
      <c r="M81" s="128">
        <f>L81-K81</f>
        <v>201</v>
      </c>
      <c r="N81" s="128">
        <f>L81/K81*100</f>
        <v>101.41998290368844</v>
      </c>
      <c r="O81" s="131">
        <f t="shared" si="39"/>
        <v>14155.1</v>
      </c>
      <c r="P81" s="131">
        <f t="shared" si="40"/>
        <v>14356.1</v>
      </c>
      <c r="Q81" s="131">
        <f t="shared" si="37"/>
        <v>201</v>
      </c>
      <c r="R81" s="131">
        <f t="shared" si="41"/>
        <v>101.41998290368844</v>
      </c>
    </row>
    <row r="82" spans="1:33" ht="31.5" hidden="1">
      <c r="A82" s="4">
        <v>43000000</v>
      </c>
      <c r="B82" s="6" t="s">
        <v>81</v>
      </c>
      <c r="C82" s="7">
        <f>C83</f>
        <v>0</v>
      </c>
      <c r="D82" s="133"/>
      <c r="E82" s="133"/>
      <c r="F82" s="133">
        <f>F83</f>
        <v>0</v>
      </c>
      <c r="G82" s="134"/>
      <c r="H82" s="241">
        <f t="shared" si="35"/>
      </c>
      <c r="I82" s="134">
        <f t="shared" si="36"/>
        <v>0</v>
      </c>
      <c r="J82" s="134" t="e">
        <f t="shared" si="38"/>
        <v>#DIV/0!</v>
      </c>
      <c r="K82" s="135">
        <f>K83</f>
        <v>0</v>
      </c>
      <c r="L82" s="135">
        <f>L83</f>
        <v>0</v>
      </c>
      <c r="M82" s="134">
        <f>L82-K82</f>
        <v>0</v>
      </c>
      <c r="N82" s="134" t="e">
        <f>L82/K82*100</f>
        <v>#DIV/0!</v>
      </c>
      <c r="O82" s="136">
        <f t="shared" si="39"/>
        <v>0</v>
      </c>
      <c r="P82" s="136">
        <f t="shared" si="40"/>
        <v>0</v>
      </c>
      <c r="Q82" s="136">
        <f t="shared" si="37"/>
        <v>0</v>
      </c>
      <c r="R82" s="136" t="e">
        <f t="shared" si="41"/>
        <v>#DIV/0!</v>
      </c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20.25" hidden="1">
      <c r="A83" s="13">
        <v>43010000</v>
      </c>
      <c r="B83" s="17" t="s">
        <v>56</v>
      </c>
      <c r="C83" s="14"/>
      <c r="D83" s="137"/>
      <c r="E83" s="137"/>
      <c r="F83" s="137"/>
      <c r="G83" s="138"/>
      <c r="H83" s="241">
        <f t="shared" si="35"/>
      </c>
      <c r="I83" s="138">
        <f t="shared" si="36"/>
        <v>0</v>
      </c>
      <c r="J83" s="138" t="e">
        <f t="shared" si="38"/>
        <v>#DIV/0!</v>
      </c>
      <c r="K83" s="139"/>
      <c r="L83" s="139"/>
      <c r="M83" s="131">
        <f>L83-K83</f>
        <v>0</v>
      </c>
      <c r="N83" s="128" t="e">
        <f>L83/K83*100</f>
        <v>#DIV/0!</v>
      </c>
      <c r="O83" s="136">
        <f t="shared" si="39"/>
        <v>0</v>
      </c>
      <c r="P83" s="136">
        <f t="shared" si="40"/>
        <v>0</v>
      </c>
      <c r="Q83" s="136">
        <f t="shared" si="37"/>
        <v>0</v>
      </c>
      <c r="R83" s="136" t="e">
        <f t="shared" si="41"/>
        <v>#DIV/0!</v>
      </c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20.25" hidden="1">
      <c r="A84" s="8">
        <v>900103</v>
      </c>
      <c r="B84" s="9" t="s">
        <v>102</v>
      </c>
      <c r="C84" s="10" t="e">
        <f>C50+C51</f>
        <v>#REF!</v>
      </c>
      <c r="D84" s="140">
        <f>D77+D78+D79+D80+D81</f>
        <v>8416645.812</v>
      </c>
      <c r="E84" s="140"/>
      <c r="F84" s="140">
        <f>F77+F78+F79+F80+F81</f>
        <v>6286295.42075</v>
      </c>
      <c r="G84" s="141"/>
      <c r="H84" s="241">
        <f t="shared" si="35"/>
      </c>
      <c r="I84" s="141">
        <f t="shared" si="36"/>
        <v>-2130350.3912500013</v>
      </c>
      <c r="J84" s="141">
        <f t="shared" si="38"/>
        <v>74.68884352704183</v>
      </c>
      <c r="K84" s="129">
        <f>K77+K80+K81</f>
        <v>658616.9850100001</v>
      </c>
      <c r="L84" s="129">
        <f>L77+L80+L81</f>
        <v>496463.79521999997</v>
      </c>
      <c r="M84" s="141">
        <f>L84-K84</f>
        <v>-162153.1897900001</v>
      </c>
      <c r="N84" s="142">
        <f>L84/K84*100</f>
        <v>75.3797436931363</v>
      </c>
      <c r="O84" s="141">
        <f t="shared" si="39"/>
        <v>9075262.79701</v>
      </c>
      <c r="P84" s="141">
        <f t="shared" si="40"/>
        <v>6782759.215969999</v>
      </c>
      <c r="Q84" s="141">
        <f>P84-O84</f>
        <v>-2292503.5810400015</v>
      </c>
      <c r="R84" s="142">
        <f t="shared" si="41"/>
        <v>74.73898406781889</v>
      </c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2:18" ht="15.75">
      <c r="B85" s="30"/>
      <c r="C85" s="30"/>
      <c r="D85" s="143"/>
      <c r="E85" s="143"/>
      <c r="F85" s="87"/>
      <c r="G85" s="123"/>
      <c r="H85" s="123"/>
      <c r="I85" s="144"/>
      <c r="J85" s="144"/>
      <c r="K85" s="108"/>
      <c r="L85" s="108"/>
      <c r="M85" s="122"/>
      <c r="N85" s="122"/>
      <c r="O85" s="123"/>
      <c r="P85" s="123"/>
      <c r="Q85" s="123"/>
      <c r="R85" s="123"/>
    </row>
    <row r="86" spans="2:18" ht="15.75">
      <c r="B86" s="56"/>
      <c r="C86" s="33"/>
      <c r="D86" s="124"/>
      <c r="E86" s="124"/>
      <c r="F86" s="124"/>
      <c r="G86" s="125"/>
      <c r="H86" s="125"/>
      <c r="I86" s="123"/>
      <c r="J86" s="123"/>
      <c r="K86" s="126"/>
      <c r="L86" s="126"/>
      <c r="M86" s="122"/>
      <c r="N86" s="122"/>
      <c r="O86" s="123"/>
      <c r="P86" s="123"/>
      <c r="Q86" s="123"/>
      <c r="R86" s="123"/>
    </row>
    <row r="87" spans="2:12" ht="15.75">
      <c r="B87" s="32"/>
      <c r="C87" s="33"/>
      <c r="D87" s="86"/>
      <c r="E87" s="86"/>
      <c r="F87" s="82"/>
      <c r="G87" s="47"/>
      <c r="H87" s="47"/>
      <c r="I87" s="47"/>
      <c r="J87" s="47"/>
      <c r="K87" s="117"/>
      <c r="L87" s="117"/>
    </row>
    <row r="88" spans="2:12" ht="18.75">
      <c r="B88" s="120"/>
      <c r="C88" s="34"/>
      <c r="D88" s="81"/>
      <c r="E88" s="81"/>
      <c r="F88" s="87"/>
      <c r="K88" s="115"/>
      <c r="L88" s="115"/>
    </row>
    <row r="89" spans="2:16" ht="15.75">
      <c r="B89" s="24"/>
      <c r="C89" s="24"/>
      <c r="D89" s="81"/>
      <c r="E89" s="81"/>
      <c r="F89" s="81"/>
      <c r="G89" s="47"/>
      <c r="H89" s="47"/>
      <c r="O89" s="5">
        <v>9347073.62015</v>
      </c>
      <c r="P89" s="123">
        <f>O89-O77</f>
        <v>285965.92314000055</v>
      </c>
    </row>
    <row r="90" spans="2:15" ht="15.75">
      <c r="B90" s="24"/>
      <c r="C90" s="24"/>
      <c r="D90" s="81"/>
      <c r="E90" s="81"/>
      <c r="O90" s="5">
        <f>O89/O77*100</f>
        <v>103.1559709110881</v>
      </c>
    </row>
    <row r="91" spans="2:15" ht="15.75">
      <c r="B91" s="24"/>
      <c r="C91" s="24"/>
      <c r="D91" s="84"/>
      <c r="E91" s="84"/>
      <c r="O91" s="5">
        <f>O90-100</f>
        <v>3.1559709110881045</v>
      </c>
    </row>
    <row r="92" spans="2:5" ht="15.75">
      <c r="B92" s="24"/>
      <c r="C92" s="24"/>
      <c r="D92" s="88"/>
      <c r="E92" s="84"/>
    </row>
    <row r="93" spans="2:5" ht="15.75">
      <c r="B93" s="24"/>
      <c r="C93" s="24"/>
      <c r="D93" s="84"/>
      <c r="E93" s="84"/>
    </row>
    <row r="94" ht="15.75">
      <c r="D94" s="87"/>
    </row>
    <row r="137" spans="1:13" ht="15.75">
      <c r="A137" s="290"/>
      <c r="B137" s="290"/>
      <c r="C137" s="290"/>
      <c r="D137" s="290"/>
      <c r="E137" s="290"/>
      <c r="F137" s="290"/>
      <c r="G137" s="290"/>
      <c r="H137" s="290"/>
      <c r="I137" s="290"/>
      <c r="J137" s="290"/>
      <c r="K137" s="290"/>
      <c r="L137" s="290"/>
      <c r="M137" s="290"/>
    </row>
  </sheetData>
  <sheetProtection/>
  <mergeCells count="12">
    <mergeCell ref="A1:R1"/>
    <mergeCell ref="A2:R2"/>
    <mergeCell ref="A3:R3"/>
    <mergeCell ref="O7:R7"/>
    <mergeCell ref="C7:J7"/>
    <mergeCell ref="A4:S4"/>
    <mergeCell ref="A137:M137"/>
    <mergeCell ref="A5:R5"/>
    <mergeCell ref="K7:N7"/>
    <mergeCell ref="A7:A8"/>
    <mergeCell ref="B7:B8"/>
    <mergeCell ref="Q6:R6"/>
  </mergeCells>
  <printOptions horizontalCentered="1"/>
  <pageMargins left="0.1968503937007874" right="0.2755905511811024" top="0.3937007874015748" bottom="0.2755905511811024" header="0.15748031496062992" footer="0.15748031496062992"/>
  <pageSetup horizontalDpi="300" verticalDpi="300" orientation="landscape" paperSize="9" scale="37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8"/>
  <sheetViews>
    <sheetView showGridLines="0" showZeros="0" view="pageBreakPreview" zoomScale="70" zoomScaleNormal="75" zoomScaleSheetLayoutView="70" zoomScalePageLayoutView="0" workbookViewId="0" topLeftCell="A1">
      <pane xSplit="2" ySplit="5" topLeftCell="E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12" sqref="L112"/>
    </sheetView>
  </sheetViews>
  <sheetFormatPr defaultColWidth="7.625" defaultRowHeight="12.75"/>
  <cols>
    <col min="1" max="1" width="11.00390625" style="36" customWidth="1"/>
    <col min="2" max="2" width="57.375" style="28" customWidth="1"/>
    <col min="3" max="3" width="25.00390625" style="100" customWidth="1"/>
    <col min="4" max="4" width="25.00390625" style="269" customWidth="1"/>
    <col min="5" max="5" width="22.75390625" style="106" customWidth="1"/>
    <col min="6" max="6" width="22.25390625" style="5" customWidth="1"/>
    <col min="7" max="7" width="20.875" style="5" customWidth="1"/>
    <col min="8" max="8" width="25.125" style="5" customWidth="1"/>
    <col min="9" max="9" width="17.00390625" style="23" customWidth="1"/>
    <col min="10" max="10" width="23.00390625" style="1" customWidth="1"/>
    <col min="11" max="11" width="22.25390625" style="1" customWidth="1"/>
    <col min="12" max="12" width="27.00390625" style="22" customWidth="1"/>
    <col min="13" max="13" width="16.25390625" style="22" customWidth="1"/>
    <col min="14" max="14" width="1.00390625" style="5" hidden="1" customWidth="1"/>
    <col min="15" max="15" width="23.125" style="5" customWidth="1"/>
    <col min="16" max="16" width="22.00390625" style="5" customWidth="1"/>
    <col min="17" max="17" width="22.875" style="5" customWidth="1"/>
    <col min="18" max="18" width="14.00390625" style="5" customWidth="1"/>
    <col min="19" max="20" width="7.625" style="23" customWidth="1"/>
    <col min="21" max="21" width="7.625" style="5" customWidth="1"/>
    <col min="22" max="22" width="11.75390625" style="5" bestFit="1" customWidth="1"/>
    <col min="23" max="16384" width="7.625" style="5" customWidth="1"/>
  </cols>
  <sheetData>
    <row r="1" spans="1:10" ht="18" customHeight="1">
      <c r="A1" s="310" t="s">
        <v>141</v>
      </c>
      <c r="B1" s="310"/>
      <c r="C1" s="310"/>
      <c r="D1" s="310"/>
      <c r="E1" s="101"/>
      <c r="F1" s="48"/>
      <c r="G1" s="48"/>
      <c r="H1" s="47"/>
      <c r="I1" s="31"/>
      <c r="J1" s="1" t="s">
        <v>24</v>
      </c>
    </row>
    <row r="2" spans="1:20" s="1" customFormat="1" ht="15.75">
      <c r="A2" s="35"/>
      <c r="B2" s="35" t="s">
        <v>24</v>
      </c>
      <c r="C2" s="94"/>
      <c r="D2" s="259"/>
      <c r="E2" s="102"/>
      <c r="F2" s="49"/>
      <c r="G2" s="49"/>
      <c r="H2" s="50"/>
      <c r="I2" s="79"/>
      <c r="J2" s="80"/>
      <c r="K2" s="270"/>
      <c r="L2" s="271"/>
      <c r="M2" s="22"/>
      <c r="R2" s="1" t="s">
        <v>231</v>
      </c>
      <c r="S2" s="22"/>
      <c r="T2" s="22"/>
    </row>
    <row r="3" spans="1:18" s="22" customFormat="1" ht="20.25">
      <c r="A3" s="294" t="s">
        <v>138</v>
      </c>
      <c r="B3" s="295" t="s">
        <v>25</v>
      </c>
      <c r="C3" s="309" t="s">
        <v>78</v>
      </c>
      <c r="D3" s="309"/>
      <c r="E3" s="309"/>
      <c r="F3" s="309"/>
      <c r="G3" s="309"/>
      <c r="H3" s="309"/>
      <c r="I3" s="309"/>
      <c r="J3" s="309" t="s">
        <v>79</v>
      </c>
      <c r="K3" s="309"/>
      <c r="L3" s="309"/>
      <c r="M3" s="309"/>
      <c r="N3" s="309" t="s">
        <v>80</v>
      </c>
      <c r="O3" s="309"/>
      <c r="P3" s="309"/>
      <c r="Q3" s="309"/>
      <c r="R3" s="309"/>
    </row>
    <row r="4" spans="1:18" s="63" customFormat="1" ht="128.25" customHeight="1">
      <c r="A4" s="294"/>
      <c r="B4" s="295"/>
      <c r="C4" s="95" t="s">
        <v>224</v>
      </c>
      <c r="D4" s="89" t="s">
        <v>246</v>
      </c>
      <c r="E4" s="103" t="s">
        <v>85</v>
      </c>
      <c r="F4" s="78" t="s">
        <v>249</v>
      </c>
      <c r="G4" s="58" t="s">
        <v>248</v>
      </c>
      <c r="H4" s="64" t="s">
        <v>116</v>
      </c>
      <c r="I4" s="64" t="s">
        <v>212</v>
      </c>
      <c r="J4" s="64" t="s">
        <v>226</v>
      </c>
      <c r="K4" s="59" t="s">
        <v>85</v>
      </c>
      <c r="L4" s="59" t="s">
        <v>193</v>
      </c>
      <c r="M4" s="59" t="s">
        <v>10</v>
      </c>
      <c r="N4" s="60" t="s">
        <v>84</v>
      </c>
      <c r="O4" s="60" t="s">
        <v>228</v>
      </c>
      <c r="P4" s="59" t="s">
        <v>85</v>
      </c>
      <c r="Q4" s="59" t="s">
        <v>200</v>
      </c>
      <c r="R4" s="59" t="s">
        <v>10</v>
      </c>
    </row>
    <row r="5" spans="1:20" s="11" customFormat="1" ht="14.25">
      <c r="A5" s="16">
        <v>1</v>
      </c>
      <c r="B5" s="16">
        <v>2</v>
      </c>
      <c r="C5" s="96" t="s">
        <v>74</v>
      </c>
      <c r="D5" s="260" t="s">
        <v>192</v>
      </c>
      <c r="E5" s="96" t="s">
        <v>11</v>
      </c>
      <c r="F5" s="15" t="s">
        <v>107</v>
      </c>
      <c r="G5" s="15" t="s">
        <v>108</v>
      </c>
      <c r="H5" s="15" t="s">
        <v>75</v>
      </c>
      <c r="I5" s="15" t="s">
        <v>12</v>
      </c>
      <c r="J5" s="260" t="s">
        <v>13</v>
      </c>
      <c r="K5" s="260" t="s">
        <v>14</v>
      </c>
      <c r="L5" s="260" t="s">
        <v>15</v>
      </c>
      <c r="M5" s="260" t="s">
        <v>76</v>
      </c>
      <c r="N5" s="15"/>
      <c r="O5" s="15" t="s">
        <v>16</v>
      </c>
      <c r="P5" s="15" t="s">
        <v>73</v>
      </c>
      <c r="Q5" s="15" t="s">
        <v>103</v>
      </c>
      <c r="R5" s="15" t="s">
        <v>104</v>
      </c>
      <c r="S5" s="25"/>
      <c r="T5" s="25"/>
    </row>
    <row r="6" spans="1:20" s="1" customFormat="1" ht="25.5" customHeight="1">
      <c r="A6" s="65" t="s">
        <v>118</v>
      </c>
      <c r="B6" s="162" t="s">
        <v>60</v>
      </c>
      <c r="C6" s="191">
        <f>C7+C9+C8+C10</f>
        <v>839004.8737100001</v>
      </c>
      <c r="D6" s="192">
        <f>D7+D9+D8+D10</f>
        <v>683005.83382</v>
      </c>
      <c r="E6" s="191">
        <f>E7+E9+E8+E10</f>
        <v>604538.78062</v>
      </c>
      <c r="F6" s="192">
        <f>E6-D6</f>
        <v>-78467.05320000008</v>
      </c>
      <c r="G6" s="239">
        <f>_xlfn.IFERROR(E6/D6,"")</f>
        <v>0.8851151054433316</v>
      </c>
      <c r="H6" s="192">
        <f aca="true" t="shared" si="0" ref="H6:H14">E6-C6</f>
        <v>-234466.0930900001</v>
      </c>
      <c r="I6" s="239">
        <f>_xlfn.IFERROR(E6/C6,"")</f>
        <v>0.72054263278208</v>
      </c>
      <c r="J6" s="192">
        <f>J7+J9+J8+J10</f>
        <v>26757.13903</v>
      </c>
      <c r="K6" s="192">
        <f>K7+K9+K8+K10</f>
        <v>14451.29308</v>
      </c>
      <c r="L6" s="192">
        <f aca="true" t="shared" si="1" ref="L6:L16">K6-J6</f>
        <v>-12305.845949999999</v>
      </c>
      <c r="M6" s="239">
        <f>_xlfn.IFERROR(K6/J6,"")</f>
        <v>0.5400911160119648</v>
      </c>
      <c r="N6" s="192" t="e">
        <f>#REF!+#REF!</f>
        <v>#REF!</v>
      </c>
      <c r="O6" s="192">
        <f aca="true" t="shared" si="2" ref="O6:O14">C6+J6</f>
        <v>865762.01274</v>
      </c>
      <c r="P6" s="192">
        <f aca="true" t="shared" si="3" ref="P6:P14">E6+K6</f>
        <v>618990.0737</v>
      </c>
      <c r="Q6" s="192">
        <f>P6-O6</f>
        <v>-246771.93904000008</v>
      </c>
      <c r="R6" s="239">
        <f>_xlfn.IFERROR(P6/O6,"")</f>
        <v>0.7149656194096506</v>
      </c>
      <c r="S6" s="22"/>
      <c r="T6" s="22"/>
    </row>
    <row r="7" spans="1:20" s="1" customFormat="1" ht="133.5" customHeight="1">
      <c r="A7" s="66" t="s">
        <v>142</v>
      </c>
      <c r="B7" s="163" t="s">
        <v>160</v>
      </c>
      <c r="C7" s="193">
        <v>544027.23454</v>
      </c>
      <c r="D7" s="194">
        <v>449951.39554</v>
      </c>
      <c r="E7" s="194">
        <v>395787.44778</v>
      </c>
      <c r="F7" s="194">
        <f aca="true" t="shared" si="4" ref="F7:F78">E7-D7</f>
        <v>-54163.94776000001</v>
      </c>
      <c r="G7" s="240">
        <f aca="true" t="shared" si="5" ref="G7:G47">_xlfn.IFERROR(E7/D7,"")</f>
        <v>0.8796226696996989</v>
      </c>
      <c r="H7" s="194">
        <f t="shared" si="0"/>
        <v>-148239.78676</v>
      </c>
      <c r="I7" s="240">
        <f aca="true" t="shared" si="6" ref="I7:I47">_xlfn.IFERROR(E7/C7,"")</f>
        <v>0.7275140335844702</v>
      </c>
      <c r="J7" s="194">
        <v>16142.62631</v>
      </c>
      <c r="K7" s="194">
        <v>9744.52317</v>
      </c>
      <c r="L7" s="194">
        <f>K7-J7</f>
        <v>-6398.103139999999</v>
      </c>
      <c r="M7" s="240">
        <f aca="true" t="shared" si="7" ref="M7:M47">_xlfn.IFERROR(K7/J7,"")</f>
        <v>0.6036516600748841</v>
      </c>
      <c r="N7" s="194"/>
      <c r="O7" s="194">
        <f t="shared" si="2"/>
        <v>560169.8608499999</v>
      </c>
      <c r="P7" s="194">
        <f t="shared" si="3"/>
        <v>405531.97095</v>
      </c>
      <c r="Q7" s="194">
        <f aca="true" t="shared" si="8" ref="Q7:Q65">P7-O7</f>
        <v>-154637.88989999995</v>
      </c>
      <c r="R7" s="240">
        <f aca="true" t="shared" si="9" ref="R7:R47">_xlfn.IFERROR(P7/O7,"")</f>
        <v>0.7239446448165688</v>
      </c>
      <c r="S7" s="22"/>
      <c r="T7" s="22"/>
    </row>
    <row r="8" spans="1:20" s="1" customFormat="1" ht="91.5" customHeight="1">
      <c r="A8" s="66" t="s">
        <v>159</v>
      </c>
      <c r="B8" s="163" t="s">
        <v>161</v>
      </c>
      <c r="C8" s="193">
        <v>235779.41222</v>
      </c>
      <c r="D8" s="194">
        <v>188545.99277</v>
      </c>
      <c r="E8" s="194">
        <v>171302.59488</v>
      </c>
      <c r="F8" s="194">
        <f>E8-D8</f>
        <v>-17243.397890000022</v>
      </c>
      <c r="G8" s="240">
        <f t="shared" si="5"/>
        <v>0.9085454024417555</v>
      </c>
      <c r="H8" s="194">
        <f>E8-C8</f>
        <v>-64476.81734000001</v>
      </c>
      <c r="I8" s="240">
        <f t="shared" si="6"/>
        <v>0.7265375431514001</v>
      </c>
      <c r="J8" s="194">
        <v>2191.1894199999997</v>
      </c>
      <c r="K8" s="194">
        <v>539.72051</v>
      </c>
      <c r="L8" s="194">
        <f>K8-J8</f>
        <v>-1651.4689099999996</v>
      </c>
      <c r="M8" s="240">
        <f t="shared" si="7"/>
        <v>0.246313944871092</v>
      </c>
      <c r="N8" s="194"/>
      <c r="O8" s="194">
        <f t="shared" si="2"/>
        <v>237970.60164</v>
      </c>
      <c r="P8" s="194">
        <f t="shared" si="3"/>
        <v>171842.31539</v>
      </c>
      <c r="Q8" s="194">
        <f>P8-O8</f>
        <v>-66128.28625</v>
      </c>
      <c r="R8" s="240">
        <f t="shared" si="9"/>
        <v>0.7221157328078771</v>
      </c>
      <c r="S8" s="22"/>
      <c r="T8" s="22"/>
    </row>
    <row r="9" spans="1:20" s="54" customFormat="1" ht="51.75" customHeight="1">
      <c r="A9" s="66" t="s">
        <v>119</v>
      </c>
      <c r="B9" s="163" t="s">
        <v>162</v>
      </c>
      <c r="C9" s="193">
        <v>58501.32695</v>
      </c>
      <c r="D9" s="194">
        <v>43811.545509999996</v>
      </c>
      <c r="E9" s="194">
        <v>36975.812979999995</v>
      </c>
      <c r="F9" s="194">
        <f>E9-D9</f>
        <v>-6835.732530000001</v>
      </c>
      <c r="G9" s="240">
        <f t="shared" si="5"/>
        <v>0.8439741750621479</v>
      </c>
      <c r="H9" s="194">
        <f>E9-C9</f>
        <v>-21525.513970000007</v>
      </c>
      <c r="I9" s="240">
        <f t="shared" si="6"/>
        <v>0.6320508423954646</v>
      </c>
      <c r="J9" s="194">
        <v>8423.3233</v>
      </c>
      <c r="K9" s="194">
        <v>4167.0494</v>
      </c>
      <c r="L9" s="194">
        <f t="shared" si="1"/>
        <v>-4256.2739</v>
      </c>
      <c r="M9" s="240">
        <f t="shared" si="7"/>
        <v>0.4947037234104501</v>
      </c>
      <c r="N9" s="194" t="e">
        <f>#REF!+#REF!</f>
        <v>#REF!</v>
      </c>
      <c r="O9" s="194">
        <f t="shared" si="2"/>
        <v>66924.65025</v>
      </c>
      <c r="P9" s="194">
        <f t="shared" si="3"/>
        <v>41142.86237999999</v>
      </c>
      <c r="Q9" s="194">
        <f>P9-O9</f>
        <v>-25781.787870000015</v>
      </c>
      <c r="R9" s="240">
        <f t="shared" si="9"/>
        <v>0.614763950596813</v>
      </c>
      <c r="S9" s="53"/>
      <c r="T9" s="53"/>
    </row>
    <row r="10" spans="1:20" s="54" customFormat="1" ht="84.75" customHeight="1">
      <c r="A10" s="66" t="s">
        <v>222</v>
      </c>
      <c r="B10" s="163" t="s">
        <v>223</v>
      </c>
      <c r="C10" s="193">
        <v>696.9</v>
      </c>
      <c r="D10" s="194">
        <v>696.9</v>
      </c>
      <c r="E10" s="194">
        <v>472.92498</v>
      </c>
      <c r="F10" s="194">
        <f>E10-D10</f>
        <v>-223.97501999999997</v>
      </c>
      <c r="G10" s="240">
        <f t="shared" si="5"/>
        <v>0.6786123977615153</v>
      </c>
      <c r="H10" s="194">
        <f>E10-C10</f>
        <v>-223.97501999999997</v>
      </c>
      <c r="I10" s="240">
        <f t="shared" si="6"/>
        <v>0.6786123977615153</v>
      </c>
      <c r="J10" s="194">
        <v>0</v>
      </c>
      <c r="K10" s="194">
        <v>0</v>
      </c>
      <c r="L10" s="194">
        <f>K10-J10</f>
        <v>0</v>
      </c>
      <c r="M10" s="240">
        <f t="shared" si="7"/>
      </c>
      <c r="N10" s="194"/>
      <c r="O10" s="194">
        <f>C10+J10</f>
        <v>696.9</v>
      </c>
      <c r="P10" s="194">
        <f>E10+K10</f>
        <v>472.92498</v>
      </c>
      <c r="Q10" s="194">
        <f>P10-O10</f>
        <v>-223.97501999999997</v>
      </c>
      <c r="R10" s="240">
        <f t="shared" si="9"/>
        <v>0.6786123977615153</v>
      </c>
      <c r="S10" s="53"/>
      <c r="T10" s="53"/>
    </row>
    <row r="11" spans="1:20" s="1" customFormat="1" ht="24.75" customHeight="1">
      <c r="A11" s="65" t="s">
        <v>120</v>
      </c>
      <c r="B11" s="162" t="s">
        <v>61</v>
      </c>
      <c r="C11" s="191">
        <v>5460800.68119</v>
      </c>
      <c r="D11" s="192">
        <v>4126562.86643</v>
      </c>
      <c r="E11" s="191">
        <v>3720141.27192</v>
      </c>
      <c r="F11" s="192">
        <f t="shared" si="4"/>
        <v>-406421.59450999973</v>
      </c>
      <c r="G11" s="239">
        <f t="shared" si="5"/>
        <v>0.9015108680843614</v>
      </c>
      <c r="H11" s="192">
        <f t="shared" si="0"/>
        <v>-1740659.4092699997</v>
      </c>
      <c r="I11" s="239">
        <f t="shared" si="6"/>
        <v>0.6812446542380154</v>
      </c>
      <c r="J11" s="192">
        <v>436089.82174</v>
      </c>
      <c r="K11" s="192">
        <v>187936.0878</v>
      </c>
      <c r="L11" s="192">
        <f t="shared" si="1"/>
        <v>-248153.73393999998</v>
      </c>
      <c r="M11" s="239">
        <f t="shared" si="7"/>
        <v>0.4309572900604154</v>
      </c>
      <c r="N11" s="192" t="e">
        <f>#REF!+#REF!</f>
        <v>#REF!</v>
      </c>
      <c r="O11" s="192">
        <f t="shared" si="2"/>
        <v>5896890.5029299995</v>
      </c>
      <c r="P11" s="192">
        <f t="shared" si="3"/>
        <v>3908077.35972</v>
      </c>
      <c r="Q11" s="192">
        <f t="shared" si="8"/>
        <v>-1988813.1432099994</v>
      </c>
      <c r="R11" s="239">
        <f t="shared" si="9"/>
        <v>0.6627352768002367</v>
      </c>
      <c r="S11" s="22"/>
      <c r="T11" s="22"/>
    </row>
    <row r="12" spans="1:20" s="1" customFormat="1" ht="29.25" customHeight="1">
      <c r="A12" s="65" t="s">
        <v>109</v>
      </c>
      <c r="B12" s="164" t="s">
        <v>213</v>
      </c>
      <c r="C12" s="191">
        <v>329552.67091000004</v>
      </c>
      <c r="D12" s="192">
        <v>274512.02691</v>
      </c>
      <c r="E12" s="191">
        <v>228067.08706999998</v>
      </c>
      <c r="F12" s="192">
        <f t="shared" si="4"/>
        <v>-46444.939840000035</v>
      </c>
      <c r="G12" s="239">
        <f t="shared" si="5"/>
        <v>0.8308090892672356</v>
      </c>
      <c r="H12" s="192">
        <f t="shared" si="0"/>
        <v>-101485.58384000006</v>
      </c>
      <c r="I12" s="239">
        <f t="shared" si="6"/>
        <v>0.6920504890469679</v>
      </c>
      <c r="J12" s="192">
        <v>49461.27554</v>
      </c>
      <c r="K12" s="192">
        <v>33955.42193</v>
      </c>
      <c r="L12" s="192">
        <f t="shared" si="1"/>
        <v>-15505.853610000006</v>
      </c>
      <c r="M12" s="239">
        <f t="shared" si="7"/>
        <v>0.6865051812612432</v>
      </c>
      <c r="N12" s="192" t="e">
        <f>#REF!+#REF!</f>
        <v>#REF!</v>
      </c>
      <c r="O12" s="192">
        <f t="shared" si="2"/>
        <v>379013.94645000005</v>
      </c>
      <c r="P12" s="192">
        <f t="shared" si="3"/>
        <v>262022.50899999996</v>
      </c>
      <c r="Q12" s="192">
        <f t="shared" si="8"/>
        <v>-116991.43745000008</v>
      </c>
      <c r="R12" s="239">
        <f t="shared" si="9"/>
        <v>0.6913268270315912</v>
      </c>
      <c r="S12" s="22"/>
      <c r="T12" s="22"/>
    </row>
    <row r="13" spans="1:20" s="1" customFormat="1" ht="47.25" customHeight="1">
      <c r="A13" s="253" t="s">
        <v>110</v>
      </c>
      <c r="B13" s="165" t="s">
        <v>62</v>
      </c>
      <c r="C13" s="191">
        <f>SUM(C14:C29)</f>
        <v>376309.6255899999</v>
      </c>
      <c r="D13" s="191">
        <f>SUM(D14:D29)</f>
        <v>283480.5967</v>
      </c>
      <c r="E13" s="191">
        <f>SUM(E14:E29)</f>
        <v>234674.99186</v>
      </c>
      <c r="F13" s="192">
        <f t="shared" si="4"/>
        <v>-48805.604839999985</v>
      </c>
      <c r="G13" s="239">
        <f t="shared" si="5"/>
        <v>0.8278344076873464</v>
      </c>
      <c r="H13" s="192">
        <f t="shared" si="0"/>
        <v>-141634.63372999988</v>
      </c>
      <c r="I13" s="239">
        <f t="shared" si="6"/>
        <v>0.6236220811308322</v>
      </c>
      <c r="J13" s="192">
        <f>SUM(J14:J29)</f>
        <v>65365.77768</v>
      </c>
      <c r="K13" s="192">
        <f>SUM(K14:K29)</f>
        <v>37227.345109999995</v>
      </c>
      <c r="L13" s="192">
        <f t="shared" si="1"/>
        <v>-28138.432570000004</v>
      </c>
      <c r="M13" s="239">
        <f t="shared" si="7"/>
        <v>0.5695234789716341</v>
      </c>
      <c r="N13" s="192" t="e">
        <f>#REF!+#REF!</f>
        <v>#REF!</v>
      </c>
      <c r="O13" s="192">
        <f t="shared" si="2"/>
        <v>441675.4032699999</v>
      </c>
      <c r="P13" s="192">
        <f t="shared" si="3"/>
        <v>271902.33697</v>
      </c>
      <c r="Q13" s="192">
        <f t="shared" si="8"/>
        <v>-169773.0662999999</v>
      </c>
      <c r="R13" s="239">
        <f t="shared" si="9"/>
        <v>0.6156157552739785</v>
      </c>
      <c r="S13" s="22"/>
      <c r="T13" s="22"/>
    </row>
    <row r="14" spans="1:20" s="54" customFormat="1" ht="108" customHeight="1">
      <c r="A14" s="67" t="s">
        <v>122</v>
      </c>
      <c r="B14" s="163" t="s">
        <v>194</v>
      </c>
      <c r="C14" s="193">
        <v>74664.027</v>
      </c>
      <c r="D14" s="194">
        <v>46881.577</v>
      </c>
      <c r="E14" s="193">
        <v>24617.90726</v>
      </c>
      <c r="F14" s="194">
        <f t="shared" si="4"/>
        <v>-22263.669739999998</v>
      </c>
      <c r="G14" s="240">
        <f t="shared" si="5"/>
        <v>0.525108343945</v>
      </c>
      <c r="H14" s="194">
        <f t="shared" si="0"/>
        <v>-50046.11974</v>
      </c>
      <c r="I14" s="240">
        <f t="shared" si="6"/>
        <v>0.3297157714249728</v>
      </c>
      <c r="J14" s="194">
        <v>0</v>
      </c>
      <c r="K14" s="194">
        <v>0</v>
      </c>
      <c r="L14" s="194">
        <f t="shared" si="1"/>
        <v>0</v>
      </c>
      <c r="M14" s="240">
        <f t="shared" si="7"/>
      </c>
      <c r="N14" s="194" t="e">
        <f>#REF!+#REF!</f>
        <v>#REF!</v>
      </c>
      <c r="O14" s="194">
        <f t="shared" si="2"/>
        <v>74664.027</v>
      </c>
      <c r="P14" s="194">
        <f t="shared" si="3"/>
        <v>24617.90726</v>
      </c>
      <c r="Q14" s="194">
        <f t="shared" si="8"/>
        <v>-50046.11974</v>
      </c>
      <c r="R14" s="240">
        <f t="shared" si="9"/>
        <v>0.3297157714249728</v>
      </c>
      <c r="S14" s="53"/>
      <c r="T14" s="53"/>
    </row>
    <row r="15" spans="1:20" s="54" customFormat="1" ht="66.75" customHeight="1">
      <c r="A15" s="67">
        <v>3050</v>
      </c>
      <c r="B15" s="163" t="s">
        <v>163</v>
      </c>
      <c r="C15" s="193">
        <v>1400</v>
      </c>
      <c r="D15" s="194">
        <v>842</v>
      </c>
      <c r="E15" s="193">
        <v>820.22114</v>
      </c>
      <c r="F15" s="194">
        <f aca="true" t="shared" si="10" ref="F15:F21">E15-D15</f>
        <v>-21.77886000000001</v>
      </c>
      <c r="G15" s="240">
        <f t="shared" si="5"/>
        <v>0.9741343705463182</v>
      </c>
      <c r="H15" s="194">
        <f aca="true" t="shared" si="11" ref="H15:H21">E15-C15</f>
        <v>-579.77886</v>
      </c>
      <c r="I15" s="240">
        <f t="shared" si="6"/>
        <v>0.5858722428571429</v>
      </c>
      <c r="J15" s="194">
        <v>0</v>
      </c>
      <c r="K15" s="194">
        <v>0</v>
      </c>
      <c r="L15" s="194">
        <f t="shared" si="1"/>
        <v>0</v>
      </c>
      <c r="M15" s="240">
        <f t="shared" si="7"/>
      </c>
      <c r="N15" s="194"/>
      <c r="O15" s="194">
        <f aca="true" t="shared" si="12" ref="O15:O27">C15+J15</f>
        <v>1400</v>
      </c>
      <c r="P15" s="194">
        <f aca="true" t="shared" si="13" ref="P15:P27">E15+K15</f>
        <v>820.22114</v>
      </c>
      <c r="Q15" s="194">
        <f aca="true" t="shared" si="14" ref="Q15:Q27">P15-O15</f>
        <v>-579.77886</v>
      </c>
      <c r="R15" s="240">
        <f t="shared" si="9"/>
        <v>0.5858722428571429</v>
      </c>
      <c r="S15" s="53"/>
      <c r="T15" s="53"/>
    </row>
    <row r="16" spans="1:20" s="54" customFormat="1" ht="60.75" customHeight="1">
      <c r="A16" s="67">
        <v>3090</v>
      </c>
      <c r="B16" s="163" t="s">
        <v>164</v>
      </c>
      <c r="C16" s="193">
        <v>300</v>
      </c>
      <c r="D16" s="194">
        <v>229.62</v>
      </c>
      <c r="E16" s="193">
        <v>205.51012</v>
      </c>
      <c r="F16" s="194">
        <f t="shared" si="10"/>
        <v>-24.109880000000004</v>
      </c>
      <c r="G16" s="240">
        <f t="shared" si="5"/>
        <v>0.8950009581046947</v>
      </c>
      <c r="H16" s="194">
        <f t="shared" si="11"/>
        <v>-94.48988</v>
      </c>
      <c r="I16" s="240">
        <f t="shared" si="6"/>
        <v>0.6850337333333333</v>
      </c>
      <c r="J16" s="194">
        <v>0</v>
      </c>
      <c r="K16" s="194">
        <v>0</v>
      </c>
      <c r="L16" s="194">
        <f t="shared" si="1"/>
        <v>0</v>
      </c>
      <c r="M16" s="240">
        <f t="shared" si="7"/>
      </c>
      <c r="N16" s="194"/>
      <c r="O16" s="194">
        <f t="shared" si="12"/>
        <v>300</v>
      </c>
      <c r="P16" s="194">
        <f t="shared" si="13"/>
        <v>205.51012</v>
      </c>
      <c r="Q16" s="194">
        <f t="shared" si="14"/>
        <v>-94.48988</v>
      </c>
      <c r="R16" s="240">
        <f t="shared" si="9"/>
        <v>0.6850337333333333</v>
      </c>
      <c r="S16" s="53"/>
      <c r="T16" s="53"/>
    </row>
    <row r="17" spans="1:20" s="54" customFormat="1" ht="102" customHeight="1">
      <c r="A17" s="283" t="s">
        <v>111</v>
      </c>
      <c r="B17" s="282" t="s">
        <v>195</v>
      </c>
      <c r="C17" s="193">
        <v>174592.66731</v>
      </c>
      <c r="D17" s="194">
        <v>133736.23856</v>
      </c>
      <c r="E17" s="193">
        <v>124915.87214</v>
      </c>
      <c r="F17" s="194">
        <f t="shared" si="10"/>
        <v>-8820.366419999991</v>
      </c>
      <c r="G17" s="240">
        <f t="shared" si="5"/>
        <v>0.9340465492751033</v>
      </c>
      <c r="H17" s="194">
        <f t="shared" si="11"/>
        <v>-49676.79516999998</v>
      </c>
      <c r="I17" s="240">
        <f t="shared" si="6"/>
        <v>0.7154703233796423</v>
      </c>
      <c r="J17" s="194">
        <v>45272.08511</v>
      </c>
      <c r="K17" s="194">
        <v>27730.677929999998</v>
      </c>
      <c r="L17" s="194">
        <f>K17-J17</f>
        <v>-17541.407180000002</v>
      </c>
      <c r="M17" s="240">
        <f t="shared" si="7"/>
        <v>0.6125337028904521</v>
      </c>
      <c r="N17" s="194" t="e">
        <f>#REF!+#REF!</f>
        <v>#REF!</v>
      </c>
      <c r="O17" s="194">
        <f t="shared" si="12"/>
        <v>219864.75241999998</v>
      </c>
      <c r="P17" s="194">
        <f t="shared" si="13"/>
        <v>152646.55007</v>
      </c>
      <c r="Q17" s="194">
        <f t="shared" si="14"/>
        <v>-67218.20234999998</v>
      </c>
      <c r="R17" s="240">
        <f t="shared" si="9"/>
        <v>0.6942747684194719</v>
      </c>
      <c r="S17" s="53"/>
      <c r="T17" s="53"/>
    </row>
    <row r="18" spans="1:20" s="54" customFormat="1" ht="52.5" customHeight="1">
      <c r="A18" s="67" t="s">
        <v>112</v>
      </c>
      <c r="B18" s="163" t="s">
        <v>196</v>
      </c>
      <c r="C18" s="193">
        <v>5764.4</v>
      </c>
      <c r="D18" s="194">
        <v>4275.5</v>
      </c>
      <c r="E18" s="193">
        <v>3916.93462</v>
      </c>
      <c r="F18" s="194">
        <f t="shared" si="10"/>
        <v>-358.56538</v>
      </c>
      <c r="G18" s="240">
        <f t="shared" si="5"/>
        <v>0.9161348660975325</v>
      </c>
      <c r="H18" s="194">
        <f t="shared" si="11"/>
        <v>-1847.4653799999996</v>
      </c>
      <c r="I18" s="240">
        <f t="shared" si="6"/>
        <v>0.6795043057386719</v>
      </c>
      <c r="J18" s="194">
        <v>505.61801</v>
      </c>
      <c r="K18" s="194">
        <v>484.61801</v>
      </c>
      <c r="L18" s="194">
        <f>K18-J18</f>
        <v>-21</v>
      </c>
      <c r="M18" s="240">
        <f t="shared" si="7"/>
        <v>0.9584666693340295</v>
      </c>
      <c r="N18" s="194"/>
      <c r="O18" s="194">
        <f t="shared" si="12"/>
        <v>6270.01801</v>
      </c>
      <c r="P18" s="194">
        <f t="shared" si="13"/>
        <v>4401.55263</v>
      </c>
      <c r="Q18" s="194">
        <f t="shared" si="14"/>
        <v>-1868.4653799999996</v>
      </c>
      <c r="R18" s="240">
        <f t="shared" si="9"/>
        <v>0.701999997923451</v>
      </c>
      <c r="S18" s="53"/>
      <c r="T18" s="53"/>
    </row>
    <row r="19" spans="1:20" s="54" customFormat="1" ht="54.75" customHeight="1">
      <c r="A19" s="67">
        <v>3120</v>
      </c>
      <c r="B19" s="163" t="s">
        <v>197</v>
      </c>
      <c r="C19" s="193">
        <v>11534.338169999999</v>
      </c>
      <c r="D19" s="194">
        <v>8151.75517</v>
      </c>
      <c r="E19" s="193">
        <v>7051.8437300000005</v>
      </c>
      <c r="F19" s="194">
        <f t="shared" si="10"/>
        <v>-1099.9114399999999</v>
      </c>
      <c r="G19" s="240">
        <f t="shared" si="5"/>
        <v>0.8650705992682556</v>
      </c>
      <c r="H19" s="194">
        <f t="shared" si="11"/>
        <v>-4482.494439999999</v>
      </c>
      <c r="I19" s="240">
        <f t="shared" si="6"/>
        <v>0.6113782712164058</v>
      </c>
      <c r="J19" s="194">
        <v>7971.445</v>
      </c>
      <c r="K19" s="194">
        <v>811.011</v>
      </c>
      <c r="L19" s="194">
        <f>K19-J19</f>
        <v>-7160.433999999999</v>
      </c>
      <c r="M19" s="240">
        <f t="shared" si="7"/>
        <v>0.10173952150457037</v>
      </c>
      <c r="N19" s="194"/>
      <c r="O19" s="194">
        <f t="shared" si="12"/>
        <v>19505.78317</v>
      </c>
      <c r="P19" s="194">
        <f t="shared" si="13"/>
        <v>7862.854730000001</v>
      </c>
      <c r="Q19" s="194">
        <f t="shared" si="14"/>
        <v>-11642.928439999998</v>
      </c>
      <c r="R19" s="240">
        <f t="shared" si="9"/>
        <v>0.4031037698651913</v>
      </c>
      <c r="S19" s="53"/>
      <c r="T19" s="53"/>
    </row>
    <row r="20" spans="1:20" s="54" customFormat="1" ht="47.25" customHeight="1">
      <c r="A20" s="67" t="s">
        <v>113</v>
      </c>
      <c r="B20" s="163" t="s">
        <v>125</v>
      </c>
      <c r="C20" s="193">
        <v>3527.3</v>
      </c>
      <c r="D20" s="194">
        <v>2370.8</v>
      </c>
      <c r="E20" s="193">
        <v>1570.35367</v>
      </c>
      <c r="F20" s="194">
        <f t="shared" si="10"/>
        <v>-800.4463300000002</v>
      </c>
      <c r="G20" s="240">
        <f t="shared" si="5"/>
        <v>0.6623728994432259</v>
      </c>
      <c r="H20" s="194">
        <f t="shared" si="11"/>
        <v>-1956.9463300000002</v>
      </c>
      <c r="I20" s="240">
        <f t="shared" si="6"/>
        <v>0.4451999177841408</v>
      </c>
      <c r="J20" s="194">
        <v>0</v>
      </c>
      <c r="K20" s="194">
        <v>0</v>
      </c>
      <c r="L20" s="194">
        <f>K20-J20</f>
        <v>0</v>
      </c>
      <c r="M20" s="240">
        <f t="shared" si="7"/>
      </c>
      <c r="N20" s="194"/>
      <c r="O20" s="194">
        <f t="shared" si="12"/>
        <v>3527.3</v>
      </c>
      <c r="P20" s="194">
        <f t="shared" si="13"/>
        <v>1570.35367</v>
      </c>
      <c r="Q20" s="194">
        <f t="shared" si="14"/>
        <v>-1956.9463300000002</v>
      </c>
      <c r="R20" s="240">
        <f t="shared" si="9"/>
        <v>0.4451999177841408</v>
      </c>
      <c r="S20" s="53"/>
      <c r="T20" s="53"/>
    </row>
    <row r="21" spans="1:20" s="54" customFormat="1" ht="126.75" customHeight="1">
      <c r="A21" s="67" t="s">
        <v>114</v>
      </c>
      <c r="B21" s="163" t="s">
        <v>198</v>
      </c>
      <c r="C21" s="193">
        <v>15750.29242</v>
      </c>
      <c r="D21" s="194">
        <v>15670.29242</v>
      </c>
      <c r="E21" s="193">
        <v>14013.43844</v>
      </c>
      <c r="F21" s="194">
        <f t="shared" si="10"/>
        <v>-1656.8539799999999</v>
      </c>
      <c r="G21" s="240">
        <f t="shared" si="5"/>
        <v>0.8942678326866857</v>
      </c>
      <c r="H21" s="194">
        <f t="shared" si="11"/>
        <v>-1736.8539799999999</v>
      </c>
      <c r="I21" s="240">
        <f t="shared" si="6"/>
        <v>0.8897256042183375</v>
      </c>
      <c r="J21" s="194">
        <v>197.125</v>
      </c>
      <c r="K21" s="194">
        <v>91.08894000000001</v>
      </c>
      <c r="L21" s="194">
        <f>K21-J21</f>
        <v>-106.03605999999999</v>
      </c>
      <c r="M21" s="240">
        <f t="shared" si="7"/>
        <v>0.4620872035510463</v>
      </c>
      <c r="N21" s="194" t="e">
        <f>#REF!+#REF!</f>
        <v>#REF!</v>
      </c>
      <c r="O21" s="194">
        <f t="shared" si="12"/>
        <v>15947.41742</v>
      </c>
      <c r="P21" s="194">
        <f t="shared" si="13"/>
        <v>14104.52738</v>
      </c>
      <c r="Q21" s="194">
        <f t="shared" si="14"/>
        <v>-1842.8900400000002</v>
      </c>
      <c r="R21" s="240">
        <f t="shared" si="9"/>
        <v>0.8844395934799579</v>
      </c>
      <c r="S21" s="53"/>
      <c r="T21" s="53"/>
    </row>
    <row r="22" spans="1:20" s="54" customFormat="1" ht="150" customHeight="1">
      <c r="A22" s="67">
        <v>3160</v>
      </c>
      <c r="B22" s="163" t="s">
        <v>165</v>
      </c>
      <c r="C22" s="193">
        <v>2229.8</v>
      </c>
      <c r="D22" s="194">
        <v>2118.6385499999997</v>
      </c>
      <c r="E22" s="193">
        <v>1431.65832</v>
      </c>
      <c r="F22" s="194">
        <f>E22-D22</f>
        <v>-686.9802299999997</v>
      </c>
      <c r="G22" s="240">
        <f t="shared" si="5"/>
        <v>0.675744486948942</v>
      </c>
      <c r="H22" s="194">
        <f>E22-C22</f>
        <v>-798.1416800000002</v>
      </c>
      <c r="I22" s="240">
        <f t="shared" si="6"/>
        <v>0.6420568302089873</v>
      </c>
      <c r="J22" s="194">
        <v>0</v>
      </c>
      <c r="K22" s="194">
        <v>0</v>
      </c>
      <c r="L22" s="194">
        <f aca="true" t="shared" si="15" ref="L22:L29">K22-J22</f>
        <v>0</v>
      </c>
      <c r="M22" s="240">
        <f t="shared" si="7"/>
      </c>
      <c r="N22" s="194"/>
      <c r="O22" s="194">
        <f t="shared" si="12"/>
        <v>2229.8</v>
      </c>
      <c r="P22" s="194">
        <f>E22+K22</f>
        <v>1431.65832</v>
      </c>
      <c r="Q22" s="194">
        <f t="shared" si="14"/>
        <v>-798.1416800000002</v>
      </c>
      <c r="R22" s="240">
        <f t="shared" si="9"/>
        <v>0.6420568302089873</v>
      </c>
      <c r="S22" s="53"/>
      <c r="T22" s="53"/>
    </row>
    <row r="23" spans="1:20" s="54" customFormat="1" ht="50.25" customHeight="1">
      <c r="A23" s="67">
        <v>3170</v>
      </c>
      <c r="B23" s="163" t="s">
        <v>167</v>
      </c>
      <c r="C23" s="193">
        <v>551</v>
      </c>
      <c r="D23" s="194">
        <v>550.76</v>
      </c>
      <c r="E23" s="193">
        <v>487.36902000000003</v>
      </c>
      <c r="F23" s="194">
        <f>E23-D23</f>
        <v>-63.390979999999956</v>
      </c>
      <c r="G23" s="240">
        <f t="shared" si="5"/>
        <v>0.8849027162466411</v>
      </c>
      <c r="H23" s="194">
        <f>E23-C23</f>
        <v>-63.630979999999965</v>
      </c>
      <c r="I23" s="240">
        <f t="shared" si="6"/>
        <v>0.8845172776769511</v>
      </c>
      <c r="J23" s="194">
        <v>0</v>
      </c>
      <c r="K23" s="194">
        <v>0</v>
      </c>
      <c r="L23" s="194">
        <f t="shared" si="15"/>
        <v>0</v>
      </c>
      <c r="M23" s="240">
        <f t="shared" si="7"/>
      </c>
      <c r="N23" s="194"/>
      <c r="O23" s="194">
        <f t="shared" si="12"/>
        <v>551</v>
      </c>
      <c r="P23" s="194">
        <f>E23+K23</f>
        <v>487.36902000000003</v>
      </c>
      <c r="Q23" s="194">
        <f t="shared" si="14"/>
        <v>-63.630979999999965</v>
      </c>
      <c r="R23" s="240">
        <f t="shared" si="9"/>
        <v>0.8845172776769511</v>
      </c>
      <c r="S23" s="53"/>
      <c r="T23" s="53"/>
    </row>
    <row r="24" spans="1:20" s="54" customFormat="1" ht="126" customHeight="1">
      <c r="A24" s="67" t="s">
        <v>123</v>
      </c>
      <c r="B24" s="163" t="s">
        <v>199</v>
      </c>
      <c r="C24" s="193">
        <v>9916</v>
      </c>
      <c r="D24" s="194">
        <v>9618.45703</v>
      </c>
      <c r="E24" s="193">
        <v>7702.60678</v>
      </c>
      <c r="F24" s="194">
        <f t="shared" si="4"/>
        <v>-1915.8502499999995</v>
      </c>
      <c r="G24" s="240">
        <f t="shared" si="5"/>
        <v>0.8008152197359247</v>
      </c>
      <c r="H24" s="194">
        <f aca="true" t="shared" si="16" ref="H24:H33">E24-C24</f>
        <v>-2213.39322</v>
      </c>
      <c r="I24" s="240">
        <f t="shared" si="6"/>
        <v>0.776785677692618</v>
      </c>
      <c r="J24" s="194">
        <v>0</v>
      </c>
      <c r="K24" s="194">
        <v>0</v>
      </c>
      <c r="L24" s="194">
        <f t="shared" si="15"/>
        <v>0</v>
      </c>
      <c r="M24" s="240">
        <f t="shared" si="7"/>
      </c>
      <c r="N24" s="194" t="e">
        <f>#REF!+#REF!</f>
        <v>#REF!</v>
      </c>
      <c r="O24" s="194">
        <f t="shared" si="12"/>
        <v>9916</v>
      </c>
      <c r="P24" s="194">
        <f t="shared" si="13"/>
        <v>7702.60678</v>
      </c>
      <c r="Q24" s="194">
        <f t="shared" si="14"/>
        <v>-2213.39322</v>
      </c>
      <c r="R24" s="240">
        <f t="shared" si="9"/>
        <v>0.776785677692618</v>
      </c>
      <c r="S24" s="53"/>
      <c r="T24" s="53"/>
    </row>
    <row r="25" spans="1:20" s="54" customFormat="1" ht="48.75" customHeight="1">
      <c r="A25" s="67" t="s">
        <v>124</v>
      </c>
      <c r="B25" s="163" t="s">
        <v>121</v>
      </c>
      <c r="C25" s="193">
        <v>1713.3</v>
      </c>
      <c r="D25" s="194">
        <v>1348.175</v>
      </c>
      <c r="E25" s="193">
        <v>1046.14892</v>
      </c>
      <c r="F25" s="194">
        <f t="shared" si="4"/>
        <v>-302.02607999999987</v>
      </c>
      <c r="G25" s="240">
        <f t="shared" si="5"/>
        <v>0.7759741279878355</v>
      </c>
      <c r="H25" s="194">
        <f t="shared" si="16"/>
        <v>-667.1510799999999</v>
      </c>
      <c r="I25" s="240">
        <f t="shared" si="6"/>
        <v>0.6106046343314073</v>
      </c>
      <c r="J25" s="194">
        <v>0</v>
      </c>
      <c r="K25" s="194">
        <v>0</v>
      </c>
      <c r="L25" s="194">
        <f t="shared" si="15"/>
        <v>0</v>
      </c>
      <c r="M25" s="240">
        <f t="shared" si="7"/>
      </c>
      <c r="N25" s="194" t="e">
        <f>#REF!+#REF!</f>
        <v>#REF!</v>
      </c>
      <c r="O25" s="194">
        <f t="shared" si="12"/>
        <v>1713.3</v>
      </c>
      <c r="P25" s="194">
        <f t="shared" si="13"/>
        <v>1046.14892</v>
      </c>
      <c r="Q25" s="194">
        <f t="shared" si="14"/>
        <v>-667.1510799999999</v>
      </c>
      <c r="R25" s="240">
        <f t="shared" si="9"/>
        <v>0.6106046343314073</v>
      </c>
      <c r="S25" s="53"/>
      <c r="T25" s="53"/>
    </row>
    <row r="26" spans="1:20" s="54" customFormat="1" ht="66.75" customHeight="1">
      <c r="A26" s="67">
        <v>3200</v>
      </c>
      <c r="B26" s="163" t="s">
        <v>166</v>
      </c>
      <c r="C26" s="193">
        <v>11000.7</v>
      </c>
      <c r="D26" s="194">
        <v>8223.2</v>
      </c>
      <c r="E26" s="193">
        <v>7913.29269</v>
      </c>
      <c r="F26" s="194">
        <f>E26-D26</f>
        <v>-309.9073100000005</v>
      </c>
      <c r="G26" s="240">
        <f t="shared" si="5"/>
        <v>0.9623130520965074</v>
      </c>
      <c r="H26" s="194">
        <f>E26-C26</f>
        <v>-3087.4073100000005</v>
      </c>
      <c r="I26" s="240">
        <f t="shared" si="6"/>
        <v>0.719344468079304</v>
      </c>
      <c r="J26" s="194">
        <v>227.26155</v>
      </c>
      <c r="K26" s="194">
        <v>9.833120000000001</v>
      </c>
      <c r="L26" s="194">
        <f t="shared" si="15"/>
        <v>-217.42843</v>
      </c>
      <c r="M26" s="240">
        <f t="shared" si="7"/>
        <v>0.04326785591315381</v>
      </c>
      <c r="N26" s="194"/>
      <c r="O26" s="194">
        <f t="shared" si="12"/>
        <v>11227.96155</v>
      </c>
      <c r="P26" s="194">
        <f t="shared" si="13"/>
        <v>7923.1258100000005</v>
      </c>
      <c r="Q26" s="194">
        <f t="shared" si="14"/>
        <v>-3304.8357399999995</v>
      </c>
      <c r="R26" s="240">
        <f t="shared" si="9"/>
        <v>0.7056602193298391</v>
      </c>
      <c r="S26" s="53"/>
      <c r="T26" s="53"/>
    </row>
    <row r="27" spans="1:20" s="54" customFormat="1" ht="53.25" customHeight="1">
      <c r="A27" s="67">
        <v>3210</v>
      </c>
      <c r="B27" s="163" t="s">
        <v>106</v>
      </c>
      <c r="C27" s="193">
        <v>1520.807</v>
      </c>
      <c r="D27" s="194">
        <v>1309.987</v>
      </c>
      <c r="E27" s="193">
        <v>605.94978</v>
      </c>
      <c r="F27" s="194">
        <f>E27-D27</f>
        <v>-704.03722</v>
      </c>
      <c r="G27" s="240">
        <f t="shared" si="5"/>
        <v>0.4625616742761569</v>
      </c>
      <c r="H27" s="194">
        <f>E27-C27</f>
        <v>-914.85722</v>
      </c>
      <c r="I27" s="240">
        <f t="shared" si="6"/>
        <v>0.3984396310642968</v>
      </c>
      <c r="J27" s="194">
        <v>520.07258</v>
      </c>
      <c r="K27" s="194">
        <v>222.96214</v>
      </c>
      <c r="L27" s="194">
        <f t="shared" si="15"/>
        <v>-297.11044000000004</v>
      </c>
      <c r="M27" s="240">
        <f t="shared" si="7"/>
        <v>0.428713507641568</v>
      </c>
      <c r="N27" s="194"/>
      <c r="O27" s="194">
        <f t="shared" si="12"/>
        <v>2040.87958</v>
      </c>
      <c r="P27" s="194">
        <f t="shared" si="13"/>
        <v>828.91192</v>
      </c>
      <c r="Q27" s="194">
        <f t="shared" si="14"/>
        <v>-1211.96766</v>
      </c>
      <c r="R27" s="240">
        <f t="shared" si="9"/>
        <v>0.4061542523738711</v>
      </c>
      <c r="S27" s="53"/>
      <c r="T27" s="53"/>
    </row>
    <row r="28" spans="1:20" s="54" customFormat="1" ht="84.75" customHeight="1">
      <c r="A28" s="67">
        <v>3220</v>
      </c>
      <c r="B28" s="163" t="s">
        <v>242</v>
      </c>
      <c r="C28" s="193" t="s">
        <v>235</v>
      </c>
      <c r="D28" s="194">
        <v>0</v>
      </c>
      <c r="E28" s="193" t="s">
        <v>235</v>
      </c>
      <c r="F28" s="194"/>
      <c r="G28" s="240"/>
      <c r="H28" s="194"/>
      <c r="I28" s="240"/>
      <c r="J28" s="194">
        <v>6182.996</v>
      </c>
      <c r="K28" s="194">
        <v>6182.442309999999</v>
      </c>
      <c r="L28" s="194"/>
      <c r="M28" s="240"/>
      <c r="N28" s="194"/>
      <c r="O28" s="194"/>
      <c r="P28" s="194"/>
      <c r="Q28" s="194"/>
      <c r="R28" s="240"/>
      <c r="S28" s="53"/>
      <c r="T28" s="53"/>
    </row>
    <row r="29" spans="1:20" s="54" customFormat="1" ht="32.25" customHeight="1">
      <c r="A29" s="67" t="s">
        <v>126</v>
      </c>
      <c r="B29" s="163" t="s">
        <v>157</v>
      </c>
      <c r="C29" s="193">
        <v>61844.993689999996</v>
      </c>
      <c r="D29" s="194">
        <v>48153.59597</v>
      </c>
      <c r="E29" s="193">
        <v>38375.88523</v>
      </c>
      <c r="F29" s="194">
        <f t="shared" si="4"/>
        <v>-9777.710740000002</v>
      </c>
      <c r="G29" s="240">
        <f t="shared" si="5"/>
        <v>0.7969474440477596</v>
      </c>
      <c r="H29" s="194">
        <f t="shared" si="16"/>
        <v>-23469.108459999996</v>
      </c>
      <c r="I29" s="240">
        <f t="shared" si="6"/>
        <v>0.620517247076786</v>
      </c>
      <c r="J29" s="194">
        <v>4489.17443</v>
      </c>
      <c r="K29" s="194">
        <v>1694.71166</v>
      </c>
      <c r="L29" s="194">
        <f t="shared" si="15"/>
        <v>-2794.46277</v>
      </c>
      <c r="M29" s="240">
        <f t="shared" si="7"/>
        <v>0.3775107620400484</v>
      </c>
      <c r="N29" s="194"/>
      <c r="O29" s="194">
        <f aca="true" t="shared" si="17" ref="O29:O47">C29+J29</f>
        <v>66334.16812</v>
      </c>
      <c r="P29" s="194">
        <f aca="true" t="shared" si="18" ref="P29:P47">E29+K29</f>
        <v>40070.59689</v>
      </c>
      <c r="Q29" s="194">
        <f>P29-O29</f>
        <v>-26263.57123</v>
      </c>
      <c r="R29" s="240">
        <f t="shared" si="9"/>
        <v>0.6040717480245081</v>
      </c>
      <c r="S29" s="53"/>
      <c r="T29" s="53"/>
    </row>
    <row r="30" spans="1:20" s="54" customFormat="1" ht="27" customHeight="1">
      <c r="A30" s="68" t="s">
        <v>127</v>
      </c>
      <c r="B30" s="166" t="s">
        <v>64</v>
      </c>
      <c r="C30" s="191">
        <v>280199.90638</v>
      </c>
      <c r="D30" s="192">
        <v>220025.09538999997</v>
      </c>
      <c r="E30" s="191">
        <v>193352.30977000002</v>
      </c>
      <c r="F30" s="192">
        <f t="shared" si="4"/>
        <v>-26672.78561999995</v>
      </c>
      <c r="G30" s="239">
        <f t="shared" si="5"/>
        <v>0.8787738936200811</v>
      </c>
      <c r="H30" s="192">
        <f t="shared" si="16"/>
        <v>-86847.59660999998</v>
      </c>
      <c r="I30" s="239">
        <f t="shared" si="6"/>
        <v>0.6900513004018657</v>
      </c>
      <c r="J30" s="192">
        <v>11806.09301</v>
      </c>
      <c r="K30" s="192">
        <v>5898.22011</v>
      </c>
      <c r="L30" s="192">
        <f aca="true" t="shared" si="19" ref="L30:L41">K30-J30</f>
        <v>-5907.8729</v>
      </c>
      <c r="M30" s="239">
        <f t="shared" si="7"/>
        <v>0.49959119456403467</v>
      </c>
      <c r="N30" s="192" t="e">
        <f>#REF!+#REF!</f>
        <v>#REF!</v>
      </c>
      <c r="O30" s="192">
        <f t="shared" si="17"/>
        <v>292005.99939</v>
      </c>
      <c r="P30" s="192">
        <f t="shared" si="18"/>
        <v>199250.52988000002</v>
      </c>
      <c r="Q30" s="192">
        <f t="shared" si="8"/>
        <v>-92755.46951</v>
      </c>
      <c r="R30" s="239">
        <f t="shared" si="9"/>
        <v>0.6823508088745917</v>
      </c>
      <c r="S30" s="53"/>
      <c r="T30" s="53"/>
    </row>
    <row r="31" spans="1:20" s="54" customFormat="1" ht="32.25" customHeight="1">
      <c r="A31" s="69" t="s">
        <v>128</v>
      </c>
      <c r="B31" s="166" t="s">
        <v>66</v>
      </c>
      <c r="C31" s="191">
        <v>116565.1618</v>
      </c>
      <c r="D31" s="192">
        <v>89769.57503</v>
      </c>
      <c r="E31" s="191">
        <v>79882.38969</v>
      </c>
      <c r="F31" s="192">
        <f t="shared" si="4"/>
        <v>-9887.185340000011</v>
      </c>
      <c r="G31" s="239">
        <f t="shared" si="5"/>
        <v>0.8898603971702459</v>
      </c>
      <c r="H31" s="192">
        <f t="shared" si="16"/>
        <v>-36682.772110000005</v>
      </c>
      <c r="I31" s="239">
        <f t="shared" si="6"/>
        <v>0.6853024390517338</v>
      </c>
      <c r="J31" s="192">
        <v>4889.89527</v>
      </c>
      <c r="K31" s="192">
        <v>2633.2797400000004</v>
      </c>
      <c r="L31" s="192">
        <f t="shared" si="19"/>
        <v>-2256.6155299999996</v>
      </c>
      <c r="M31" s="239">
        <f t="shared" si="7"/>
        <v>0.5385145477768076</v>
      </c>
      <c r="N31" s="192" t="e">
        <f>#REF!+#REF!</f>
        <v>#REF!</v>
      </c>
      <c r="O31" s="192">
        <f t="shared" si="17"/>
        <v>121455.05707</v>
      </c>
      <c r="P31" s="192">
        <f t="shared" si="18"/>
        <v>82515.66943</v>
      </c>
      <c r="Q31" s="192">
        <f t="shared" si="8"/>
        <v>-38939.38764</v>
      </c>
      <c r="R31" s="239">
        <f t="shared" si="9"/>
        <v>0.6793926199585293</v>
      </c>
      <c r="S31" s="53"/>
      <c r="T31" s="53"/>
    </row>
    <row r="32" spans="1:20" s="54" customFormat="1" ht="34.5" customHeight="1">
      <c r="A32" s="69" t="s">
        <v>129</v>
      </c>
      <c r="B32" s="166" t="s">
        <v>63</v>
      </c>
      <c r="C32" s="191">
        <v>293240.8887</v>
      </c>
      <c r="D32" s="192">
        <v>238573.91419</v>
      </c>
      <c r="E32" s="191">
        <v>207169.37850999998</v>
      </c>
      <c r="F32" s="192">
        <f t="shared" si="4"/>
        <v>-31404.53568000003</v>
      </c>
      <c r="G32" s="239">
        <f t="shared" si="5"/>
        <v>0.8683655931679543</v>
      </c>
      <c r="H32" s="192">
        <f t="shared" si="16"/>
        <v>-86071.51019000003</v>
      </c>
      <c r="I32" s="239">
        <f t="shared" si="6"/>
        <v>0.7064818942147749</v>
      </c>
      <c r="J32" s="192">
        <v>31690.30184</v>
      </c>
      <c r="K32" s="192">
        <v>12430.04606</v>
      </c>
      <c r="L32" s="192">
        <f t="shared" si="19"/>
        <v>-19260.25578</v>
      </c>
      <c r="M32" s="239">
        <f t="shared" si="7"/>
        <v>0.3922350163389924</v>
      </c>
      <c r="N32" s="192" t="e">
        <f>#REF!+#REF!</f>
        <v>#REF!</v>
      </c>
      <c r="O32" s="192">
        <f t="shared" si="17"/>
        <v>324931.19054</v>
      </c>
      <c r="P32" s="192">
        <f t="shared" si="18"/>
        <v>219599.42456999997</v>
      </c>
      <c r="Q32" s="192">
        <f t="shared" si="8"/>
        <v>-105331.76597000001</v>
      </c>
      <c r="R32" s="239">
        <f t="shared" si="9"/>
        <v>0.675833625590236</v>
      </c>
      <c r="S32" s="53"/>
      <c r="T32" s="53"/>
    </row>
    <row r="33" spans="1:20" s="93" customFormat="1" ht="25.5" customHeight="1">
      <c r="A33" s="90" t="s">
        <v>130</v>
      </c>
      <c r="B33" s="167" t="s">
        <v>143</v>
      </c>
      <c r="C33" s="191">
        <f>SUM(C34:C40)</f>
        <v>286826.44999999995</v>
      </c>
      <c r="D33" s="192">
        <f>SUM(D34:D40)</f>
        <v>239193.709</v>
      </c>
      <c r="E33" s="191">
        <f>SUM(E34:E40)</f>
        <v>145320.10921000002</v>
      </c>
      <c r="F33" s="191">
        <f t="shared" si="4"/>
        <v>-93873.59978999998</v>
      </c>
      <c r="G33" s="239">
        <f t="shared" si="5"/>
        <v>0.6075415186191206</v>
      </c>
      <c r="H33" s="191">
        <f t="shared" si="16"/>
        <v>-141506.34078999993</v>
      </c>
      <c r="I33" s="239">
        <f t="shared" si="6"/>
        <v>0.5066482160553883</v>
      </c>
      <c r="J33" s="192">
        <f>SUM(J34:J40)</f>
        <v>1292335.0051200003</v>
      </c>
      <c r="K33" s="192">
        <f>SUM(K34:K40)</f>
        <v>590618.55214</v>
      </c>
      <c r="L33" s="192">
        <f t="shared" si="19"/>
        <v>-701716.4529800003</v>
      </c>
      <c r="M33" s="239">
        <f t="shared" si="7"/>
        <v>0.4570166015778222</v>
      </c>
      <c r="N33" s="191" t="e">
        <f>#REF!+#REF!</f>
        <v>#REF!</v>
      </c>
      <c r="O33" s="191">
        <f t="shared" si="17"/>
        <v>1579161.4551200003</v>
      </c>
      <c r="P33" s="191">
        <f t="shared" si="18"/>
        <v>735938.6613500001</v>
      </c>
      <c r="Q33" s="191">
        <f t="shared" si="8"/>
        <v>-843222.7937700002</v>
      </c>
      <c r="R33" s="239">
        <f t="shared" si="9"/>
        <v>0.46603129715705743</v>
      </c>
      <c r="S33" s="91"/>
      <c r="T33" s="92"/>
    </row>
    <row r="34" spans="1:20" s="54" customFormat="1" ht="48" customHeight="1">
      <c r="A34" s="246" t="s">
        <v>155</v>
      </c>
      <c r="B34" s="168" t="s">
        <v>156</v>
      </c>
      <c r="C34" s="193">
        <v>7590.559</v>
      </c>
      <c r="D34" s="194">
        <v>7484.559</v>
      </c>
      <c r="E34" s="193">
        <v>1695.92723</v>
      </c>
      <c r="F34" s="194">
        <f t="shared" si="4"/>
        <v>-5788.63177</v>
      </c>
      <c r="G34" s="240">
        <f t="shared" si="5"/>
        <v>0.22659013443544235</v>
      </c>
      <c r="H34" s="194">
        <f aca="true" t="shared" si="20" ref="H34:H44">E34-C34</f>
        <v>-5894.63177</v>
      </c>
      <c r="I34" s="240">
        <f t="shared" si="6"/>
        <v>0.22342586758103058</v>
      </c>
      <c r="J34" s="194">
        <v>1163.02324</v>
      </c>
      <c r="K34" s="194">
        <v>456.11623</v>
      </c>
      <c r="L34" s="194">
        <f t="shared" si="19"/>
        <v>-706.90701</v>
      </c>
      <c r="M34" s="240">
        <f t="shared" si="7"/>
        <v>0.3921815268283031</v>
      </c>
      <c r="N34" s="194"/>
      <c r="O34" s="194">
        <f t="shared" si="17"/>
        <v>8753.58224</v>
      </c>
      <c r="P34" s="194">
        <f t="shared" si="18"/>
        <v>2152.04346</v>
      </c>
      <c r="Q34" s="194">
        <f>P34-O34</f>
        <v>-6601.53878</v>
      </c>
      <c r="R34" s="240">
        <f t="shared" si="9"/>
        <v>0.24584717444774928</v>
      </c>
      <c r="S34" s="55"/>
      <c r="T34" s="53"/>
    </row>
    <row r="35" spans="1:20" s="54" customFormat="1" ht="48" customHeight="1">
      <c r="A35" s="246" t="s">
        <v>243</v>
      </c>
      <c r="B35" s="168" t="s">
        <v>244</v>
      </c>
      <c r="C35" s="193">
        <v>50</v>
      </c>
      <c r="D35" s="194">
        <v>50</v>
      </c>
      <c r="E35" s="193">
        <v>48.578</v>
      </c>
      <c r="F35" s="194"/>
      <c r="G35" s="240"/>
      <c r="H35" s="194"/>
      <c r="I35" s="240"/>
      <c r="J35" s="194">
        <v>0</v>
      </c>
      <c r="K35" s="194">
        <v>0</v>
      </c>
      <c r="L35" s="194">
        <f t="shared" si="19"/>
        <v>0</v>
      </c>
      <c r="M35" s="240">
        <f t="shared" si="7"/>
      </c>
      <c r="N35" s="194"/>
      <c r="O35" s="194">
        <f t="shared" si="17"/>
        <v>50</v>
      </c>
      <c r="P35" s="194">
        <f t="shared" si="18"/>
        <v>48.578</v>
      </c>
      <c r="Q35" s="194">
        <f>P35-O35</f>
        <v>-1.421999999999997</v>
      </c>
      <c r="R35" s="240">
        <f t="shared" si="9"/>
        <v>0.9715600000000001</v>
      </c>
      <c r="S35" s="55"/>
      <c r="T35" s="53"/>
    </row>
    <row r="36" spans="1:20" s="54" customFormat="1" ht="24" customHeight="1">
      <c r="A36" s="246" t="s">
        <v>134</v>
      </c>
      <c r="B36" s="168" t="s">
        <v>144</v>
      </c>
      <c r="C36" s="193">
        <v>23066.506</v>
      </c>
      <c r="D36" s="194">
        <v>10268.659</v>
      </c>
      <c r="E36" s="193">
        <v>483.12561</v>
      </c>
      <c r="F36" s="194">
        <f t="shared" si="4"/>
        <v>-9785.53339</v>
      </c>
      <c r="G36" s="240">
        <f t="shared" si="5"/>
        <v>0.04704855911565473</v>
      </c>
      <c r="H36" s="194">
        <f t="shared" si="20"/>
        <v>-22583.380390000002</v>
      </c>
      <c r="I36" s="240">
        <f t="shared" si="6"/>
        <v>0.020944897766484442</v>
      </c>
      <c r="J36" s="194">
        <v>370729.11747000006</v>
      </c>
      <c r="K36" s="194">
        <v>112506.06563</v>
      </c>
      <c r="L36" s="194">
        <f t="shared" si="19"/>
        <v>-258223.05184000006</v>
      </c>
      <c r="M36" s="240">
        <f t="shared" si="7"/>
        <v>0.3034724285963434</v>
      </c>
      <c r="N36" s="194"/>
      <c r="O36" s="194">
        <f t="shared" si="17"/>
        <v>393795.62347000005</v>
      </c>
      <c r="P36" s="194">
        <f t="shared" si="18"/>
        <v>112989.19124</v>
      </c>
      <c r="Q36" s="194">
        <f t="shared" si="8"/>
        <v>-280806.43223000003</v>
      </c>
      <c r="R36" s="240">
        <f t="shared" si="9"/>
        <v>0.2869234305967539</v>
      </c>
      <c r="S36" s="55"/>
      <c r="T36" s="53"/>
    </row>
    <row r="37" spans="1:20" s="54" customFormat="1" ht="50.25" customHeight="1">
      <c r="A37" s="246" t="s">
        <v>135</v>
      </c>
      <c r="B37" s="168" t="s">
        <v>145</v>
      </c>
      <c r="C37" s="193">
        <v>243409.15</v>
      </c>
      <c r="D37" s="194">
        <v>210320.12</v>
      </c>
      <c r="E37" s="193">
        <v>139115.35146</v>
      </c>
      <c r="F37" s="194">
        <f t="shared" si="4"/>
        <v>-71204.76853999999</v>
      </c>
      <c r="G37" s="240">
        <f t="shared" si="5"/>
        <v>0.6614457592549872</v>
      </c>
      <c r="H37" s="194">
        <f t="shared" si="20"/>
        <v>-104293.79853999999</v>
      </c>
      <c r="I37" s="240">
        <f t="shared" si="6"/>
        <v>0.5715288495112038</v>
      </c>
      <c r="J37" s="194">
        <v>810347.94713</v>
      </c>
      <c r="K37" s="194">
        <v>408976.48793</v>
      </c>
      <c r="L37" s="194">
        <f t="shared" si="19"/>
        <v>-401371.4592</v>
      </c>
      <c r="M37" s="240">
        <f t="shared" si="7"/>
        <v>0.5046924464712563</v>
      </c>
      <c r="N37" s="194"/>
      <c r="O37" s="194">
        <f t="shared" si="17"/>
        <v>1053757.09713</v>
      </c>
      <c r="P37" s="194">
        <f t="shared" si="18"/>
        <v>548091.83939</v>
      </c>
      <c r="Q37" s="194">
        <f t="shared" si="8"/>
        <v>-505665.2577399999</v>
      </c>
      <c r="R37" s="240">
        <f t="shared" si="9"/>
        <v>0.5201311012592715</v>
      </c>
      <c r="S37" s="55"/>
      <c r="T37" s="53"/>
    </row>
    <row r="38" spans="1:20" s="54" customFormat="1" ht="50.25" customHeight="1">
      <c r="A38" s="246" t="s">
        <v>215</v>
      </c>
      <c r="B38" s="168" t="s">
        <v>214</v>
      </c>
      <c r="C38" s="193">
        <v>1847.55</v>
      </c>
      <c r="D38" s="194">
        <v>1743.85</v>
      </c>
      <c r="E38" s="193">
        <v>215.6129</v>
      </c>
      <c r="F38" s="194">
        <f t="shared" si="4"/>
        <v>-1528.2370999999998</v>
      </c>
      <c r="G38" s="240">
        <f t="shared" si="5"/>
        <v>0.12364188433638215</v>
      </c>
      <c r="H38" s="194">
        <f t="shared" si="20"/>
        <v>-1631.9370999999999</v>
      </c>
      <c r="I38" s="240">
        <f t="shared" si="6"/>
        <v>0.11670206489675516</v>
      </c>
      <c r="J38" s="194">
        <v>110.415</v>
      </c>
      <c r="K38" s="288">
        <v>110.415</v>
      </c>
      <c r="L38" s="194">
        <f>K39-J39</f>
        <v>-38583.997129999996</v>
      </c>
      <c r="M38" s="240">
        <f t="shared" si="7"/>
        <v>1</v>
      </c>
      <c r="N38" s="194"/>
      <c r="O38" s="194">
        <f>C38+J38</f>
        <v>1957.965</v>
      </c>
      <c r="P38" s="194">
        <f>E38+K38</f>
        <v>326.0279</v>
      </c>
      <c r="Q38" s="194">
        <f>P38-O38</f>
        <v>-1631.9370999999999</v>
      </c>
      <c r="R38" s="240">
        <f t="shared" si="9"/>
        <v>0.16651365065259083</v>
      </c>
      <c r="S38" s="55"/>
      <c r="T38" s="53"/>
    </row>
    <row r="39" spans="1:20" s="54" customFormat="1" ht="50.25" customHeight="1">
      <c r="A39" s="246" t="s">
        <v>133</v>
      </c>
      <c r="B39" s="168" t="s">
        <v>146</v>
      </c>
      <c r="C39" s="193">
        <v>10827.685</v>
      </c>
      <c r="D39" s="194">
        <v>9291.521</v>
      </c>
      <c r="E39" s="193">
        <v>3761.51401</v>
      </c>
      <c r="F39" s="194">
        <f t="shared" si="4"/>
        <v>-5530.006990000001</v>
      </c>
      <c r="G39" s="240">
        <f t="shared" si="5"/>
        <v>0.40483296652937656</v>
      </c>
      <c r="H39" s="194">
        <f t="shared" si="20"/>
        <v>-7066.17099</v>
      </c>
      <c r="I39" s="240">
        <f t="shared" si="6"/>
        <v>0.3473978057174733</v>
      </c>
      <c r="J39" s="194">
        <v>102927.6118</v>
      </c>
      <c r="K39" s="194">
        <v>64343.61467</v>
      </c>
      <c r="L39" s="194">
        <f>K40-J40</f>
        <v>-2831.0378</v>
      </c>
      <c r="M39" s="240">
        <f t="shared" si="7"/>
        <v>0.6251346314633913</v>
      </c>
      <c r="N39" s="194"/>
      <c r="O39" s="194">
        <f>C39+J39</f>
        <v>113755.2968</v>
      </c>
      <c r="P39" s="194">
        <f>E39+K39</f>
        <v>68105.12868000001</v>
      </c>
      <c r="Q39" s="194">
        <f>P39-O39</f>
        <v>-45650.16811999999</v>
      </c>
      <c r="R39" s="240">
        <f t="shared" si="9"/>
        <v>0.5986985274166153</v>
      </c>
      <c r="S39" s="55"/>
      <c r="T39" s="53"/>
    </row>
    <row r="40" spans="1:20" s="54" customFormat="1" ht="96" customHeight="1">
      <c r="A40" s="246" t="s">
        <v>186</v>
      </c>
      <c r="B40" s="168" t="s">
        <v>187</v>
      </c>
      <c r="C40" s="193">
        <v>35</v>
      </c>
      <c r="D40" s="194">
        <v>35</v>
      </c>
      <c r="E40" s="193">
        <v>0</v>
      </c>
      <c r="F40" s="194">
        <f t="shared" si="4"/>
        <v>-35</v>
      </c>
      <c r="G40" s="240">
        <f t="shared" si="5"/>
        <v>0</v>
      </c>
      <c r="H40" s="194">
        <f t="shared" si="20"/>
        <v>-35</v>
      </c>
      <c r="I40" s="240">
        <f t="shared" si="6"/>
        <v>0</v>
      </c>
      <c r="J40" s="194">
        <v>7056.89048</v>
      </c>
      <c r="K40" s="194">
        <v>4225.85268</v>
      </c>
      <c r="L40" s="194">
        <f>K41-J41</f>
        <v>-10092.161950000002</v>
      </c>
      <c r="M40" s="240">
        <f t="shared" si="7"/>
        <v>0.5988264508251232</v>
      </c>
      <c r="N40" s="194"/>
      <c r="O40" s="194">
        <f>C40+J40</f>
        <v>7091.89048</v>
      </c>
      <c r="P40" s="194">
        <f>E40+K40</f>
        <v>4225.85268</v>
      </c>
      <c r="Q40" s="194">
        <f>P40-O40</f>
        <v>-2866.0378</v>
      </c>
      <c r="R40" s="240">
        <f t="shared" si="9"/>
        <v>0.5958711139036089</v>
      </c>
      <c r="S40" s="55"/>
      <c r="T40" s="53"/>
    </row>
    <row r="41" spans="1:20" s="93" customFormat="1" ht="36.75" customHeight="1">
      <c r="A41" s="90" t="s">
        <v>131</v>
      </c>
      <c r="B41" s="167" t="s">
        <v>147</v>
      </c>
      <c r="C41" s="191">
        <f>C42+C43+C44+C45+C46+C47</f>
        <v>106684.62173</v>
      </c>
      <c r="D41" s="191">
        <f>D42+D43+D44+D45+D46+D47</f>
        <v>69045.08888</v>
      </c>
      <c r="E41" s="191">
        <f>E42+E43+E44+E45+E46+E47</f>
        <v>44630.67441</v>
      </c>
      <c r="F41" s="191">
        <f t="shared" si="4"/>
        <v>-24414.414469999996</v>
      </c>
      <c r="G41" s="239">
        <f t="shared" si="5"/>
        <v>0.6463989710776951</v>
      </c>
      <c r="H41" s="191">
        <f t="shared" si="20"/>
        <v>-62053.94732</v>
      </c>
      <c r="I41" s="239">
        <f t="shared" si="6"/>
        <v>0.41834215359503624</v>
      </c>
      <c r="J41" s="192">
        <f>J42+J43+J44+J45+J46+J47</f>
        <v>13466.533500000001</v>
      </c>
      <c r="K41" s="192">
        <f>K42+K43+K44+K45+K46+K47</f>
        <v>3374.37155</v>
      </c>
      <c r="L41" s="192">
        <f t="shared" si="19"/>
        <v>-10092.161950000002</v>
      </c>
      <c r="M41" s="239">
        <f t="shared" si="7"/>
        <v>0.2505746226376669</v>
      </c>
      <c r="N41" s="191"/>
      <c r="O41" s="191">
        <f t="shared" si="17"/>
        <v>120151.15523</v>
      </c>
      <c r="P41" s="191">
        <f t="shared" si="18"/>
        <v>48005.04596</v>
      </c>
      <c r="Q41" s="191">
        <f t="shared" si="8"/>
        <v>-72146.10927</v>
      </c>
      <c r="R41" s="239">
        <f t="shared" si="9"/>
        <v>0.3995387798652962</v>
      </c>
      <c r="S41" s="91"/>
      <c r="T41" s="92"/>
    </row>
    <row r="42" spans="1:20" s="54" customFormat="1" ht="40.5" customHeight="1">
      <c r="A42" s="246" t="s">
        <v>132</v>
      </c>
      <c r="B42" s="168" t="s">
        <v>148</v>
      </c>
      <c r="C42" s="235">
        <v>53170.17437</v>
      </c>
      <c r="D42" s="194">
        <v>44825.59819</v>
      </c>
      <c r="E42" s="235">
        <v>38297.04157</v>
      </c>
      <c r="F42" s="235">
        <f t="shared" si="4"/>
        <v>-6528.556619999996</v>
      </c>
      <c r="G42" s="240">
        <f t="shared" si="5"/>
        <v>0.8543565087000572</v>
      </c>
      <c r="H42" s="235">
        <f t="shared" si="20"/>
        <v>-14873.1328</v>
      </c>
      <c r="I42" s="240">
        <f t="shared" si="6"/>
        <v>0.7202730106450091</v>
      </c>
      <c r="J42" s="194">
        <v>4854.467809999999</v>
      </c>
      <c r="K42" s="194">
        <v>1846.8938</v>
      </c>
      <c r="L42" s="194">
        <f aca="true" t="shared" si="21" ref="L42:L47">K42-J42</f>
        <v>-3007.5740099999994</v>
      </c>
      <c r="M42" s="240">
        <f t="shared" si="7"/>
        <v>0.3804523734188692</v>
      </c>
      <c r="N42" s="235"/>
      <c r="O42" s="235">
        <f t="shared" si="17"/>
        <v>58024.64218</v>
      </c>
      <c r="P42" s="235">
        <f t="shared" si="18"/>
        <v>40143.93537</v>
      </c>
      <c r="Q42" s="235">
        <f t="shared" si="8"/>
        <v>-17880.706810000003</v>
      </c>
      <c r="R42" s="240">
        <f t="shared" si="9"/>
        <v>0.6918428767810111</v>
      </c>
      <c r="S42" s="55"/>
      <c r="T42" s="53"/>
    </row>
    <row r="43" spans="1:20" s="54" customFormat="1" ht="33" customHeight="1">
      <c r="A43" s="246" t="s">
        <v>149</v>
      </c>
      <c r="B43" s="168" t="s">
        <v>153</v>
      </c>
      <c r="C43" s="235">
        <v>881.45</v>
      </c>
      <c r="D43" s="194">
        <v>776.55</v>
      </c>
      <c r="E43" s="235">
        <v>77.72116</v>
      </c>
      <c r="F43" s="235">
        <f t="shared" si="4"/>
        <v>-698.8288399999999</v>
      </c>
      <c r="G43" s="240">
        <f t="shared" si="5"/>
        <v>0.100085197347241</v>
      </c>
      <c r="H43" s="235">
        <f t="shared" si="20"/>
        <v>-803.72884</v>
      </c>
      <c r="I43" s="240">
        <f t="shared" si="6"/>
        <v>0.08817421294457994</v>
      </c>
      <c r="J43" s="194">
        <v>0</v>
      </c>
      <c r="K43" s="194">
        <v>0</v>
      </c>
      <c r="L43" s="194">
        <f t="shared" si="21"/>
        <v>0</v>
      </c>
      <c r="M43" s="240">
        <f t="shared" si="7"/>
      </c>
      <c r="N43" s="235"/>
      <c r="O43" s="235">
        <f t="shared" si="17"/>
        <v>881.45</v>
      </c>
      <c r="P43" s="235">
        <f t="shared" si="18"/>
        <v>77.72116</v>
      </c>
      <c r="Q43" s="235">
        <f>P43-O43</f>
        <v>-803.72884</v>
      </c>
      <c r="R43" s="240">
        <f t="shared" si="9"/>
        <v>0.08817421294457994</v>
      </c>
      <c r="S43" s="55"/>
      <c r="T43" s="53"/>
    </row>
    <row r="44" spans="1:20" s="54" customFormat="1" ht="44.25" customHeight="1">
      <c r="A44" s="246" t="s">
        <v>150</v>
      </c>
      <c r="B44" s="168" t="s">
        <v>154</v>
      </c>
      <c r="C44" s="235">
        <v>2540.97</v>
      </c>
      <c r="D44" s="194">
        <v>2198.97</v>
      </c>
      <c r="E44" s="235">
        <v>1468.2841299999998</v>
      </c>
      <c r="F44" s="235">
        <f t="shared" si="4"/>
        <v>-730.68587</v>
      </c>
      <c r="G44" s="240">
        <f t="shared" si="5"/>
        <v>0.66771448905624</v>
      </c>
      <c r="H44" s="235">
        <f t="shared" si="20"/>
        <v>-1072.68587</v>
      </c>
      <c r="I44" s="240">
        <f t="shared" si="6"/>
        <v>0.5778439454224173</v>
      </c>
      <c r="J44" s="194">
        <v>8312.065690000001</v>
      </c>
      <c r="K44" s="194">
        <v>1477.57575</v>
      </c>
      <c r="L44" s="194">
        <f t="shared" si="21"/>
        <v>-6834.489940000001</v>
      </c>
      <c r="M44" s="240">
        <f t="shared" si="7"/>
        <v>0.17776276140089067</v>
      </c>
      <c r="N44" s="235"/>
      <c r="O44" s="235">
        <f t="shared" si="17"/>
        <v>10853.03569</v>
      </c>
      <c r="P44" s="235">
        <f t="shared" si="18"/>
        <v>2945.85988</v>
      </c>
      <c r="Q44" s="235">
        <f>P44-O44</f>
        <v>-7907.175810000001</v>
      </c>
      <c r="R44" s="240">
        <f t="shared" si="9"/>
        <v>0.2714318799038244</v>
      </c>
      <c r="S44" s="55"/>
      <c r="T44" s="53"/>
    </row>
    <row r="45" spans="1:20" s="54" customFormat="1" ht="24.75" customHeight="1">
      <c r="A45" s="246" t="s">
        <v>151</v>
      </c>
      <c r="B45" s="168" t="s">
        <v>65</v>
      </c>
      <c r="C45" s="235">
        <v>2810.85</v>
      </c>
      <c r="D45" s="194">
        <v>1953.35</v>
      </c>
      <c r="E45" s="235">
        <v>1252.5674299999998</v>
      </c>
      <c r="F45" s="235">
        <f t="shared" si="4"/>
        <v>-700.7825700000001</v>
      </c>
      <c r="G45" s="240">
        <f t="shared" si="5"/>
        <v>0.6412406532367471</v>
      </c>
      <c r="H45" s="235">
        <f aca="true" t="shared" si="22" ref="H45:H84">E45-C45</f>
        <v>-1558.28257</v>
      </c>
      <c r="I45" s="240">
        <f t="shared" si="6"/>
        <v>0.44561873810413216</v>
      </c>
      <c r="J45" s="194">
        <v>300</v>
      </c>
      <c r="K45" s="194">
        <v>49.902</v>
      </c>
      <c r="L45" s="194">
        <f t="shared" si="21"/>
        <v>-250.098</v>
      </c>
      <c r="M45" s="240">
        <f t="shared" si="7"/>
        <v>0.16634000000000002</v>
      </c>
      <c r="N45" s="235"/>
      <c r="O45" s="235">
        <f t="shared" si="17"/>
        <v>3110.85</v>
      </c>
      <c r="P45" s="235">
        <f t="shared" si="18"/>
        <v>1302.4694299999999</v>
      </c>
      <c r="Q45" s="235">
        <f>P45-O45</f>
        <v>-1808.38057</v>
      </c>
      <c r="R45" s="240">
        <f t="shared" si="9"/>
        <v>0.41868602793448734</v>
      </c>
      <c r="S45" s="55"/>
      <c r="T45" s="53"/>
    </row>
    <row r="46" spans="1:20" s="54" customFormat="1" ht="25.5" customHeight="1">
      <c r="A46" s="246" t="s">
        <v>188</v>
      </c>
      <c r="B46" s="168" t="s">
        <v>189</v>
      </c>
      <c r="C46" s="235">
        <v>8830</v>
      </c>
      <c r="D46" s="194">
        <v>4034.5</v>
      </c>
      <c r="E46" s="235">
        <v>3474.8601200000003</v>
      </c>
      <c r="F46" s="235">
        <f>E46-D46</f>
        <v>-559.6398799999997</v>
      </c>
      <c r="G46" s="240">
        <f t="shared" si="5"/>
        <v>0.8612864345024167</v>
      </c>
      <c r="H46" s="235">
        <f t="shared" si="22"/>
        <v>-5355.13988</v>
      </c>
      <c r="I46" s="240">
        <f t="shared" si="6"/>
        <v>0.39352889241223105</v>
      </c>
      <c r="J46" s="194">
        <v>0</v>
      </c>
      <c r="K46" s="194">
        <v>0</v>
      </c>
      <c r="L46" s="194">
        <f t="shared" si="21"/>
        <v>0</v>
      </c>
      <c r="M46" s="240">
        <f t="shared" si="7"/>
      </c>
      <c r="N46" s="235"/>
      <c r="O46" s="235">
        <f t="shared" si="17"/>
        <v>8830</v>
      </c>
      <c r="P46" s="235">
        <f t="shared" si="18"/>
        <v>3474.8601200000003</v>
      </c>
      <c r="Q46" s="235">
        <f>P46-O46</f>
        <v>-5355.13988</v>
      </c>
      <c r="R46" s="240">
        <f t="shared" si="9"/>
        <v>0.39352889241223105</v>
      </c>
      <c r="S46" s="55"/>
      <c r="T46" s="53"/>
    </row>
    <row r="47" spans="1:20" s="54" customFormat="1" ht="24.75" customHeight="1">
      <c r="A47" s="246" t="s">
        <v>152</v>
      </c>
      <c r="B47" s="168" t="s">
        <v>77</v>
      </c>
      <c r="C47" s="235">
        <v>38451.17736</v>
      </c>
      <c r="D47" s="194">
        <v>15256.12069</v>
      </c>
      <c r="E47" s="235">
        <v>60.2</v>
      </c>
      <c r="F47" s="235">
        <f>E47-D47</f>
        <v>-15195.920689999999</v>
      </c>
      <c r="G47" s="240">
        <f t="shared" si="5"/>
        <v>0.003945957247143409</v>
      </c>
      <c r="H47" s="235">
        <f t="shared" si="22"/>
        <v>-38390.977360000004</v>
      </c>
      <c r="I47" s="240">
        <f t="shared" si="6"/>
        <v>0.001565621760716874</v>
      </c>
      <c r="J47" s="194">
        <v>0</v>
      </c>
      <c r="K47" s="194">
        <v>0</v>
      </c>
      <c r="L47" s="194">
        <f t="shared" si="21"/>
        <v>0</v>
      </c>
      <c r="M47" s="240">
        <f t="shared" si="7"/>
      </c>
      <c r="N47" s="235"/>
      <c r="O47" s="235">
        <f t="shared" si="17"/>
        <v>38451.17736</v>
      </c>
      <c r="P47" s="235">
        <f t="shared" si="18"/>
        <v>60.2</v>
      </c>
      <c r="Q47" s="235">
        <f>P47-O47</f>
        <v>-38390.977360000004</v>
      </c>
      <c r="R47" s="240">
        <f t="shared" si="9"/>
        <v>0.001565621760716874</v>
      </c>
      <c r="S47" s="53"/>
      <c r="T47" s="53"/>
    </row>
    <row r="48" spans="1:20" s="12" customFormat="1" ht="20.25" customHeight="1">
      <c r="A48" s="70" t="s">
        <v>26</v>
      </c>
      <c r="B48" s="169" t="s">
        <v>27</v>
      </c>
      <c r="C48" s="196">
        <f>C6+C11+C12+C13+C30+C31+C32+C33+C41</f>
        <v>8089184.8800099995</v>
      </c>
      <c r="D48" s="196">
        <f>D6+D11+D12+D13+D30+D31+D32+D33+D41</f>
        <v>6224168.706349999</v>
      </c>
      <c r="E48" s="196">
        <f>E6+E11+E12+E13+E30+E31+E32+E33+E41</f>
        <v>5457776.993060002</v>
      </c>
      <c r="F48" s="196">
        <f t="shared" si="4"/>
        <v>-766391.7132899966</v>
      </c>
      <c r="G48" s="243">
        <f>_xlfn.IFERROR(E48/D48,"")</f>
        <v>0.876868422202613</v>
      </c>
      <c r="H48" s="196">
        <f t="shared" si="22"/>
        <v>-2631407.8869499974</v>
      </c>
      <c r="I48" s="243">
        <f>_xlfn.IFERROR(E48/C48,"")</f>
        <v>0.674700488864739</v>
      </c>
      <c r="J48" s="196">
        <f>J6+J11+J12+J13+J30+J31+J32+J33+J41</f>
        <v>1931861.8427300001</v>
      </c>
      <c r="K48" s="196">
        <f>K6+K11+K12+K13+K30+K31+K32+K33+K41</f>
        <v>888524.6175200001</v>
      </c>
      <c r="L48" s="196">
        <f>L6+L11+L12+L13+L30+L31+L32+L33+L41</f>
        <v>-1043337.2252100003</v>
      </c>
      <c r="M48" s="243">
        <f>_xlfn.IFERROR(K48/J48,"")</f>
        <v>0.4599317600602258</v>
      </c>
      <c r="N48" s="196" t="e">
        <f>#REF!+#REF!</f>
        <v>#REF!</v>
      </c>
      <c r="O48" s="196">
        <f aca="true" t="shared" si="23" ref="O48:O90">C48+J48</f>
        <v>10021046.72274</v>
      </c>
      <c r="P48" s="196">
        <f aca="true" t="shared" si="24" ref="P48:P65">E48+K48</f>
        <v>6346301.610580002</v>
      </c>
      <c r="Q48" s="196">
        <f t="shared" si="8"/>
        <v>-3674745.112159998</v>
      </c>
      <c r="R48" s="243">
        <f>_xlfn.IFERROR(P48/O48,"")</f>
        <v>0.6332972778361388</v>
      </c>
      <c r="S48" s="26"/>
      <c r="T48" s="27"/>
    </row>
    <row r="49" spans="1:20" s="54" customFormat="1" ht="24" customHeight="1">
      <c r="A49" s="71" t="s">
        <v>168</v>
      </c>
      <c r="B49" s="163" t="s">
        <v>136</v>
      </c>
      <c r="C49" s="193">
        <v>1113</v>
      </c>
      <c r="D49" s="194">
        <v>835.2</v>
      </c>
      <c r="E49" s="193">
        <v>835.2</v>
      </c>
      <c r="F49" s="194">
        <f t="shared" si="4"/>
        <v>0</v>
      </c>
      <c r="G49" s="285">
        <f>_xlfn.IFERROR(E49/D49,"")</f>
        <v>1</v>
      </c>
      <c r="H49" s="194">
        <f t="shared" si="22"/>
        <v>-277.79999999999995</v>
      </c>
      <c r="I49" s="285">
        <f>_xlfn.IFERROR(E49/C49,"")</f>
        <v>0.7504043126684636</v>
      </c>
      <c r="J49" s="194">
        <v>0</v>
      </c>
      <c r="K49" s="194">
        <v>0</v>
      </c>
      <c r="L49" s="194">
        <f>K49-J49</f>
        <v>0</v>
      </c>
      <c r="M49" s="285">
        <f>_xlfn.IFERROR(K49/J49,"")</f>
      </c>
      <c r="N49" s="194" t="e">
        <f>#REF!+#REF!</f>
        <v>#REF!</v>
      </c>
      <c r="O49" s="194">
        <f>C49+J49</f>
        <v>1113</v>
      </c>
      <c r="P49" s="194">
        <f>E49+K49</f>
        <v>835.2</v>
      </c>
      <c r="Q49" s="194">
        <f t="shared" si="8"/>
        <v>-277.79999999999995</v>
      </c>
      <c r="R49" s="285">
        <f>_xlfn.IFERROR(P49/O49,"")</f>
        <v>0.7504043126684636</v>
      </c>
      <c r="S49" s="53"/>
      <c r="T49" s="53"/>
    </row>
    <row r="50" spans="1:20" s="54" customFormat="1" ht="90.75" customHeight="1">
      <c r="A50" s="71" t="s">
        <v>169</v>
      </c>
      <c r="B50" s="163" t="s">
        <v>170</v>
      </c>
      <c r="C50" s="193">
        <v>35685.195</v>
      </c>
      <c r="D50" s="194">
        <v>32610.195</v>
      </c>
      <c r="E50" s="193">
        <v>17182.439</v>
      </c>
      <c r="F50" s="194">
        <f t="shared" si="4"/>
        <v>-15427.756000000001</v>
      </c>
      <c r="G50" s="287">
        <f>_xlfn.IFERROR(E50/D50,"")</f>
        <v>0.5269039022919059</v>
      </c>
      <c r="H50" s="194">
        <f t="shared" si="22"/>
        <v>-18502.756</v>
      </c>
      <c r="I50" s="287">
        <f>_xlfn.IFERROR(E50/C50,"")</f>
        <v>0.4815004934119037</v>
      </c>
      <c r="J50" s="194">
        <v>2810</v>
      </c>
      <c r="K50" s="194">
        <v>2610</v>
      </c>
      <c r="L50" s="194">
        <f>K50-J50</f>
        <v>-200</v>
      </c>
      <c r="M50" s="287">
        <f>_xlfn.IFERROR(K50/J50,"")</f>
        <v>0.9288256227758007</v>
      </c>
      <c r="N50" s="194"/>
      <c r="O50" s="194">
        <f>C50+J50</f>
        <v>38495.195</v>
      </c>
      <c r="P50" s="194">
        <f>E50+K50</f>
        <v>19792.439</v>
      </c>
      <c r="Q50" s="194">
        <f t="shared" si="8"/>
        <v>-18702.756</v>
      </c>
      <c r="R50" s="287">
        <f>_xlfn.IFERROR(P50/O50,"")</f>
        <v>0.5141534937022659</v>
      </c>
      <c r="S50" s="53"/>
      <c r="T50" s="53"/>
    </row>
    <row r="51" spans="1:18" s="26" customFormat="1" ht="21" customHeight="1">
      <c r="A51" s="72" t="s">
        <v>28</v>
      </c>
      <c r="B51" s="170" t="s">
        <v>137</v>
      </c>
      <c r="C51" s="197">
        <f>C48+C49+C50</f>
        <v>8125983.07501</v>
      </c>
      <c r="D51" s="197">
        <f>D48+D49+D50</f>
        <v>6257614.101349999</v>
      </c>
      <c r="E51" s="197">
        <f>E48+E49+E50</f>
        <v>5475794.632060003</v>
      </c>
      <c r="F51" s="197">
        <f t="shared" si="4"/>
        <v>-781819.4692899967</v>
      </c>
      <c r="G51" s="244">
        <f>_xlfn.IFERROR(E51/D51,"")</f>
        <v>0.8750610925142652</v>
      </c>
      <c r="H51" s="197">
        <f t="shared" si="22"/>
        <v>-2650188.4429499973</v>
      </c>
      <c r="I51" s="244">
        <f>_xlfn.IFERROR(E51/C51,"")</f>
        <v>0.6738624215080911</v>
      </c>
      <c r="J51" s="197">
        <f>J48+J49+J50</f>
        <v>1934671.8427300001</v>
      </c>
      <c r="K51" s="197">
        <f>K48+K49+K50</f>
        <v>891134.6175200001</v>
      </c>
      <c r="L51" s="197">
        <f>L48+L49+L50</f>
        <v>-1043537.2252100003</v>
      </c>
      <c r="M51" s="244">
        <f>_xlfn.IFERROR(K51/J51,"")</f>
        <v>0.46061280152944545</v>
      </c>
      <c r="N51" s="197" t="e">
        <f>#REF!+#REF!</f>
        <v>#REF!</v>
      </c>
      <c r="O51" s="197">
        <f t="shared" si="23"/>
        <v>10060654.91774</v>
      </c>
      <c r="P51" s="197">
        <f t="shared" si="24"/>
        <v>6366929.249580002</v>
      </c>
      <c r="Q51" s="197">
        <f t="shared" si="8"/>
        <v>-3693725.668159998</v>
      </c>
      <c r="R51" s="244">
        <f>_xlfn.IFERROR(P51/O51,"")</f>
        <v>0.6328543520912506</v>
      </c>
    </row>
    <row r="52" spans="1:18" s="26" customFormat="1" ht="37.5" customHeight="1" hidden="1">
      <c r="A52" s="73" t="s">
        <v>29</v>
      </c>
      <c r="B52" s="171" t="s">
        <v>30</v>
      </c>
      <c r="C52" s="198"/>
      <c r="D52" s="261"/>
      <c r="E52" s="200"/>
      <c r="F52" s="201">
        <f t="shared" si="4"/>
        <v>0</v>
      </c>
      <c r="G52" s="244">
        <f aca="true" t="shared" si="25" ref="G52:G90">_xlfn.IFERROR(E52/D52,"")</f>
      </c>
      <c r="H52" s="201">
        <f t="shared" si="22"/>
        <v>0</v>
      </c>
      <c r="I52" s="244">
        <f aca="true" t="shared" si="26" ref="I52:I90">_xlfn.IFERROR(E52/C52,"")</f>
      </c>
      <c r="J52" s="272"/>
      <c r="K52" s="272"/>
      <c r="L52" s="272" t="e">
        <f>K52-#REF!</f>
        <v>#REF!</v>
      </c>
      <c r="M52" s="244">
        <f aca="true" t="shared" si="27" ref="M52:M90">_xlfn.IFERROR(K52/J52,"")</f>
      </c>
      <c r="N52" s="202"/>
      <c r="O52" s="201">
        <f t="shared" si="23"/>
        <v>0</v>
      </c>
      <c r="P52" s="201">
        <f t="shared" si="24"/>
        <v>0</v>
      </c>
      <c r="Q52" s="201">
        <f t="shared" si="8"/>
        <v>0</v>
      </c>
      <c r="R52" s="244">
        <f aca="true" t="shared" si="28" ref="R52:R90">_xlfn.IFERROR(P52/O52,"")</f>
      </c>
    </row>
    <row r="53" spans="1:18" ht="20.25" customHeight="1" hidden="1">
      <c r="A53" s="74"/>
      <c r="B53" s="172" t="s">
        <v>31</v>
      </c>
      <c r="C53" s="203"/>
      <c r="D53" s="254"/>
      <c r="E53" s="203"/>
      <c r="F53" s="204">
        <f t="shared" si="4"/>
        <v>0</v>
      </c>
      <c r="G53" s="244">
        <f t="shared" si="25"/>
      </c>
      <c r="H53" s="204">
        <f t="shared" si="22"/>
        <v>0</v>
      </c>
      <c r="I53" s="244">
        <f t="shared" si="26"/>
      </c>
      <c r="J53" s="254"/>
      <c r="K53" s="254"/>
      <c r="L53" s="254" t="e">
        <f>K53-#REF!</f>
        <v>#REF!</v>
      </c>
      <c r="M53" s="244">
        <f t="shared" si="27"/>
      </c>
      <c r="N53" s="205"/>
      <c r="O53" s="204">
        <f t="shared" si="23"/>
        <v>0</v>
      </c>
      <c r="P53" s="204">
        <f t="shared" si="24"/>
        <v>0</v>
      </c>
      <c r="Q53" s="204">
        <f t="shared" si="8"/>
        <v>0</v>
      </c>
      <c r="R53" s="244">
        <f t="shared" si="28"/>
      </c>
    </row>
    <row r="54" spans="1:18" ht="60.75" customHeight="1" hidden="1">
      <c r="A54" s="75">
        <v>406</v>
      </c>
      <c r="B54" s="173" t="s">
        <v>32</v>
      </c>
      <c r="C54" s="203"/>
      <c r="D54" s="254"/>
      <c r="E54" s="203"/>
      <c r="F54" s="204">
        <f t="shared" si="4"/>
        <v>0</v>
      </c>
      <c r="G54" s="244">
        <f t="shared" si="25"/>
      </c>
      <c r="H54" s="204">
        <f t="shared" si="22"/>
        <v>0</v>
      </c>
      <c r="I54" s="244">
        <f t="shared" si="26"/>
      </c>
      <c r="J54" s="254"/>
      <c r="K54" s="254"/>
      <c r="L54" s="254" t="e">
        <f>K54-#REF!</f>
        <v>#REF!</v>
      </c>
      <c r="M54" s="244">
        <f t="shared" si="27"/>
      </c>
      <c r="N54" s="205"/>
      <c r="O54" s="204">
        <f t="shared" si="23"/>
        <v>0</v>
      </c>
      <c r="P54" s="204">
        <f t="shared" si="24"/>
        <v>0</v>
      </c>
      <c r="Q54" s="204">
        <f t="shared" si="8"/>
        <v>0</v>
      </c>
      <c r="R54" s="244">
        <f t="shared" si="28"/>
      </c>
    </row>
    <row r="55" spans="1:18" ht="20.25" customHeight="1" hidden="1">
      <c r="A55" s="75">
        <v>406.1</v>
      </c>
      <c r="B55" s="174" t="s">
        <v>33</v>
      </c>
      <c r="C55" s="206"/>
      <c r="D55" s="262"/>
      <c r="E55" s="206"/>
      <c r="F55" s="207">
        <f t="shared" si="4"/>
        <v>0</v>
      </c>
      <c r="G55" s="244">
        <f t="shared" si="25"/>
      </c>
      <c r="H55" s="207">
        <f t="shared" si="22"/>
        <v>0</v>
      </c>
      <c r="I55" s="244">
        <f t="shared" si="26"/>
      </c>
      <c r="J55" s="262"/>
      <c r="K55" s="262"/>
      <c r="L55" s="262" t="e">
        <f>K55-#REF!</f>
        <v>#REF!</v>
      </c>
      <c r="M55" s="244">
        <f t="shared" si="27"/>
      </c>
      <c r="N55" s="205"/>
      <c r="O55" s="207">
        <f t="shared" si="23"/>
        <v>0</v>
      </c>
      <c r="P55" s="207">
        <f t="shared" si="24"/>
        <v>0</v>
      </c>
      <c r="Q55" s="207">
        <f t="shared" si="8"/>
        <v>0</v>
      </c>
      <c r="R55" s="244">
        <f t="shared" si="28"/>
      </c>
    </row>
    <row r="56" spans="1:18" ht="20.25" customHeight="1" hidden="1">
      <c r="A56" s="75">
        <v>406.2</v>
      </c>
      <c r="B56" s="174" t="s">
        <v>34</v>
      </c>
      <c r="C56" s="206"/>
      <c r="D56" s="262"/>
      <c r="E56" s="206"/>
      <c r="F56" s="207">
        <f t="shared" si="4"/>
        <v>0</v>
      </c>
      <c r="G56" s="244">
        <f t="shared" si="25"/>
      </c>
      <c r="H56" s="207">
        <f t="shared" si="22"/>
        <v>0</v>
      </c>
      <c r="I56" s="244">
        <f t="shared" si="26"/>
      </c>
      <c r="J56" s="262"/>
      <c r="K56" s="262"/>
      <c r="L56" s="262" t="e">
        <f>K56-#REF!</f>
        <v>#REF!</v>
      </c>
      <c r="M56" s="244">
        <f t="shared" si="27"/>
      </c>
      <c r="N56" s="205"/>
      <c r="O56" s="207">
        <f t="shared" si="23"/>
        <v>0</v>
      </c>
      <c r="P56" s="207">
        <f t="shared" si="24"/>
        <v>0</v>
      </c>
      <c r="Q56" s="207">
        <f t="shared" si="8"/>
        <v>0</v>
      </c>
      <c r="R56" s="244">
        <f t="shared" si="28"/>
      </c>
    </row>
    <row r="57" spans="1:18" ht="60.75" customHeight="1" hidden="1">
      <c r="A57" s="75">
        <v>201</v>
      </c>
      <c r="B57" s="173" t="s">
        <v>35</v>
      </c>
      <c r="C57" s="203"/>
      <c r="D57" s="254"/>
      <c r="E57" s="203"/>
      <c r="F57" s="204">
        <f t="shared" si="4"/>
        <v>0</v>
      </c>
      <c r="G57" s="244">
        <f t="shared" si="25"/>
      </c>
      <c r="H57" s="204">
        <f t="shared" si="22"/>
        <v>0</v>
      </c>
      <c r="I57" s="244">
        <f t="shared" si="26"/>
      </c>
      <c r="J57" s="254"/>
      <c r="K57" s="254"/>
      <c r="L57" s="254" t="e">
        <f>K57-#REF!</f>
        <v>#REF!</v>
      </c>
      <c r="M57" s="244">
        <f t="shared" si="27"/>
      </c>
      <c r="N57" s="205"/>
      <c r="O57" s="204">
        <f t="shared" si="23"/>
        <v>0</v>
      </c>
      <c r="P57" s="204">
        <f t="shared" si="24"/>
        <v>0</v>
      </c>
      <c r="Q57" s="204">
        <f t="shared" si="8"/>
        <v>0</v>
      </c>
      <c r="R57" s="244">
        <f t="shared" si="28"/>
      </c>
    </row>
    <row r="58" spans="1:18" ht="20.25" customHeight="1" hidden="1">
      <c r="A58" s="74">
        <v>201.01</v>
      </c>
      <c r="B58" s="175" t="s">
        <v>36</v>
      </c>
      <c r="C58" s="203"/>
      <c r="D58" s="254"/>
      <c r="E58" s="203"/>
      <c r="F58" s="204">
        <f t="shared" si="4"/>
        <v>0</v>
      </c>
      <c r="G58" s="244">
        <f t="shared" si="25"/>
      </c>
      <c r="H58" s="204">
        <f t="shared" si="22"/>
        <v>0</v>
      </c>
      <c r="I58" s="244">
        <f t="shared" si="26"/>
      </c>
      <c r="J58" s="254"/>
      <c r="K58" s="254"/>
      <c r="L58" s="254" t="e">
        <f>K58-#REF!</f>
        <v>#REF!</v>
      </c>
      <c r="M58" s="244">
        <f t="shared" si="27"/>
      </c>
      <c r="N58" s="205"/>
      <c r="O58" s="204">
        <f t="shared" si="23"/>
        <v>0</v>
      </c>
      <c r="P58" s="204">
        <f t="shared" si="24"/>
        <v>0</v>
      </c>
      <c r="Q58" s="204">
        <f t="shared" si="8"/>
        <v>0</v>
      </c>
      <c r="R58" s="244">
        <f t="shared" si="28"/>
      </c>
    </row>
    <row r="59" spans="1:18" ht="15" customHeight="1" hidden="1">
      <c r="A59" s="74">
        <v>201.011</v>
      </c>
      <c r="B59" s="176" t="s">
        <v>37</v>
      </c>
      <c r="C59" s="206"/>
      <c r="D59" s="262"/>
      <c r="E59" s="206"/>
      <c r="F59" s="207">
        <f t="shared" si="4"/>
        <v>0</v>
      </c>
      <c r="G59" s="244">
        <f t="shared" si="25"/>
      </c>
      <c r="H59" s="207">
        <f t="shared" si="22"/>
        <v>0</v>
      </c>
      <c r="I59" s="244">
        <f t="shared" si="26"/>
      </c>
      <c r="J59" s="262"/>
      <c r="K59" s="262"/>
      <c r="L59" s="262" t="e">
        <f>K59-#REF!</f>
        <v>#REF!</v>
      </c>
      <c r="M59" s="244">
        <f t="shared" si="27"/>
      </c>
      <c r="N59" s="205"/>
      <c r="O59" s="207">
        <f t="shared" si="23"/>
        <v>0</v>
      </c>
      <c r="P59" s="207">
        <f t="shared" si="24"/>
        <v>0</v>
      </c>
      <c r="Q59" s="207">
        <f t="shared" si="8"/>
        <v>0</v>
      </c>
      <c r="R59" s="244">
        <f t="shared" si="28"/>
      </c>
    </row>
    <row r="60" spans="1:18" ht="20.25" customHeight="1" hidden="1">
      <c r="A60" s="74">
        <v>201.012</v>
      </c>
      <c r="B60" s="176" t="s">
        <v>38</v>
      </c>
      <c r="C60" s="206"/>
      <c r="D60" s="262"/>
      <c r="E60" s="206"/>
      <c r="F60" s="207">
        <f t="shared" si="4"/>
        <v>0</v>
      </c>
      <c r="G60" s="244">
        <f t="shared" si="25"/>
      </c>
      <c r="H60" s="207">
        <f t="shared" si="22"/>
        <v>0</v>
      </c>
      <c r="I60" s="244">
        <f t="shared" si="26"/>
      </c>
      <c r="J60" s="262"/>
      <c r="K60" s="262"/>
      <c r="L60" s="262" t="e">
        <f>K60-#REF!</f>
        <v>#REF!</v>
      </c>
      <c r="M60" s="244">
        <f t="shared" si="27"/>
      </c>
      <c r="N60" s="205"/>
      <c r="O60" s="207">
        <f t="shared" si="23"/>
        <v>0</v>
      </c>
      <c r="P60" s="207">
        <f t="shared" si="24"/>
        <v>0</v>
      </c>
      <c r="Q60" s="207">
        <f t="shared" si="8"/>
        <v>0</v>
      </c>
      <c r="R60" s="244">
        <f t="shared" si="28"/>
      </c>
    </row>
    <row r="61" spans="1:18" ht="20.25" customHeight="1" hidden="1">
      <c r="A61" s="74">
        <v>201.02</v>
      </c>
      <c r="B61" s="177" t="s">
        <v>39</v>
      </c>
      <c r="C61" s="203"/>
      <c r="D61" s="254"/>
      <c r="E61" s="203"/>
      <c r="F61" s="204">
        <f t="shared" si="4"/>
        <v>0</v>
      </c>
      <c r="G61" s="244">
        <f t="shared" si="25"/>
      </c>
      <c r="H61" s="204">
        <f t="shared" si="22"/>
        <v>0</v>
      </c>
      <c r="I61" s="244">
        <f t="shared" si="26"/>
      </c>
      <c r="J61" s="254"/>
      <c r="K61" s="254"/>
      <c r="L61" s="254" t="e">
        <f>K61-#REF!</f>
        <v>#REF!</v>
      </c>
      <c r="M61" s="244">
        <f t="shared" si="27"/>
      </c>
      <c r="N61" s="205"/>
      <c r="O61" s="204">
        <f t="shared" si="23"/>
        <v>0</v>
      </c>
      <c r="P61" s="204">
        <f t="shared" si="24"/>
        <v>0</v>
      </c>
      <c r="Q61" s="204">
        <f t="shared" si="8"/>
        <v>0</v>
      </c>
      <c r="R61" s="244">
        <f t="shared" si="28"/>
      </c>
    </row>
    <row r="62" spans="1:18" ht="20.25" customHeight="1" hidden="1">
      <c r="A62" s="74">
        <v>201.021</v>
      </c>
      <c r="B62" s="176" t="s">
        <v>37</v>
      </c>
      <c r="C62" s="206"/>
      <c r="D62" s="262"/>
      <c r="E62" s="206"/>
      <c r="F62" s="207">
        <f t="shared" si="4"/>
        <v>0</v>
      </c>
      <c r="G62" s="244">
        <f t="shared" si="25"/>
      </c>
      <c r="H62" s="207">
        <f t="shared" si="22"/>
        <v>0</v>
      </c>
      <c r="I62" s="244">
        <f t="shared" si="26"/>
      </c>
      <c r="J62" s="262"/>
      <c r="K62" s="262"/>
      <c r="L62" s="262" t="e">
        <f>K62-#REF!</f>
        <v>#REF!</v>
      </c>
      <c r="M62" s="244">
        <f t="shared" si="27"/>
      </c>
      <c r="N62" s="205"/>
      <c r="O62" s="207">
        <f t="shared" si="23"/>
        <v>0</v>
      </c>
      <c r="P62" s="207">
        <f t="shared" si="24"/>
        <v>0</v>
      </c>
      <c r="Q62" s="207">
        <f t="shared" si="8"/>
        <v>0</v>
      </c>
      <c r="R62" s="244">
        <f t="shared" si="28"/>
      </c>
    </row>
    <row r="63" spans="1:18" ht="20.25" customHeight="1" hidden="1">
      <c r="A63" s="74">
        <v>201.022</v>
      </c>
      <c r="B63" s="176" t="s">
        <v>38</v>
      </c>
      <c r="C63" s="206"/>
      <c r="D63" s="262"/>
      <c r="E63" s="206"/>
      <c r="F63" s="207">
        <f t="shared" si="4"/>
        <v>0</v>
      </c>
      <c r="G63" s="244">
        <f t="shared" si="25"/>
      </c>
      <c r="H63" s="207">
        <f t="shared" si="22"/>
        <v>0</v>
      </c>
      <c r="I63" s="244">
        <f t="shared" si="26"/>
      </c>
      <c r="J63" s="262"/>
      <c r="K63" s="262"/>
      <c r="L63" s="262" t="e">
        <f>K63-#REF!</f>
        <v>#REF!</v>
      </c>
      <c r="M63" s="244">
        <f t="shared" si="27"/>
      </c>
      <c r="N63" s="205"/>
      <c r="O63" s="207">
        <f t="shared" si="23"/>
        <v>0</v>
      </c>
      <c r="P63" s="207">
        <f t="shared" si="24"/>
        <v>0</v>
      </c>
      <c r="Q63" s="207">
        <f t="shared" si="8"/>
        <v>0</v>
      </c>
      <c r="R63" s="244">
        <f t="shared" si="28"/>
      </c>
    </row>
    <row r="64" spans="1:18" ht="40.5" customHeight="1" hidden="1">
      <c r="A64" s="74">
        <v>201.03</v>
      </c>
      <c r="B64" s="177" t="s">
        <v>40</v>
      </c>
      <c r="C64" s="203"/>
      <c r="D64" s="254"/>
      <c r="E64" s="203"/>
      <c r="F64" s="204">
        <f t="shared" si="4"/>
        <v>0</v>
      </c>
      <c r="G64" s="244">
        <f t="shared" si="25"/>
      </c>
      <c r="H64" s="204">
        <f t="shared" si="22"/>
        <v>0</v>
      </c>
      <c r="I64" s="244">
        <f t="shared" si="26"/>
      </c>
      <c r="J64" s="254"/>
      <c r="K64" s="254"/>
      <c r="L64" s="254" t="e">
        <f>K64-#REF!</f>
        <v>#REF!</v>
      </c>
      <c r="M64" s="244">
        <f t="shared" si="27"/>
      </c>
      <c r="N64" s="205"/>
      <c r="O64" s="204">
        <f t="shared" si="23"/>
        <v>0</v>
      </c>
      <c r="P64" s="204">
        <f t="shared" si="24"/>
        <v>0</v>
      </c>
      <c r="Q64" s="204">
        <f t="shared" si="8"/>
        <v>0</v>
      </c>
      <c r="R64" s="244">
        <f t="shared" si="28"/>
      </c>
    </row>
    <row r="65" spans="1:18" ht="20.25" customHeight="1" hidden="1">
      <c r="A65" s="74">
        <v>201.031</v>
      </c>
      <c r="B65" s="176" t="s">
        <v>37</v>
      </c>
      <c r="C65" s="206"/>
      <c r="D65" s="262"/>
      <c r="E65" s="206"/>
      <c r="F65" s="207">
        <f t="shared" si="4"/>
        <v>0</v>
      </c>
      <c r="G65" s="244">
        <f t="shared" si="25"/>
      </c>
      <c r="H65" s="207">
        <f t="shared" si="22"/>
        <v>0</v>
      </c>
      <c r="I65" s="244">
        <f t="shared" si="26"/>
      </c>
      <c r="J65" s="262"/>
      <c r="K65" s="262"/>
      <c r="L65" s="262" t="e">
        <f>K65-#REF!</f>
        <v>#REF!</v>
      </c>
      <c r="M65" s="244">
        <f t="shared" si="27"/>
      </c>
      <c r="N65" s="205"/>
      <c r="O65" s="207">
        <f t="shared" si="23"/>
        <v>0</v>
      </c>
      <c r="P65" s="207">
        <f t="shared" si="24"/>
        <v>0</v>
      </c>
      <c r="Q65" s="207">
        <f t="shared" si="8"/>
        <v>0</v>
      </c>
      <c r="R65" s="244">
        <f t="shared" si="28"/>
      </c>
    </row>
    <row r="66" spans="1:18" ht="20.25" customHeight="1" hidden="1">
      <c r="A66" s="74">
        <v>201.032</v>
      </c>
      <c r="B66" s="176" t="s">
        <v>38</v>
      </c>
      <c r="C66" s="206"/>
      <c r="D66" s="262"/>
      <c r="E66" s="206"/>
      <c r="F66" s="207">
        <f t="shared" si="4"/>
        <v>0</v>
      </c>
      <c r="G66" s="244">
        <f t="shared" si="25"/>
      </c>
      <c r="H66" s="207">
        <f t="shared" si="22"/>
        <v>0</v>
      </c>
      <c r="I66" s="244">
        <f t="shared" si="26"/>
      </c>
      <c r="J66" s="262"/>
      <c r="K66" s="262"/>
      <c r="L66" s="262" t="e">
        <f>K66-#REF!</f>
        <v>#REF!</v>
      </c>
      <c r="M66" s="244">
        <f t="shared" si="27"/>
      </c>
      <c r="N66" s="205"/>
      <c r="O66" s="207">
        <f t="shared" si="23"/>
        <v>0</v>
      </c>
      <c r="P66" s="207">
        <f aca="true" t="shared" si="29" ref="P66:P90">E66+K66</f>
        <v>0</v>
      </c>
      <c r="Q66" s="207">
        <f aca="true" t="shared" si="30" ref="Q66:Q90">P66-O66</f>
        <v>0</v>
      </c>
      <c r="R66" s="244">
        <f t="shared" si="28"/>
      </c>
    </row>
    <row r="67" spans="1:18" ht="40.5" customHeight="1" hidden="1">
      <c r="A67" s="75">
        <v>202</v>
      </c>
      <c r="B67" s="173" t="s">
        <v>41</v>
      </c>
      <c r="C67" s="203"/>
      <c r="D67" s="254"/>
      <c r="E67" s="203"/>
      <c r="F67" s="204">
        <f t="shared" si="4"/>
        <v>0</v>
      </c>
      <c r="G67" s="244">
        <f t="shared" si="25"/>
      </c>
      <c r="H67" s="204">
        <f t="shared" si="22"/>
        <v>0</v>
      </c>
      <c r="I67" s="244">
        <f t="shared" si="26"/>
      </c>
      <c r="J67" s="254"/>
      <c r="K67" s="254"/>
      <c r="L67" s="254" t="e">
        <f>K67-#REF!</f>
        <v>#REF!</v>
      </c>
      <c r="M67" s="244">
        <f t="shared" si="27"/>
      </c>
      <c r="N67" s="205"/>
      <c r="O67" s="204">
        <f t="shared" si="23"/>
        <v>0</v>
      </c>
      <c r="P67" s="204">
        <f t="shared" si="29"/>
        <v>0</v>
      </c>
      <c r="Q67" s="204">
        <f t="shared" si="30"/>
        <v>0</v>
      </c>
      <c r="R67" s="244">
        <f t="shared" si="28"/>
      </c>
    </row>
    <row r="68" spans="1:18" ht="40.5" customHeight="1" hidden="1">
      <c r="A68" s="74">
        <v>202.01</v>
      </c>
      <c r="B68" s="177" t="s">
        <v>42</v>
      </c>
      <c r="C68" s="203"/>
      <c r="D68" s="254"/>
      <c r="E68" s="203"/>
      <c r="F68" s="204">
        <f t="shared" si="4"/>
        <v>0</v>
      </c>
      <c r="G68" s="244">
        <f t="shared" si="25"/>
      </c>
      <c r="H68" s="204">
        <f t="shared" si="22"/>
        <v>0</v>
      </c>
      <c r="I68" s="244">
        <f t="shared" si="26"/>
      </c>
      <c r="J68" s="254"/>
      <c r="K68" s="254"/>
      <c r="L68" s="254" t="e">
        <f>K68-#REF!</f>
        <v>#REF!</v>
      </c>
      <c r="M68" s="244">
        <f t="shared" si="27"/>
      </c>
      <c r="N68" s="205"/>
      <c r="O68" s="204">
        <f t="shared" si="23"/>
        <v>0</v>
      </c>
      <c r="P68" s="204">
        <f t="shared" si="29"/>
        <v>0</v>
      </c>
      <c r="Q68" s="204">
        <f t="shared" si="30"/>
        <v>0</v>
      </c>
      <c r="R68" s="244">
        <f t="shared" si="28"/>
      </c>
    </row>
    <row r="69" spans="1:18" ht="20.25" hidden="1">
      <c r="A69" s="74">
        <v>202.011</v>
      </c>
      <c r="B69" s="176" t="s">
        <v>37</v>
      </c>
      <c r="C69" s="206"/>
      <c r="D69" s="262"/>
      <c r="E69" s="206"/>
      <c r="F69" s="207">
        <f t="shared" si="4"/>
        <v>0</v>
      </c>
      <c r="G69" s="244">
        <f t="shared" si="25"/>
      </c>
      <c r="H69" s="207">
        <f t="shared" si="22"/>
        <v>0</v>
      </c>
      <c r="I69" s="244">
        <f t="shared" si="26"/>
      </c>
      <c r="J69" s="262"/>
      <c r="K69" s="262"/>
      <c r="L69" s="262" t="e">
        <f>K69-#REF!</f>
        <v>#REF!</v>
      </c>
      <c r="M69" s="244">
        <f t="shared" si="27"/>
      </c>
      <c r="N69" s="205"/>
      <c r="O69" s="207">
        <f t="shared" si="23"/>
        <v>0</v>
      </c>
      <c r="P69" s="207">
        <f t="shared" si="29"/>
        <v>0</v>
      </c>
      <c r="Q69" s="207">
        <f t="shared" si="30"/>
        <v>0</v>
      </c>
      <c r="R69" s="244">
        <f t="shared" si="28"/>
      </c>
    </row>
    <row r="70" spans="1:18" ht="20.25" hidden="1">
      <c r="A70" s="74">
        <v>202.012</v>
      </c>
      <c r="B70" s="176" t="s">
        <v>38</v>
      </c>
      <c r="C70" s="206"/>
      <c r="D70" s="262"/>
      <c r="E70" s="206"/>
      <c r="F70" s="207">
        <f t="shared" si="4"/>
        <v>0</v>
      </c>
      <c r="G70" s="244">
        <f t="shared" si="25"/>
      </c>
      <c r="H70" s="207">
        <f t="shared" si="22"/>
        <v>0</v>
      </c>
      <c r="I70" s="244">
        <f t="shared" si="26"/>
      </c>
      <c r="J70" s="262"/>
      <c r="K70" s="262"/>
      <c r="L70" s="262" t="e">
        <f>K70-#REF!</f>
        <v>#REF!</v>
      </c>
      <c r="M70" s="244">
        <f t="shared" si="27"/>
      </c>
      <c r="N70" s="205"/>
      <c r="O70" s="207">
        <f t="shared" si="23"/>
        <v>0</v>
      </c>
      <c r="P70" s="207">
        <f t="shared" si="29"/>
        <v>0</v>
      </c>
      <c r="Q70" s="207">
        <f t="shared" si="30"/>
        <v>0</v>
      </c>
      <c r="R70" s="244">
        <f t="shared" si="28"/>
      </c>
    </row>
    <row r="71" spans="1:18" ht="19.5" customHeight="1" hidden="1">
      <c r="A71" s="74">
        <v>202.013</v>
      </c>
      <c r="B71" s="176" t="s">
        <v>43</v>
      </c>
      <c r="C71" s="206"/>
      <c r="D71" s="262"/>
      <c r="E71" s="206"/>
      <c r="F71" s="207">
        <f t="shared" si="4"/>
        <v>0</v>
      </c>
      <c r="G71" s="244">
        <f t="shared" si="25"/>
      </c>
      <c r="H71" s="207">
        <f t="shared" si="22"/>
        <v>0</v>
      </c>
      <c r="I71" s="244">
        <f t="shared" si="26"/>
      </c>
      <c r="J71" s="262"/>
      <c r="K71" s="262"/>
      <c r="L71" s="262" t="e">
        <f>K71-#REF!</f>
        <v>#REF!</v>
      </c>
      <c r="M71" s="244">
        <f t="shared" si="27"/>
      </c>
      <c r="N71" s="205"/>
      <c r="O71" s="207">
        <f t="shared" si="23"/>
        <v>0</v>
      </c>
      <c r="P71" s="207">
        <f t="shared" si="29"/>
        <v>0</v>
      </c>
      <c r="Q71" s="207">
        <f t="shared" si="30"/>
        <v>0</v>
      </c>
      <c r="R71" s="244">
        <f t="shared" si="28"/>
      </c>
    </row>
    <row r="72" spans="1:18" ht="20.25" hidden="1">
      <c r="A72" s="74">
        <v>202.014</v>
      </c>
      <c r="B72" s="176" t="s">
        <v>44</v>
      </c>
      <c r="C72" s="206"/>
      <c r="D72" s="262"/>
      <c r="E72" s="206"/>
      <c r="F72" s="207">
        <f t="shared" si="4"/>
        <v>0</v>
      </c>
      <c r="G72" s="244">
        <f t="shared" si="25"/>
      </c>
      <c r="H72" s="207">
        <f t="shared" si="22"/>
        <v>0</v>
      </c>
      <c r="I72" s="244">
        <f t="shared" si="26"/>
      </c>
      <c r="J72" s="262"/>
      <c r="K72" s="262"/>
      <c r="L72" s="262" t="e">
        <f>K72-#REF!</f>
        <v>#REF!</v>
      </c>
      <c r="M72" s="244">
        <f t="shared" si="27"/>
      </c>
      <c r="N72" s="205"/>
      <c r="O72" s="207">
        <f t="shared" si="23"/>
        <v>0</v>
      </c>
      <c r="P72" s="207">
        <f t="shared" si="29"/>
        <v>0</v>
      </c>
      <c r="Q72" s="207">
        <f t="shared" si="30"/>
        <v>0</v>
      </c>
      <c r="R72" s="244">
        <f t="shared" si="28"/>
      </c>
    </row>
    <row r="73" spans="1:18" ht="40.5" hidden="1">
      <c r="A73" s="75">
        <v>203</v>
      </c>
      <c r="B73" s="173" t="s">
        <v>45</v>
      </c>
      <c r="C73" s="203"/>
      <c r="D73" s="254"/>
      <c r="E73" s="203"/>
      <c r="F73" s="204">
        <f t="shared" si="4"/>
        <v>0</v>
      </c>
      <c r="G73" s="244">
        <f t="shared" si="25"/>
      </c>
      <c r="H73" s="204">
        <f t="shared" si="22"/>
        <v>0</v>
      </c>
      <c r="I73" s="244">
        <f t="shared" si="26"/>
      </c>
      <c r="J73" s="254"/>
      <c r="K73" s="254"/>
      <c r="L73" s="254" t="e">
        <f>K73-#REF!</f>
        <v>#REF!</v>
      </c>
      <c r="M73" s="244">
        <f t="shared" si="27"/>
      </c>
      <c r="N73" s="205"/>
      <c r="O73" s="204">
        <f t="shared" si="23"/>
        <v>0</v>
      </c>
      <c r="P73" s="204">
        <f t="shared" si="29"/>
        <v>0</v>
      </c>
      <c r="Q73" s="204">
        <f t="shared" si="30"/>
        <v>0</v>
      </c>
      <c r="R73" s="244">
        <f t="shared" si="28"/>
      </c>
    </row>
    <row r="74" spans="1:18" ht="15.75" customHeight="1" hidden="1">
      <c r="A74" s="74">
        <v>203.01</v>
      </c>
      <c r="B74" s="177" t="s">
        <v>46</v>
      </c>
      <c r="C74" s="203"/>
      <c r="D74" s="254"/>
      <c r="E74" s="203"/>
      <c r="F74" s="204">
        <f t="shared" si="4"/>
        <v>0</v>
      </c>
      <c r="G74" s="244">
        <f t="shared" si="25"/>
      </c>
      <c r="H74" s="204">
        <f t="shared" si="22"/>
        <v>0</v>
      </c>
      <c r="I74" s="244">
        <f t="shared" si="26"/>
      </c>
      <c r="J74" s="254"/>
      <c r="K74" s="254"/>
      <c r="L74" s="254" t="e">
        <f>K74-#REF!</f>
        <v>#REF!</v>
      </c>
      <c r="M74" s="244">
        <f t="shared" si="27"/>
      </c>
      <c r="N74" s="205"/>
      <c r="O74" s="204">
        <f t="shared" si="23"/>
        <v>0</v>
      </c>
      <c r="P74" s="204">
        <f t="shared" si="29"/>
        <v>0</v>
      </c>
      <c r="Q74" s="204">
        <f t="shared" si="30"/>
        <v>0</v>
      </c>
      <c r="R74" s="244">
        <f t="shared" si="28"/>
      </c>
    </row>
    <row r="75" spans="1:18" ht="20.25" hidden="1">
      <c r="A75" s="74">
        <v>203.011</v>
      </c>
      <c r="B75" s="176" t="s">
        <v>47</v>
      </c>
      <c r="C75" s="206"/>
      <c r="D75" s="262"/>
      <c r="E75" s="206"/>
      <c r="F75" s="207">
        <f t="shared" si="4"/>
        <v>0</v>
      </c>
      <c r="G75" s="244">
        <f t="shared" si="25"/>
      </c>
      <c r="H75" s="207">
        <f t="shared" si="22"/>
        <v>0</v>
      </c>
      <c r="I75" s="244">
        <f t="shared" si="26"/>
      </c>
      <c r="J75" s="262"/>
      <c r="K75" s="262"/>
      <c r="L75" s="262" t="e">
        <f>K75-#REF!</f>
        <v>#REF!</v>
      </c>
      <c r="M75" s="244">
        <f t="shared" si="27"/>
      </c>
      <c r="N75" s="205"/>
      <c r="O75" s="207">
        <f t="shared" si="23"/>
        <v>0</v>
      </c>
      <c r="P75" s="207">
        <f t="shared" si="29"/>
        <v>0</v>
      </c>
      <c r="Q75" s="207">
        <f t="shared" si="30"/>
        <v>0</v>
      </c>
      <c r="R75" s="244">
        <f t="shared" si="28"/>
      </c>
    </row>
    <row r="76" spans="1:18" ht="20.25" hidden="1">
      <c r="A76" s="74">
        <v>203.012</v>
      </c>
      <c r="B76" s="176" t="s">
        <v>48</v>
      </c>
      <c r="C76" s="206"/>
      <c r="D76" s="262"/>
      <c r="E76" s="206"/>
      <c r="F76" s="207">
        <f t="shared" si="4"/>
        <v>0</v>
      </c>
      <c r="G76" s="244">
        <f t="shared" si="25"/>
      </c>
      <c r="H76" s="207">
        <f t="shared" si="22"/>
        <v>0</v>
      </c>
      <c r="I76" s="244">
        <f t="shared" si="26"/>
      </c>
      <c r="J76" s="262"/>
      <c r="K76" s="262"/>
      <c r="L76" s="262" t="e">
        <f>K76-#REF!</f>
        <v>#REF!</v>
      </c>
      <c r="M76" s="244">
        <f t="shared" si="27"/>
      </c>
      <c r="N76" s="205"/>
      <c r="O76" s="207">
        <f t="shared" si="23"/>
        <v>0</v>
      </c>
      <c r="P76" s="207">
        <f t="shared" si="29"/>
        <v>0</v>
      </c>
      <c r="Q76" s="207">
        <f t="shared" si="30"/>
        <v>0</v>
      </c>
      <c r="R76" s="244">
        <f t="shared" si="28"/>
      </c>
    </row>
    <row r="77" spans="1:18" ht="15.75" customHeight="1" hidden="1">
      <c r="A77" s="74">
        <v>203.013</v>
      </c>
      <c r="B77" s="176" t="s">
        <v>43</v>
      </c>
      <c r="C77" s="206"/>
      <c r="D77" s="262"/>
      <c r="E77" s="206"/>
      <c r="F77" s="207">
        <f t="shared" si="4"/>
        <v>0</v>
      </c>
      <c r="G77" s="244">
        <f t="shared" si="25"/>
      </c>
      <c r="H77" s="207">
        <f t="shared" si="22"/>
        <v>0</v>
      </c>
      <c r="I77" s="244">
        <f t="shared" si="26"/>
      </c>
      <c r="J77" s="262"/>
      <c r="K77" s="262"/>
      <c r="L77" s="262" t="e">
        <f>K77-#REF!</f>
        <v>#REF!</v>
      </c>
      <c r="M77" s="244">
        <f t="shared" si="27"/>
      </c>
      <c r="N77" s="205"/>
      <c r="O77" s="207">
        <f t="shared" si="23"/>
        <v>0</v>
      </c>
      <c r="P77" s="207">
        <f t="shared" si="29"/>
        <v>0</v>
      </c>
      <c r="Q77" s="207">
        <f t="shared" si="30"/>
        <v>0</v>
      </c>
      <c r="R77" s="244">
        <f t="shared" si="28"/>
      </c>
    </row>
    <row r="78" spans="1:18" ht="14.25" customHeight="1" hidden="1">
      <c r="A78" s="75">
        <v>204</v>
      </c>
      <c r="B78" s="173" t="s">
        <v>49</v>
      </c>
      <c r="C78" s="206"/>
      <c r="D78" s="262"/>
      <c r="E78" s="206"/>
      <c r="F78" s="207">
        <f t="shared" si="4"/>
        <v>0</v>
      </c>
      <c r="G78" s="244">
        <f t="shared" si="25"/>
      </c>
      <c r="H78" s="207">
        <f t="shared" si="22"/>
        <v>0</v>
      </c>
      <c r="I78" s="244">
        <f t="shared" si="26"/>
      </c>
      <c r="J78" s="262"/>
      <c r="K78" s="262"/>
      <c r="L78" s="262" t="e">
        <f>K78-#REF!</f>
        <v>#REF!</v>
      </c>
      <c r="M78" s="244">
        <f t="shared" si="27"/>
      </c>
      <c r="N78" s="205"/>
      <c r="O78" s="207">
        <f t="shared" si="23"/>
        <v>0</v>
      </c>
      <c r="P78" s="207">
        <f t="shared" si="29"/>
        <v>0</v>
      </c>
      <c r="Q78" s="207">
        <f t="shared" si="30"/>
        <v>0</v>
      </c>
      <c r="R78" s="244">
        <f t="shared" si="28"/>
      </c>
    </row>
    <row r="79" spans="1:18" ht="18.75" customHeight="1" hidden="1">
      <c r="A79" s="75">
        <v>205</v>
      </c>
      <c r="B79" s="173" t="s">
        <v>50</v>
      </c>
      <c r="C79" s="206"/>
      <c r="D79" s="262"/>
      <c r="E79" s="206"/>
      <c r="F79" s="207">
        <f aca="true" t="shared" si="31" ref="F79:F90">E79-D79</f>
        <v>0</v>
      </c>
      <c r="G79" s="244">
        <f t="shared" si="25"/>
      </c>
      <c r="H79" s="207">
        <f t="shared" si="22"/>
        <v>0</v>
      </c>
      <c r="I79" s="244">
        <f t="shared" si="26"/>
      </c>
      <c r="J79" s="262"/>
      <c r="K79" s="262"/>
      <c r="L79" s="262" t="e">
        <f>K79-#REF!</f>
        <v>#REF!</v>
      </c>
      <c r="M79" s="244">
        <f t="shared" si="27"/>
      </c>
      <c r="N79" s="205"/>
      <c r="O79" s="207">
        <f t="shared" si="23"/>
        <v>0</v>
      </c>
      <c r="P79" s="207">
        <f t="shared" si="29"/>
        <v>0</v>
      </c>
      <c r="Q79" s="207">
        <f t="shared" si="30"/>
        <v>0</v>
      </c>
      <c r="R79" s="244">
        <f t="shared" si="28"/>
      </c>
    </row>
    <row r="80" spans="1:18" ht="15" customHeight="1" hidden="1">
      <c r="A80" s="75">
        <v>900.4</v>
      </c>
      <c r="B80" s="178" t="s">
        <v>51</v>
      </c>
      <c r="C80" s="203"/>
      <c r="D80" s="254"/>
      <c r="E80" s="203"/>
      <c r="F80" s="204">
        <f t="shared" si="31"/>
        <v>0</v>
      </c>
      <c r="G80" s="244">
        <f t="shared" si="25"/>
      </c>
      <c r="H80" s="204">
        <f t="shared" si="22"/>
        <v>0</v>
      </c>
      <c r="I80" s="244">
        <f t="shared" si="26"/>
      </c>
      <c r="J80" s="254"/>
      <c r="K80" s="254"/>
      <c r="L80" s="254" t="e">
        <f>K80-#REF!</f>
        <v>#REF!</v>
      </c>
      <c r="M80" s="244">
        <f t="shared" si="27"/>
      </c>
      <c r="N80" s="205"/>
      <c r="O80" s="204">
        <f t="shared" si="23"/>
        <v>0</v>
      </c>
      <c r="P80" s="204">
        <f t="shared" si="29"/>
        <v>0</v>
      </c>
      <c r="Q80" s="204">
        <f t="shared" si="30"/>
        <v>0</v>
      </c>
      <c r="R80" s="244">
        <f t="shared" si="28"/>
      </c>
    </row>
    <row r="81" spans="1:22" s="121" customFormat="1" ht="21" customHeight="1">
      <c r="A81" s="183"/>
      <c r="B81" s="184" t="s">
        <v>0</v>
      </c>
      <c r="C81" s="199">
        <f>SUM(C82:C84)</f>
        <v>3395</v>
      </c>
      <c r="D81" s="261">
        <f>SUM(D82:D88)+D89</f>
        <v>2905</v>
      </c>
      <c r="E81" s="199">
        <f>SUM(E82:E88)+E89</f>
        <v>2238.94761</v>
      </c>
      <c r="F81" s="199">
        <f t="shared" si="31"/>
        <v>-666.0523899999998</v>
      </c>
      <c r="G81" s="245">
        <f t="shared" si="25"/>
        <v>0.7707220688468159</v>
      </c>
      <c r="H81" s="199">
        <f t="shared" si="22"/>
        <v>-1156.0523899999998</v>
      </c>
      <c r="I81" s="284">
        <f t="shared" si="26"/>
        <v>0.6594838321060383</v>
      </c>
      <c r="J81" s="261">
        <f>SUM(J82:J88)+J89</f>
        <v>14478.1</v>
      </c>
      <c r="K81" s="261">
        <f>SUM(K82:K88)+K89</f>
        <v>-56.2117</v>
      </c>
      <c r="L81" s="192">
        <f>K81-J81</f>
        <v>-14534.3117</v>
      </c>
      <c r="M81" s="284">
        <f t="shared" si="27"/>
        <v>-0.0038825329290445567</v>
      </c>
      <c r="N81" s="199"/>
      <c r="O81" s="199">
        <f t="shared" si="23"/>
        <v>17873.1</v>
      </c>
      <c r="P81" s="199">
        <f t="shared" si="29"/>
        <v>2182.7359100000003</v>
      </c>
      <c r="Q81" s="199">
        <f t="shared" si="30"/>
        <v>-15690.36409</v>
      </c>
      <c r="R81" s="284">
        <f t="shared" si="28"/>
        <v>0.12212408088132448</v>
      </c>
      <c r="T81" s="121">
        <f>V81/O51*100</f>
        <v>0</v>
      </c>
      <c r="V81" s="289">
        <f>E95+K95</f>
        <v>0</v>
      </c>
    </row>
    <row r="82" spans="1:18" s="121" customFormat="1" ht="44.25" customHeight="1">
      <c r="A82" s="248">
        <v>1140</v>
      </c>
      <c r="B82" s="179" t="s">
        <v>171</v>
      </c>
      <c r="C82" s="208">
        <v>0</v>
      </c>
      <c r="D82" s="263">
        <v>0</v>
      </c>
      <c r="E82" s="209">
        <v>-123.55239</v>
      </c>
      <c r="F82" s="209">
        <f t="shared" si="31"/>
        <v>-123.55239</v>
      </c>
      <c r="G82" s="284">
        <f t="shared" si="25"/>
      </c>
      <c r="H82" s="209">
        <f t="shared" si="22"/>
        <v>-123.55239</v>
      </c>
      <c r="I82" s="284">
        <f t="shared" si="26"/>
      </c>
      <c r="J82" s="210">
        <v>0</v>
      </c>
      <c r="K82" s="210">
        <v>0</v>
      </c>
      <c r="L82" s="210"/>
      <c r="M82" s="284">
        <f t="shared" si="27"/>
      </c>
      <c r="N82" s="209"/>
      <c r="O82" s="209">
        <f t="shared" si="23"/>
        <v>0</v>
      </c>
      <c r="P82" s="209">
        <f t="shared" si="29"/>
        <v>-123.55239</v>
      </c>
      <c r="Q82" s="209">
        <f t="shared" si="30"/>
        <v>-123.55239</v>
      </c>
      <c r="R82" s="284">
        <f t="shared" si="28"/>
      </c>
    </row>
    <row r="83" spans="1:18" s="121" customFormat="1" ht="87" customHeight="1">
      <c r="A83" s="248">
        <v>8820</v>
      </c>
      <c r="B83" s="179" t="s">
        <v>175</v>
      </c>
      <c r="C83" s="209">
        <v>945</v>
      </c>
      <c r="D83" s="210">
        <v>945</v>
      </c>
      <c r="E83" s="210">
        <v>945</v>
      </c>
      <c r="F83" s="209">
        <f t="shared" si="31"/>
        <v>0</v>
      </c>
      <c r="G83" s="284">
        <f t="shared" si="25"/>
        <v>1</v>
      </c>
      <c r="H83" s="209">
        <f t="shared" si="22"/>
        <v>0</v>
      </c>
      <c r="I83" s="284">
        <f t="shared" si="26"/>
        <v>1</v>
      </c>
      <c r="J83" s="210">
        <v>410.6</v>
      </c>
      <c r="K83" s="210">
        <v>-52.15021</v>
      </c>
      <c r="L83" s="194">
        <f aca="true" t="shared" si="32" ref="L83:L89">K83-J83</f>
        <v>-462.75021000000004</v>
      </c>
      <c r="M83" s="284">
        <f t="shared" si="27"/>
        <v>-0.127009766195811</v>
      </c>
      <c r="N83" s="209"/>
      <c r="O83" s="209">
        <f t="shared" si="23"/>
        <v>1355.6</v>
      </c>
      <c r="P83" s="209">
        <f t="shared" si="29"/>
        <v>892.84979</v>
      </c>
      <c r="Q83" s="209">
        <f t="shared" si="30"/>
        <v>-462.7502099999999</v>
      </c>
      <c r="R83" s="284">
        <f t="shared" si="28"/>
        <v>0.6586380864561818</v>
      </c>
    </row>
    <row r="84" spans="1:18" s="121" customFormat="1" ht="69.75" customHeight="1">
      <c r="A84" s="248" t="s">
        <v>172</v>
      </c>
      <c r="B84" s="179" t="s">
        <v>173</v>
      </c>
      <c r="C84" s="209">
        <v>2450</v>
      </c>
      <c r="D84" s="210">
        <v>1960</v>
      </c>
      <c r="E84" s="210">
        <v>1417.5</v>
      </c>
      <c r="F84" s="209">
        <f t="shared" si="31"/>
        <v>-542.5</v>
      </c>
      <c r="G84" s="284">
        <f t="shared" si="25"/>
        <v>0.7232142857142857</v>
      </c>
      <c r="H84" s="209">
        <f t="shared" si="22"/>
        <v>-1032.5</v>
      </c>
      <c r="I84" s="284">
        <f t="shared" si="26"/>
        <v>0.5785714285714286</v>
      </c>
      <c r="J84" s="210">
        <v>0</v>
      </c>
      <c r="K84" s="210">
        <v>-4.06149</v>
      </c>
      <c r="L84" s="194">
        <f t="shared" si="32"/>
        <v>-4.06149</v>
      </c>
      <c r="M84" s="284">
        <f t="shared" si="27"/>
      </c>
      <c r="N84" s="209"/>
      <c r="O84" s="209">
        <f t="shared" si="23"/>
        <v>2450</v>
      </c>
      <c r="P84" s="209">
        <f t="shared" si="29"/>
        <v>1413.43851</v>
      </c>
      <c r="Q84" s="209">
        <f t="shared" si="30"/>
        <v>-1036.56149</v>
      </c>
      <c r="R84" s="284">
        <f t="shared" si="28"/>
        <v>0.5769136775510204</v>
      </c>
    </row>
    <row r="85" spans="1:18" s="121" customFormat="1" ht="131.25" customHeight="1">
      <c r="A85" s="248">
        <v>8880</v>
      </c>
      <c r="B85" s="179" t="s">
        <v>174</v>
      </c>
      <c r="C85" s="208">
        <v>0</v>
      </c>
      <c r="D85" s="263">
        <v>0</v>
      </c>
      <c r="E85" s="208">
        <v>0</v>
      </c>
      <c r="F85" s="209"/>
      <c r="G85" s="284">
        <f t="shared" si="25"/>
      </c>
      <c r="H85" s="209"/>
      <c r="I85" s="284">
        <f t="shared" si="26"/>
      </c>
      <c r="J85" s="210">
        <v>14067.5</v>
      </c>
      <c r="K85" s="210">
        <v>0</v>
      </c>
      <c r="L85" s="194">
        <f t="shared" si="32"/>
        <v>-14067.5</v>
      </c>
      <c r="M85" s="284">
        <f t="shared" si="27"/>
        <v>0</v>
      </c>
      <c r="N85" s="209"/>
      <c r="O85" s="209">
        <f>C85+J85</f>
        <v>14067.5</v>
      </c>
      <c r="P85" s="209">
        <f t="shared" si="29"/>
        <v>0</v>
      </c>
      <c r="Q85" s="209">
        <f t="shared" si="30"/>
        <v>-14067.5</v>
      </c>
      <c r="R85" s="284">
        <f t="shared" si="28"/>
        <v>0</v>
      </c>
    </row>
    <row r="86" spans="1:18" s="1" customFormat="1" ht="60.75" hidden="1">
      <c r="A86" s="76">
        <v>8103</v>
      </c>
      <c r="B86" s="180" t="s">
        <v>1</v>
      </c>
      <c r="C86" s="208"/>
      <c r="D86" s="210"/>
      <c r="E86" s="208"/>
      <c r="F86" s="210">
        <f t="shared" si="31"/>
        <v>0</v>
      </c>
      <c r="G86" s="244">
        <f t="shared" si="25"/>
      </c>
      <c r="H86" s="210">
        <f>E86-C86</f>
        <v>0</v>
      </c>
      <c r="I86" s="244">
        <f t="shared" si="26"/>
      </c>
      <c r="J86" s="210"/>
      <c r="K86" s="210"/>
      <c r="L86" s="194">
        <f t="shared" si="32"/>
        <v>0</v>
      </c>
      <c r="M86" s="244">
        <f t="shared" si="27"/>
      </c>
      <c r="N86" s="210"/>
      <c r="O86" s="210">
        <f t="shared" si="23"/>
        <v>0</v>
      </c>
      <c r="P86" s="210">
        <f t="shared" si="29"/>
        <v>0</v>
      </c>
      <c r="Q86" s="210">
        <f t="shared" si="30"/>
        <v>0</v>
      </c>
      <c r="R86" s="244">
        <f t="shared" si="28"/>
      </c>
    </row>
    <row r="87" spans="1:18" s="1" customFormat="1" ht="60.75" hidden="1">
      <c r="A87" s="76">
        <v>8104</v>
      </c>
      <c r="B87" s="180" t="s">
        <v>2</v>
      </c>
      <c r="C87" s="208"/>
      <c r="D87" s="210"/>
      <c r="E87" s="208"/>
      <c r="F87" s="210">
        <f t="shared" si="31"/>
        <v>0</v>
      </c>
      <c r="G87" s="244">
        <f t="shared" si="25"/>
      </c>
      <c r="H87" s="210">
        <f>E87-C87</f>
        <v>0</v>
      </c>
      <c r="I87" s="244">
        <f t="shared" si="26"/>
      </c>
      <c r="J87" s="210"/>
      <c r="K87" s="210"/>
      <c r="L87" s="194">
        <f t="shared" si="32"/>
        <v>0</v>
      </c>
      <c r="M87" s="244">
        <f t="shared" si="27"/>
      </c>
      <c r="N87" s="210"/>
      <c r="O87" s="210">
        <f t="shared" si="23"/>
        <v>0</v>
      </c>
      <c r="P87" s="210">
        <f t="shared" si="29"/>
        <v>0</v>
      </c>
      <c r="Q87" s="210">
        <f t="shared" si="30"/>
        <v>0</v>
      </c>
      <c r="R87" s="244">
        <f t="shared" si="28"/>
      </c>
    </row>
    <row r="88" spans="1:18" s="1" customFormat="1" ht="40.5" hidden="1">
      <c r="A88" s="76">
        <v>8106</v>
      </c>
      <c r="B88" s="180" t="s">
        <v>3</v>
      </c>
      <c r="C88" s="208"/>
      <c r="D88" s="210"/>
      <c r="E88" s="208"/>
      <c r="F88" s="210">
        <f t="shared" si="31"/>
        <v>0</v>
      </c>
      <c r="G88" s="244">
        <f t="shared" si="25"/>
      </c>
      <c r="H88" s="210">
        <f>E88-C88</f>
        <v>0</v>
      </c>
      <c r="I88" s="244">
        <f t="shared" si="26"/>
      </c>
      <c r="J88" s="210"/>
      <c r="K88" s="210"/>
      <c r="L88" s="194">
        <f t="shared" si="32"/>
        <v>0</v>
      </c>
      <c r="M88" s="244">
        <f t="shared" si="27"/>
      </c>
      <c r="N88" s="210"/>
      <c r="O88" s="210">
        <f t="shared" si="23"/>
        <v>0</v>
      </c>
      <c r="P88" s="210">
        <f t="shared" si="29"/>
        <v>0</v>
      </c>
      <c r="Q88" s="210">
        <f t="shared" si="30"/>
        <v>0</v>
      </c>
      <c r="R88" s="244">
        <f t="shared" si="28"/>
      </c>
    </row>
    <row r="89" spans="1:18" s="1" customFormat="1" ht="60.75" hidden="1">
      <c r="A89" s="76">
        <v>8107</v>
      </c>
      <c r="B89" s="180" t="s">
        <v>115</v>
      </c>
      <c r="C89" s="208"/>
      <c r="D89" s="210"/>
      <c r="E89" s="208"/>
      <c r="F89" s="210">
        <f t="shared" si="31"/>
        <v>0</v>
      </c>
      <c r="G89" s="244">
        <f t="shared" si="25"/>
      </c>
      <c r="H89" s="210">
        <f>E89-C89</f>
        <v>0</v>
      </c>
      <c r="I89" s="244">
        <f t="shared" si="26"/>
      </c>
      <c r="J89" s="210"/>
      <c r="K89" s="210"/>
      <c r="L89" s="194">
        <f t="shared" si="32"/>
        <v>0</v>
      </c>
      <c r="M89" s="244">
        <f t="shared" si="27"/>
      </c>
      <c r="N89" s="210"/>
      <c r="O89" s="210">
        <f t="shared" si="23"/>
        <v>0</v>
      </c>
      <c r="P89" s="210">
        <f t="shared" si="29"/>
        <v>0</v>
      </c>
      <c r="Q89" s="210">
        <f t="shared" si="30"/>
        <v>0</v>
      </c>
      <c r="R89" s="244">
        <f t="shared" si="28"/>
      </c>
    </row>
    <row r="90" spans="1:20" ht="25.5" customHeight="1">
      <c r="A90" s="77"/>
      <c r="B90" s="181" t="s">
        <v>4</v>
      </c>
      <c r="C90" s="197">
        <f>C81+C51</f>
        <v>8129378.07501</v>
      </c>
      <c r="D90" s="197">
        <f>D81+D51</f>
        <v>6260519.101349999</v>
      </c>
      <c r="E90" s="197">
        <f>E81+E51</f>
        <v>5478033.579670003</v>
      </c>
      <c r="F90" s="197">
        <f t="shared" si="31"/>
        <v>-782485.5216799965</v>
      </c>
      <c r="G90" s="244">
        <f t="shared" si="25"/>
        <v>0.8750126772217237</v>
      </c>
      <c r="H90" s="197">
        <f>E90-C90</f>
        <v>-2651344.495339997</v>
      </c>
      <c r="I90" s="244">
        <f t="shared" si="26"/>
        <v>0.6738564167054396</v>
      </c>
      <c r="J90" s="197">
        <f>J51+J81</f>
        <v>1949149.9427300002</v>
      </c>
      <c r="K90" s="197">
        <f>K51+K81</f>
        <v>891078.4058200001</v>
      </c>
      <c r="L90" s="197">
        <f>L51+L81</f>
        <v>-1058071.5369100003</v>
      </c>
      <c r="M90" s="244">
        <f t="shared" si="27"/>
        <v>0.4571625744564044</v>
      </c>
      <c r="N90" s="286"/>
      <c r="O90" s="286">
        <f t="shared" si="23"/>
        <v>10078528.01774</v>
      </c>
      <c r="P90" s="286">
        <f t="shared" si="29"/>
        <v>6369111.985490003</v>
      </c>
      <c r="Q90" s="286">
        <f t="shared" si="30"/>
        <v>-3709416.0322499974</v>
      </c>
      <c r="R90" s="244">
        <f t="shared" si="28"/>
        <v>0.6319486312167049</v>
      </c>
      <c r="S90" s="5"/>
      <c r="T90" s="5"/>
    </row>
    <row r="91" spans="1:18" ht="15.75">
      <c r="A91" s="43"/>
      <c r="B91" s="44"/>
      <c r="C91" s="185"/>
      <c r="D91" s="264"/>
      <c r="E91" s="185"/>
      <c r="F91" s="186"/>
      <c r="G91" s="186"/>
      <c r="H91" s="187"/>
      <c r="I91" s="188"/>
      <c r="J91" s="265"/>
      <c r="K91" s="265"/>
      <c r="L91" s="273"/>
      <c r="M91" s="274"/>
      <c r="N91" s="190"/>
      <c r="O91" s="190"/>
      <c r="P91" s="190"/>
      <c r="Q91" s="190"/>
      <c r="R91" s="190"/>
    </row>
    <row r="92" spans="1:18" ht="15.75">
      <c r="A92" s="40"/>
      <c r="B92" s="56"/>
      <c r="C92" s="189"/>
      <c r="D92" s="265"/>
      <c r="E92" s="189"/>
      <c r="F92" s="187"/>
      <c r="G92" s="187"/>
      <c r="H92" s="187"/>
      <c r="I92" s="188"/>
      <c r="J92" s="265"/>
      <c r="K92" s="265"/>
      <c r="L92" s="273"/>
      <c r="M92" s="274"/>
      <c r="N92" s="190"/>
      <c r="O92" s="190"/>
      <c r="P92" s="190"/>
      <c r="Q92" s="190"/>
      <c r="R92" s="190"/>
    </row>
    <row r="93" spans="1:13" ht="15.75">
      <c r="A93" s="38"/>
      <c r="B93" s="39"/>
      <c r="C93" s="97"/>
      <c r="D93" s="266"/>
      <c r="E93" s="279"/>
      <c r="F93" s="40"/>
      <c r="G93" s="40"/>
      <c r="H93" s="46"/>
      <c r="I93" s="24"/>
      <c r="J93" s="275"/>
      <c r="K93" s="276"/>
      <c r="M93" s="277"/>
    </row>
    <row r="94" spans="1:13" ht="18.75">
      <c r="A94" s="38"/>
      <c r="B94" s="120"/>
      <c r="C94" s="98"/>
      <c r="D94" s="267"/>
      <c r="E94" s="104"/>
      <c r="F94" s="46"/>
      <c r="G94" s="46"/>
      <c r="H94" s="46"/>
      <c r="J94" s="278"/>
      <c r="K94" s="276"/>
      <c r="M94" s="277"/>
    </row>
    <row r="95" spans="1:13" ht="20.25">
      <c r="A95" s="38"/>
      <c r="B95" s="39"/>
      <c r="C95" s="98"/>
      <c r="D95" s="267"/>
      <c r="E95" s="104"/>
      <c r="F95" s="24"/>
      <c r="G95" s="46"/>
      <c r="H95" s="46"/>
      <c r="I95" s="24"/>
      <c r="J95" s="276"/>
      <c r="K95" s="197"/>
      <c r="M95" s="277"/>
    </row>
    <row r="96" spans="1:16" ht="15.75">
      <c r="A96" s="38"/>
      <c r="B96" s="39"/>
      <c r="C96" s="98"/>
      <c r="D96" s="267"/>
      <c r="E96" s="104"/>
      <c r="F96" s="46"/>
      <c r="G96" s="46"/>
      <c r="H96" s="46"/>
      <c r="I96" s="24"/>
      <c r="J96" s="276"/>
      <c r="K96" s="276"/>
      <c r="M96" s="277"/>
      <c r="P96" s="123"/>
    </row>
    <row r="97" spans="1:13" ht="15.75">
      <c r="A97" s="38"/>
      <c r="B97" s="39"/>
      <c r="C97" s="98"/>
      <c r="D97" s="267"/>
      <c r="E97" s="104"/>
      <c r="F97" s="46"/>
      <c r="G97" s="46"/>
      <c r="H97" s="46"/>
      <c r="I97" s="24"/>
      <c r="J97" s="276"/>
      <c r="K97" s="276"/>
      <c r="M97" s="277"/>
    </row>
    <row r="98" spans="1:13" ht="15.75">
      <c r="A98" s="38"/>
      <c r="B98" s="39"/>
      <c r="C98" s="98"/>
      <c r="D98" s="267"/>
      <c r="E98" s="104"/>
      <c r="F98" s="46"/>
      <c r="G98" s="46"/>
      <c r="H98" s="46"/>
      <c r="I98" s="24"/>
      <c r="J98" s="276"/>
      <c r="K98" s="276"/>
      <c r="M98" s="277"/>
    </row>
    <row r="99" spans="1:13" ht="15.75">
      <c r="A99" s="41"/>
      <c r="B99" s="42"/>
      <c r="C99" s="99"/>
      <c r="D99" s="268"/>
      <c r="E99" s="105"/>
      <c r="F99" s="47"/>
      <c r="G99" s="47"/>
      <c r="H99" s="47"/>
      <c r="M99" s="277"/>
    </row>
    <row r="100" spans="1:13" ht="15.75">
      <c r="A100" s="41"/>
      <c r="B100" s="42"/>
      <c r="C100" s="99"/>
      <c r="D100" s="268"/>
      <c r="E100" s="105"/>
      <c r="F100" s="47"/>
      <c r="G100" s="47"/>
      <c r="H100" s="47"/>
      <c r="M100" s="277"/>
    </row>
    <row r="101" spans="1:13" ht="15.75">
      <c r="A101" s="41"/>
      <c r="B101" s="42"/>
      <c r="C101" s="99"/>
      <c r="D101" s="268"/>
      <c r="E101" s="105"/>
      <c r="F101" s="47"/>
      <c r="G101" s="47"/>
      <c r="H101" s="47"/>
      <c r="M101" s="277"/>
    </row>
    <row r="102" ht="15.75">
      <c r="M102" s="277"/>
    </row>
    <row r="103" ht="15.75">
      <c r="M103" s="277"/>
    </row>
    <row r="104" ht="15.75">
      <c r="M104" s="277"/>
    </row>
    <row r="105" ht="15.75">
      <c r="M105" s="277"/>
    </row>
    <row r="106" ht="15.75">
      <c r="M106" s="277"/>
    </row>
    <row r="107" ht="15.75">
      <c r="M107" s="277"/>
    </row>
    <row r="108" ht="15.75">
      <c r="M108" s="277"/>
    </row>
    <row r="109" ht="15.75">
      <c r="M109" s="277"/>
    </row>
    <row r="110" ht="15.75">
      <c r="M110" s="277"/>
    </row>
    <row r="111" ht="15.75">
      <c r="M111" s="277"/>
    </row>
    <row r="112" ht="15.75">
      <c r="M112" s="277"/>
    </row>
    <row r="113" ht="15.75">
      <c r="M113" s="277"/>
    </row>
    <row r="114" ht="15.75">
      <c r="M114" s="277"/>
    </row>
    <row r="115" ht="15.75">
      <c r="M115" s="277"/>
    </row>
    <row r="116" ht="15.75">
      <c r="M116" s="277"/>
    </row>
    <row r="117" ht="15.75">
      <c r="M117" s="277"/>
    </row>
    <row r="118" ht="15.75">
      <c r="M118" s="277"/>
    </row>
    <row r="119" ht="15.75">
      <c r="M119" s="277"/>
    </row>
    <row r="120" ht="15.75">
      <c r="M120" s="277"/>
    </row>
    <row r="121" ht="15.75">
      <c r="M121" s="277"/>
    </row>
    <row r="122" ht="15.75">
      <c r="M122" s="277"/>
    </row>
    <row r="123" ht="15.75">
      <c r="M123" s="277"/>
    </row>
    <row r="124" ht="15.75">
      <c r="M124" s="277"/>
    </row>
    <row r="125" ht="15.75">
      <c r="M125" s="277"/>
    </row>
    <row r="126" ht="15.75">
      <c r="M126" s="277"/>
    </row>
    <row r="127" ht="15.75">
      <c r="M127" s="277"/>
    </row>
    <row r="128" ht="15.75">
      <c r="M128" s="277"/>
    </row>
    <row r="129" ht="15.75">
      <c r="M129" s="277"/>
    </row>
    <row r="130" ht="15.75">
      <c r="M130" s="277"/>
    </row>
    <row r="131" ht="15.75">
      <c r="M131" s="277"/>
    </row>
    <row r="132" ht="15.75">
      <c r="M132" s="277"/>
    </row>
    <row r="133" ht="15.75">
      <c r="M133" s="277"/>
    </row>
    <row r="134" ht="15.75">
      <c r="M134" s="277"/>
    </row>
    <row r="135" ht="15.75">
      <c r="M135" s="277"/>
    </row>
    <row r="136" ht="15.75">
      <c r="M136" s="277"/>
    </row>
    <row r="137" ht="15.75">
      <c r="M137" s="277"/>
    </row>
    <row r="138" ht="15.75">
      <c r="M138" s="277"/>
    </row>
    <row r="139" ht="15.75">
      <c r="M139" s="277"/>
    </row>
    <row r="140" ht="15.75">
      <c r="M140" s="277"/>
    </row>
    <row r="141" ht="15.75">
      <c r="M141" s="277"/>
    </row>
    <row r="142" ht="15.75">
      <c r="M142" s="277"/>
    </row>
    <row r="143" ht="15.75">
      <c r="M143" s="277"/>
    </row>
    <row r="144" ht="15.75">
      <c r="M144" s="277"/>
    </row>
    <row r="145" ht="15.75">
      <c r="M145" s="277"/>
    </row>
    <row r="146" ht="15.75">
      <c r="M146" s="277"/>
    </row>
    <row r="147" ht="15.75">
      <c r="M147" s="277"/>
    </row>
    <row r="148" ht="15.75">
      <c r="M148" s="277"/>
    </row>
    <row r="149" ht="15.75">
      <c r="M149" s="277"/>
    </row>
    <row r="150" ht="15.75">
      <c r="M150" s="277"/>
    </row>
    <row r="151" ht="15.75">
      <c r="M151" s="277"/>
    </row>
    <row r="152" ht="15.75">
      <c r="M152" s="277"/>
    </row>
    <row r="153" ht="15.75">
      <c r="M153" s="277"/>
    </row>
    <row r="154" ht="15.75">
      <c r="M154" s="277"/>
    </row>
    <row r="155" ht="15.75">
      <c r="M155" s="277"/>
    </row>
    <row r="156" ht="15.75">
      <c r="M156" s="277"/>
    </row>
    <row r="157" ht="15.75">
      <c r="M157" s="277"/>
    </row>
    <row r="158" ht="15.75">
      <c r="M158" s="277"/>
    </row>
    <row r="159" ht="15.75">
      <c r="M159" s="277"/>
    </row>
    <row r="160" ht="15.75">
      <c r="M160" s="277"/>
    </row>
    <row r="161" ht="15.75">
      <c r="M161" s="277"/>
    </row>
    <row r="162" ht="15.75">
      <c r="M162" s="277"/>
    </row>
    <row r="163" ht="15.75">
      <c r="M163" s="277"/>
    </row>
    <row r="164" ht="15.75">
      <c r="M164" s="277"/>
    </row>
    <row r="165" ht="15.75">
      <c r="M165" s="277"/>
    </row>
    <row r="166" ht="15.75">
      <c r="M166" s="277"/>
    </row>
    <row r="167" ht="15.75">
      <c r="M167" s="277"/>
    </row>
    <row r="168" ht="15.75">
      <c r="M168" s="277"/>
    </row>
    <row r="169" ht="15.75">
      <c r="M169" s="277"/>
    </row>
    <row r="170" ht="15.75">
      <c r="M170" s="277"/>
    </row>
    <row r="171" ht="15.75">
      <c r="M171" s="277"/>
    </row>
    <row r="172" ht="15.75">
      <c r="M172" s="277"/>
    </row>
    <row r="173" ht="15.75">
      <c r="M173" s="277"/>
    </row>
    <row r="174" ht="15.75">
      <c r="M174" s="277"/>
    </row>
    <row r="175" ht="15.75">
      <c r="M175" s="277"/>
    </row>
    <row r="176" ht="15.75">
      <c r="M176" s="277"/>
    </row>
    <row r="177" ht="15.75">
      <c r="M177" s="277"/>
    </row>
    <row r="178" ht="15.75">
      <c r="M178" s="277"/>
    </row>
    <row r="179" ht="15.75">
      <c r="M179" s="277"/>
    </row>
    <row r="180" ht="15.75">
      <c r="M180" s="277"/>
    </row>
    <row r="181" ht="15.75">
      <c r="M181" s="277"/>
    </row>
    <row r="182" ht="15.75">
      <c r="M182" s="277"/>
    </row>
    <row r="183" ht="15.75">
      <c r="M183" s="277"/>
    </row>
    <row r="184" ht="15.75">
      <c r="M184" s="277"/>
    </row>
    <row r="185" ht="15.75">
      <c r="M185" s="277"/>
    </row>
    <row r="186" ht="15.75">
      <c r="M186" s="277"/>
    </row>
    <row r="187" ht="15.75">
      <c r="M187" s="277"/>
    </row>
    <row r="188" ht="15.75">
      <c r="M188" s="277"/>
    </row>
    <row r="189" ht="15.75">
      <c r="M189" s="277"/>
    </row>
    <row r="190" ht="15.75">
      <c r="M190" s="277"/>
    </row>
    <row r="191" ht="15.75">
      <c r="M191" s="277"/>
    </row>
    <row r="192" ht="15.75">
      <c r="M192" s="277"/>
    </row>
    <row r="193" ht="15.75">
      <c r="M193" s="277"/>
    </row>
    <row r="194" ht="15.75">
      <c r="M194" s="277"/>
    </row>
    <row r="195" ht="15.75">
      <c r="M195" s="277"/>
    </row>
    <row r="196" ht="15.75">
      <c r="M196" s="277"/>
    </row>
    <row r="197" ht="15.75">
      <c r="M197" s="277"/>
    </row>
    <row r="198" ht="15.75">
      <c r="M198" s="277"/>
    </row>
    <row r="199" ht="15.75">
      <c r="M199" s="277"/>
    </row>
    <row r="200" ht="15.75">
      <c r="M200" s="277"/>
    </row>
    <row r="201" ht="15.75">
      <c r="M201" s="277"/>
    </row>
    <row r="202" ht="15.75">
      <c r="M202" s="277"/>
    </row>
    <row r="203" ht="15.75">
      <c r="M203" s="277"/>
    </row>
    <row r="204" ht="15.75">
      <c r="M204" s="277"/>
    </row>
    <row r="205" ht="15.75">
      <c r="M205" s="277"/>
    </row>
    <row r="206" ht="15.75">
      <c r="M206" s="277"/>
    </row>
    <row r="207" ht="15.75">
      <c r="M207" s="277"/>
    </row>
    <row r="208" ht="15.75">
      <c r="M208" s="277"/>
    </row>
    <row r="209" ht="15.75">
      <c r="M209" s="277"/>
    </row>
    <row r="210" ht="15.75">
      <c r="M210" s="277"/>
    </row>
    <row r="211" ht="15.75">
      <c r="M211" s="277"/>
    </row>
    <row r="212" ht="15.75">
      <c r="M212" s="277"/>
    </row>
    <row r="213" ht="15.75">
      <c r="M213" s="277"/>
    </row>
    <row r="214" ht="15.75">
      <c r="M214" s="277"/>
    </row>
    <row r="215" ht="15.75">
      <c r="M215" s="277"/>
    </row>
    <row r="216" ht="15.75">
      <c r="M216" s="277"/>
    </row>
    <row r="217" ht="15.75">
      <c r="M217" s="277"/>
    </row>
    <row r="218" ht="15.75">
      <c r="M218" s="277"/>
    </row>
    <row r="219" ht="15.75">
      <c r="M219" s="277"/>
    </row>
    <row r="220" ht="15.75">
      <c r="M220" s="277"/>
    </row>
    <row r="221" ht="15.75">
      <c r="M221" s="277"/>
    </row>
    <row r="222" ht="15.75">
      <c r="M222" s="277"/>
    </row>
    <row r="223" ht="15.75">
      <c r="M223" s="277"/>
    </row>
    <row r="224" ht="15.75">
      <c r="M224" s="277"/>
    </row>
    <row r="225" ht="15.75">
      <c r="M225" s="277"/>
    </row>
    <row r="226" ht="15.75">
      <c r="M226" s="277"/>
    </row>
    <row r="227" ht="15.75">
      <c r="M227" s="277"/>
    </row>
    <row r="228" ht="15.75">
      <c r="M228" s="277"/>
    </row>
    <row r="229" ht="15.75">
      <c r="M229" s="277"/>
    </row>
    <row r="230" ht="15.75">
      <c r="M230" s="277"/>
    </row>
    <row r="231" ht="15.75">
      <c r="M231" s="277"/>
    </row>
    <row r="232" ht="15.75">
      <c r="M232" s="277"/>
    </row>
    <row r="233" ht="15.75">
      <c r="M233" s="277"/>
    </row>
    <row r="234" ht="15.75">
      <c r="M234" s="277"/>
    </row>
    <row r="235" ht="15.75">
      <c r="M235" s="277"/>
    </row>
    <row r="236" ht="15.75">
      <c r="M236" s="277"/>
    </row>
    <row r="237" ht="15.75">
      <c r="M237" s="277"/>
    </row>
    <row r="238" ht="15.75">
      <c r="M238" s="277"/>
    </row>
    <row r="239" ht="15.75">
      <c r="M239" s="277"/>
    </row>
    <row r="240" ht="15.75">
      <c r="M240" s="277"/>
    </row>
    <row r="241" ht="15.75">
      <c r="M241" s="277"/>
    </row>
    <row r="242" ht="15.75">
      <c r="M242" s="277"/>
    </row>
    <row r="243" ht="15.75">
      <c r="M243" s="277"/>
    </row>
    <row r="244" ht="15.75">
      <c r="M244" s="277"/>
    </row>
    <row r="245" ht="15.75">
      <c r="M245" s="277"/>
    </row>
    <row r="246" ht="15.75">
      <c r="M246" s="277"/>
    </row>
    <row r="247" ht="15.75">
      <c r="M247" s="277"/>
    </row>
    <row r="248" ht="15.75">
      <c r="M248" s="277"/>
    </row>
    <row r="249" ht="15.75">
      <c r="M249" s="277"/>
    </row>
    <row r="250" ht="15.75">
      <c r="M250" s="277"/>
    </row>
    <row r="251" ht="15.75">
      <c r="M251" s="277"/>
    </row>
    <row r="252" ht="15.75">
      <c r="M252" s="277"/>
    </row>
    <row r="253" ht="15.75">
      <c r="M253" s="277"/>
    </row>
    <row r="254" ht="15.75">
      <c r="M254" s="277"/>
    </row>
    <row r="255" ht="15.75">
      <c r="M255" s="277"/>
    </row>
    <row r="256" ht="15.75">
      <c r="M256" s="277"/>
    </row>
    <row r="257" ht="15.75">
      <c r="M257" s="277"/>
    </row>
    <row r="258" ht="15.75">
      <c r="M258" s="277"/>
    </row>
    <row r="259" ht="15.75">
      <c r="M259" s="277"/>
    </row>
    <row r="260" ht="15.75">
      <c r="M260" s="277"/>
    </row>
    <row r="261" ht="15.75">
      <c r="M261" s="277"/>
    </row>
    <row r="262" ht="15.75">
      <c r="M262" s="277"/>
    </row>
    <row r="263" ht="15.75">
      <c r="M263" s="277"/>
    </row>
    <row r="264" ht="15.75">
      <c r="M264" s="277"/>
    </row>
    <row r="265" ht="15.75">
      <c r="M265" s="277"/>
    </row>
    <row r="266" ht="15.75">
      <c r="M266" s="277"/>
    </row>
    <row r="267" ht="15.75">
      <c r="M267" s="277"/>
    </row>
    <row r="268" ht="15.75">
      <c r="M268" s="277"/>
    </row>
    <row r="269" ht="15.75">
      <c r="M269" s="277"/>
    </row>
    <row r="270" ht="15.75">
      <c r="M270" s="277"/>
    </row>
    <row r="271" ht="15.75">
      <c r="M271" s="277"/>
    </row>
    <row r="272" ht="15.75">
      <c r="M272" s="277"/>
    </row>
    <row r="273" ht="15.75">
      <c r="M273" s="277"/>
    </row>
    <row r="274" ht="15.75">
      <c r="M274" s="277"/>
    </row>
    <row r="275" ht="15.75">
      <c r="M275" s="277"/>
    </row>
    <row r="276" ht="15.75">
      <c r="M276" s="277"/>
    </row>
    <row r="277" ht="15.75">
      <c r="M277" s="277"/>
    </row>
    <row r="278" ht="15.75">
      <c r="M278" s="277"/>
    </row>
    <row r="279" ht="15.75">
      <c r="M279" s="277"/>
    </row>
    <row r="280" ht="15.75">
      <c r="M280" s="277"/>
    </row>
    <row r="281" ht="15.75">
      <c r="M281" s="277"/>
    </row>
    <row r="282" ht="15.75">
      <c r="M282" s="277"/>
    </row>
    <row r="283" ht="15.75">
      <c r="M283" s="277"/>
    </row>
    <row r="284" ht="15.75">
      <c r="M284" s="277"/>
    </row>
    <row r="285" ht="15.75">
      <c r="M285" s="277"/>
    </row>
    <row r="286" ht="15.75">
      <c r="M286" s="277"/>
    </row>
    <row r="287" ht="15.75">
      <c r="M287" s="277"/>
    </row>
    <row r="288" ht="15.75">
      <c r="M288" s="277"/>
    </row>
    <row r="289" ht="15.75">
      <c r="M289" s="277"/>
    </row>
    <row r="290" ht="15.75">
      <c r="M290" s="277"/>
    </row>
    <row r="291" ht="15.75">
      <c r="M291" s="277"/>
    </row>
    <row r="292" ht="15.75">
      <c r="M292" s="277"/>
    </row>
    <row r="293" ht="15.75">
      <c r="M293" s="277"/>
    </row>
    <row r="294" ht="15.75">
      <c r="M294" s="277"/>
    </row>
    <row r="295" ht="15.75">
      <c r="M295" s="277"/>
    </row>
    <row r="296" ht="15.75">
      <c r="M296" s="277"/>
    </row>
    <row r="297" ht="15.75">
      <c r="M297" s="277"/>
    </row>
    <row r="298" ht="15.75">
      <c r="M298" s="277"/>
    </row>
    <row r="299" ht="15.75">
      <c r="M299" s="277"/>
    </row>
    <row r="300" ht="15.75">
      <c r="M300" s="277"/>
    </row>
    <row r="301" ht="15.75">
      <c r="M301" s="277"/>
    </row>
    <row r="302" ht="15.75">
      <c r="M302" s="277"/>
    </row>
    <row r="303" ht="15.75">
      <c r="M303" s="277"/>
    </row>
    <row r="304" ht="15.75">
      <c r="M304" s="277"/>
    </row>
    <row r="305" ht="15.75">
      <c r="M305" s="277"/>
    </row>
    <row r="306" ht="15.75">
      <c r="M306" s="277"/>
    </row>
    <row r="307" ht="15.75">
      <c r="M307" s="277"/>
    </row>
    <row r="308" ht="15.75">
      <c r="M308" s="277"/>
    </row>
    <row r="309" ht="15.75">
      <c r="M309" s="277"/>
    </row>
    <row r="310" ht="15.75">
      <c r="M310" s="277"/>
    </row>
    <row r="311" ht="15.75">
      <c r="M311" s="277"/>
    </row>
    <row r="312" ht="15.75">
      <c r="M312" s="277"/>
    </row>
    <row r="313" ht="15.75">
      <c r="M313" s="277"/>
    </row>
    <row r="314" ht="15.75">
      <c r="M314" s="277"/>
    </row>
    <row r="315" ht="15.75">
      <c r="M315" s="277"/>
    </row>
    <row r="316" ht="15.75">
      <c r="M316" s="277"/>
    </row>
    <row r="317" ht="15.75">
      <c r="M317" s="277"/>
    </row>
    <row r="318" ht="15.75">
      <c r="M318" s="277"/>
    </row>
  </sheetData>
  <sheetProtection/>
  <mergeCells count="6">
    <mergeCell ref="N3:R3"/>
    <mergeCell ref="J3:M3"/>
    <mergeCell ref="A3:A4"/>
    <mergeCell ref="B3:B4"/>
    <mergeCell ref="C3:I3"/>
    <mergeCell ref="A1:D1"/>
  </mergeCells>
  <printOptions horizontalCentered="1"/>
  <pageMargins left="0.16" right="0.1968503937007874" top="0.984251968503937" bottom="0.2755905511811024" header="0.31496062992125984" footer="0.1968503937007874"/>
  <pageSetup horizontalDpi="300" verticalDpi="300" orientation="landscape" paperSize="9" scale="37" r:id="rId3"/>
  <headerFooter alignWithMargins="0">
    <oddHeader>&amp;R&amp;P</oddHeader>
  </headerFooter>
  <rowBreaks count="1" manualBreakCount="1">
    <brk id="80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Павлович Л.Л..</cp:lastModifiedBy>
  <cp:lastPrinted>2021-03-18T07:59:34Z</cp:lastPrinted>
  <dcterms:created xsi:type="dcterms:W3CDTF">2001-07-11T13:17:26Z</dcterms:created>
  <dcterms:modified xsi:type="dcterms:W3CDTF">2021-11-02T14:17:43Z</dcterms:modified>
  <cp:category/>
  <cp:version/>
  <cp:contentType/>
  <cp:contentStatus/>
</cp:coreProperties>
</file>