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6495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'Видатки'!$A$1:$R$90</definedName>
    <definedName name="_xlnm.Print_Area" localSheetId="0">'Доходи'!$A$1:$R$78</definedName>
  </definedNames>
  <calcPr fullCalcOnLoad="1"/>
</workbook>
</file>

<file path=xl/comments2.xml><?xml version="1.0" encoding="utf-8"?>
<comments xmlns="http://schemas.openxmlformats.org/spreadsheetml/2006/main">
  <authors>
    <author>Павлович Л.Л..</author>
  </authors>
  <commentList>
    <comment ref="D13" authorId="0">
      <text>
        <r>
          <rPr>
            <b/>
            <sz val="9"/>
            <rFont val="Tahoma"/>
            <family val="2"/>
          </rPr>
          <t>Павлович Л.Л..: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формула включає загальну суму по всім кодам, крім 3240, який входить в 3200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Павлович Л.Л..: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з форми LOGICA виокремлювати суму по 3101+3102+3104+3105
</t>
        </r>
      </text>
    </comment>
  </commentList>
</comments>
</file>

<file path=xl/sharedStrings.xml><?xml version="1.0" encoding="utf-8"?>
<sst xmlns="http://schemas.openxmlformats.org/spreadsheetml/2006/main" count="285" uniqueCount="244">
  <si>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</si>
  <si>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</si>
  <si>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</si>
  <si>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</si>
  <si>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</si>
  <si>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</si>
  <si>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</si>
  <si>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</si>
  <si>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</si>
  <si>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</si>
  <si>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</si>
  <si>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</si>
  <si>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</si>
  <si>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</si>
  <si>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</si>
  <si>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</si>
  <si>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</si>
  <si>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</si>
  <si>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</si>
  <si>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</si>
  <si>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Адміністративні штрафи та інші санкції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</si>
  <si>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</si>
  <si>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</si>
  <si>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</si>
  <si>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</si>
  <si>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</si>
  <si>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</si>
  <si>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</si>
  <si>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</si>
  <si>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</si>
  <si>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</si>
  <si>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</si>
  <si>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</si>
  <si>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</si>
  <si>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</si>
  <si>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</si>
  <si>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</si>
  <si>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</si>
  <si>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</si>
  <si>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</si>
  <si>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</si>
  <si>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</si>
  <si>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</si>
  <si>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</si>
  <si>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</si>
  <si>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</si>
  <si>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</si>
  <si>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</si>
  <si>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</si>
  <si>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</si>
  <si>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</si>
  <si>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</si>
  <si>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</si>
  <si>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</si>
  <si>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</si>
  <si>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</si>
  <si>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</si>
  <si>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</si>
  <si>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</si>
  <si>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</si>
  <si>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Надходження від штрафів та фінансових санкцій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</si>
  <si>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</si>
  <si>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</si>
  <si>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</si>
  <si>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</si>
  <si>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</si>
  <si>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</si>
  <si>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</si>
  <si>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</si>
  <si>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</si>
  <si>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</si>
  <si>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</si>
  <si>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</si>
  <si>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</si>
  <si>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</si>
  <si>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</si>
  <si>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</si>
  <si>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</si>
  <si>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</si>
  <si>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</si>
  <si>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</si>
  <si>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</si>
  <si>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</si>
  <si>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</si>
  <si>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</si>
  <si>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</si>
  <si>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</si>
  <si>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</si>
  <si>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</si>
  <si>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</si>
  <si>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</si>
  <si>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</si>
  <si>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</si>
  <si>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</si>
  <si>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</si>
  <si>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</si>
  <si>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</si>
  <si>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</si>
  <si>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</si>
  <si>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</si>
  <si>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</si>
  <si>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</si>
  <si>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</si>
  <si>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</si>
  <si>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</si>
  <si>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</si>
  <si>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</si>
  <si>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</si>
  <si>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</si>
  <si>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</si>
  <si>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</si>
  <si>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</si>
  <si>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</si>
  <si>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</si>
  <si>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</si>
  <si>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</si>
  <si>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</si>
  <si>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</si>
  <si>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</si>
  <si>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</si>
  <si>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</si>
  <si>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</si>
  <si>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</si>
  <si>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</si>
  <si>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</si>
  <si>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</si>
  <si>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</si>
  <si>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</si>
  <si>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</si>
  <si>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</si>
  <si>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</si>
  <si>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</si>
  <si>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</si>
  <si>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</si>
  <si>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</si>
  <si>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</si>
  <si>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</si>
  <si>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</si>
  <si>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</si>
  <si>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</si>
  <si>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</si>
  <si>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</si>
  <si>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</si>
  <si>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</si>
  <si>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</si>
  <si>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</si>
  <si>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</si>
  <si>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</si>
  <si>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</si>
  <si>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</si>
  <si>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</si>
  <si>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</si>
  <si>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</si>
  <si>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</si>
  <si>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</si>
  <si>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</si>
  <si>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</si>
  <si>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</si>
  <si>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</si>
  <si>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</si>
  <si>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</si>
  <si>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</si>
  <si>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</si>
  <si>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</si>
  <si>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</si>
  <si>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</si>
  <si>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</si>
  <si>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</si>
  <si>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</si>
  <si>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</si>
  <si>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</si>
  <si>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</si>
  <si>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</si>
  <si>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</si>
  <si>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</si>
  <si>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</si>
  <si>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</si>
  <si>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</si>
  <si>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</si>
  <si>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</si>
  <si>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</si>
  <si>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</si>
  <si>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</si>
  <si>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</si>
  <si>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</si>
  <si>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</si>
  <si>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</si>
  <si>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</si>
  <si>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</si>
  <si>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</si>
  <si>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</si>
  <si>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</si>
  <si>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</si>
  <si>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</si>
  <si>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</si>
  <si>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</si>
  <si>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</si>
  <si>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</si>
  <si>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</si>
  <si>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</si>
  <si>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</si>
  <si>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</si>
  <si>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</si>
  <si>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</si>
  <si>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</si>
  <si>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</si>
  <si>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</si>
  <si>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</si>
  <si>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</si>
  <si>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</si>
  <si>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</si>
  <si>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</si>
  <si>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</si>
  <si>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</si>
  <si>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</si>
  <si>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</si>
  <si>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</si>
  <si>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</si>
  <si>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</si>
  <si>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</si>
  <si>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Субвенція з державного бюджету місцевим бюджетам на реалізацію програми "Спроможна школа для найкращих результатів"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</si>
  <si>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</si>
  <si>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</si>
  <si>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Збір за провадження деяких видів підприємницької діяльності, що справлявся до 1 січня 2015 року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</si>
  <si>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</si>
  <si>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</si>
  <si>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</si>
  <si>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</si>
  <si>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</si>
  <si>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(по шифровому звіту)</t>
  </si>
  <si>
    <t>Затверджено обласною радою на 2021 рік із урахуванням змін</t>
  </si>
  <si>
    <t>Процент виконання до плану 2021 року</t>
  </si>
  <si>
    <t>Затверджено місцевими радами на 2021 рік із урахуванням змін (кошторисні призначення)</t>
  </si>
  <si>
    <t>Затверджено обласною радою  на 2021 рік з урахуванням змін</t>
  </si>
  <si>
    <t>Затверджено місцевими радами на 2021 рік з урахуванням змін (кошторисні призначення)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</si>
  <si>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</si>
  <si>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</si>
  <si>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</si>
  <si>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/>
  </si>
  <si>
    <t>за січень-березень 2021 року</t>
  </si>
  <si>
    <t>План на січень-березень 2021 року</t>
  </si>
  <si>
    <t>Відхилення на січень-березень 2021 року (+/-)</t>
  </si>
  <si>
    <t xml:space="preserve">Процент виконання до плану на січень-березень 2021 року </t>
  </si>
  <si>
    <t>Відхилення до плану на січень-березень 2021 року (+/-)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</si>
</sst>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\ _г_р_н_."/>
    <numFmt numFmtId="200" formatCode="0.00;[Red]0.00"/>
    <numFmt numFmtId="201" formatCode="#,##0.00\ &quot;грн.&quot;"/>
    <numFmt numFmtId="202" formatCode="0.0%"/>
    <numFmt numFmtId="203" formatCode="#,##0.00;\-#,##0.00"/>
    <numFmt numFmtId="204" formatCode="#0.00"/>
  </numFmts>
  <fonts count="87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b/>
      <sz val="16"/>
      <color indexed="10"/>
      <name val="Times New Roman Cyr"/>
      <family val="1"/>
    </font>
    <font>
      <sz val="16"/>
      <color indexed="10"/>
      <name val="Times New Roman"/>
      <family val="1"/>
    </font>
    <font>
      <i/>
      <sz val="16"/>
      <color indexed="10"/>
      <name val="Times New Roman Cyr"/>
      <family val="1"/>
    </font>
    <font>
      <sz val="14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8"/>
      <name val="Tahoma"/>
      <family val="2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54" applyFont="1" applyFill="1" applyProtection="1">
      <alignment/>
      <protection/>
    </xf>
    <xf numFmtId="0" fontId="4" fillId="0" borderId="0" xfId="54" applyFont="1" applyFill="1" applyAlignment="1" applyProtection="1">
      <alignment horizontal="left" vertical="center"/>
      <protection/>
    </xf>
    <xf numFmtId="0" fontId="9" fillId="0" borderId="0" xfId="54" applyFont="1" applyProtection="1">
      <alignment/>
      <protection/>
    </xf>
    <xf numFmtId="0" fontId="10" fillId="0" borderId="10" xfId="54" applyFont="1" applyBorder="1" applyAlignment="1" applyProtection="1">
      <alignment horizontal="center" vertical="center"/>
      <protection/>
    </xf>
    <xf numFmtId="0" fontId="7" fillId="0" borderId="0" xfId="54" applyFont="1" applyProtection="1">
      <alignment/>
      <protection/>
    </xf>
    <xf numFmtId="0" fontId="5" fillId="0" borderId="10" xfId="54" applyFont="1" applyBorder="1" applyAlignment="1" applyProtection="1">
      <alignment horizontal="center" vertical="center" wrapText="1"/>
      <protection/>
    </xf>
    <xf numFmtId="183" fontId="8" fillId="0" borderId="10" xfId="54" applyNumberFormat="1" applyFont="1" applyBorder="1" applyProtection="1">
      <alignment/>
      <protection locked="0"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183" fontId="5" fillId="33" borderId="10" xfId="54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54" applyFont="1" applyProtection="1">
      <alignment/>
      <protection/>
    </xf>
    <xf numFmtId="0" fontId="9" fillId="0" borderId="10" xfId="54" applyFont="1" applyBorder="1" applyAlignment="1" applyProtection="1">
      <alignment horizontal="center" vertical="center"/>
      <protection/>
    </xf>
    <xf numFmtId="183" fontId="12" fillId="0" borderId="10" xfId="54" applyNumberFormat="1" applyFont="1" applyBorder="1" applyProtection="1">
      <alignment/>
      <protection locked="0"/>
    </xf>
    <xf numFmtId="49" fontId="10" fillId="0" borderId="10" xfId="54" applyNumberFormat="1" applyFont="1" applyBorder="1" applyAlignment="1" applyProtection="1">
      <alignment horizontal="center" vertical="top" wrapText="1"/>
      <protection/>
    </xf>
    <xf numFmtId="0" fontId="10" fillId="0" borderId="10" xfId="54" applyFont="1" applyBorder="1" applyAlignment="1" applyProtection="1">
      <alignment horizontal="center" vertical="top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17" fillId="0" borderId="0" xfId="54" applyFont="1" applyAlignment="1" applyProtection="1">
      <alignment/>
      <protection/>
    </xf>
    <xf numFmtId="0" fontId="18" fillId="0" borderId="0" xfId="54" applyFont="1" applyFill="1" applyAlignment="1" applyProtection="1">
      <alignment/>
      <protection/>
    </xf>
    <xf numFmtId="0" fontId="16" fillId="0" borderId="0" xfId="55" applyFont="1" applyAlignment="1" applyProtection="1">
      <alignment/>
      <protection/>
    </xf>
    <xf numFmtId="0" fontId="15" fillId="0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54" applyFont="1" applyProtection="1">
      <alignment/>
      <protection/>
    </xf>
    <xf numFmtId="192" fontId="23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5" fillId="0" borderId="0" xfId="54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3" fontId="20" fillId="0" borderId="0" xfId="54" applyNumberFormat="1" applyFo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83" fontId="20" fillId="0" borderId="0" xfId="54" applyNumberFormat="1" applyFont="1" applyBorder="1" applyProtection="1">
      <alignment/>
      <protection/>
    </xf>
    <xf numFmtId="0" fontId="5" fillId="0" borderId="11" xfId="54" applyFont="1" applyFill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wrapText="1"/>
      <protection/>
    </xf>
    <xf numFmtId="49" fontId="10" fillId="0" borderId="12" xfId="54" applyNumberFormat="1" applyFont="1" applyBorder="1" applyAlignment="1" applyProtection="1">
      <alignment horizontal="center" vertical="top" wrapText="1"/>
      <protection/>
    </xf>
    <xf numFmtId="183" fontId="7" fillId="0" borderId="0" xfId="54" applyNumberFormat="1" applyFont="1" applyBorder="1" applyAlignment="1" applyProtection="1">
      <alignment wrapText="1"/>
      <protection/>
    </xf>
    <xf numFmtId="183" fontId="7" fillId="0" borderId="0" xfId="54" applyNumberFormat="1" applyFont="1" applyBorder="1" applyAlignment="1" applyProtection="1">
      <alignment horizontal="center"/>
      <protection/>
    </xf>
    <xf numFmtId="183" fontId="7" fillId="0" borderId="0" xfId="54" applyNumberFormat="1" applyFont="1" applyBorder="1" applyAlignment="1" applyProtection="1">
      <alignment horizontal="center" vertical="center" wrapText="1"/>
      <protection/>
    </xf>
    <xf numFmtId="183" fontId="7" fillId="0" borderId="0" xfId="54" applyNumberFormat="1" applyFont="1" applyAlignment="1" applyProtection="1">
      <alignment wrapText="1"/>
      <protection/>
    </xf>
    <xf numFmtId="183" fontId="7" fillId="0" borderId="0" xfId="54" applyNumberFormat="1" applyFont="1" applyAlignment="1" applyProtection="1">
      <alignment horizontal="center"/>
      <protection/>
    </xf>
    <xf numFmtId="183" fontId="5" fillId="0" borderId="0" xfId="54" applyNumberFormat="1" applyFont="1" applyBorder="1" applyAlignment="1" applyProtection="1">
      <alignment horizontal="center" vertical="center" wrapText="1"/>
      <protection/>
    </xf>
    <xf numFmtId="183" fontId="28" fillId="0" borderId="0" xfId="0" applyNumberFormat="1" applyFont="1" applyBorder="1" applyAlignment="1">
      <alignment horizontal="center" vertical="center"/>
    </xf>
    <xf numFmtId="183" fontId="12" fillId="0" borderId="10" xfId="54" applyNumberFormat="1" applyFont="1" applyFill="1" applyBorder="1" applyProtection="1">
      <alignment/>
      <protection locked="0"/>
    </xf>
    <xf numFmtId="183" fontId="7" fillId="0" borderId="0" xfId="54" applyNumberFormat="1" applyFont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5" fillId="0" borderId="0" xfId="54" applyFont="1" applyFill="1" applyAlignment="1" applyProtection="1">
      <alignment horizontal="center" wrapText="1"/>
      <protection/>
    </xf>
    <xf numFmtId="2" fontId="7" fillId="0" borderId="0" xfId="54" applyNumberFormat="1" applyFont="1" applyFill="1" applyProtection="1">
      <alignment/>
      <protection/>
    </xf>
    <xf numFmtId="192" fontId="5" fillId="0" borderId="0" xfId="56" applyNumberFormat="1" applyFont="1" applyAlignment="1" applyProtection="1">
      <alignment horizontal="center"/>
      <protection/>
    </xf>
    <xf numFmtId="183" fontId="26" fillId="0" borderId="0" xfId="54" applyNumberFormat="1" applyFont="1" applyFill="1" applyBorder="1" applyProtection="1">
      <alignment/>
      <protection/>
    </xf>
    <xf numFmtId="183" fontId="27" fillId="0" borderId="0" xfId="54" applyNumberFormat="1" applyFont="1" applyFill="1" applyBorder="1" applyProtection="1">
      <alignment/>
      <protection/>
    </xf>
    <xf numFmtId="0" fontId="23" fillId="0" borderId="0" xfId="54" applyFont="1" applyFill="1" applyProtection="1">
      <alignment/>
      <protection/>
    </xf>
    <xf numFmtId="0" fontId="2" fillId="0" borderId="0" xfId="54" applyFont="1" applyFill="1" applyProtection="1">
      <alignment/>
      <protection/>
    </xf>
    <xf numFmtId="0" fontId="22" fillId="0" borderId="0" xfId="54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 applyProtection="1">
      <alignment horizontal="centerContinuous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0" borderId="10" xfId="54" applyFont="1" applyFill="1" applyBorder="1" applyAlignment="1" applyProtection="1">
      <alignment horizontal="centerContinuous" vertical="center" wrapText="1"/>
      <protection/>
    </xf>
    <xf numFmtId="0" fontId="10" fillId="0" borderId="14" xfId="0" applyFont="1" applyFill="1" applyBorder="1" applyAlignment="1" applyProtection="1">
      <alignment horizontal="centerContinuous" vertical="center" wrapText="1"/>
      <protection/>
    </xf>
    <xf numFmtId="0" fontId="10" fillId="0" borderId="13" xfId="0" applyFont="1" applyFill="1" applyBorder="1" applyAlignment="1" applyProtection="1">
      <alignment horizontal="centerContinuous" vertical="center" wrapText="1"/>
      <protection/>
    </xf>
    <xf numFmtId="0" fontId="25" fillId="0" borderId="0" xfId="54" applyFont="1" applyFill="1" applyProtection="1">
      <alignment/>
      <protection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 hidden="1"/>
    </xf>
    <xf numFmtId="49" fontId="24" fillId="0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4" borderId="10" xfId="54" applyNumberFormat="1" applyFont="1" applyFill="1" applyBorder="1" applyAlignment="1" applyProtection="1">
      <alignment horizontal="center"/>
      <protection/>
    </xf>
    <xf numFmtId="49" fontId="31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3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0" fillId="0" borderId="10" xfId="54" applyFont="1" applyFill="1" applyBorder="1" applyProtection="1">
      <alignment/>
      <protection locked="0"/>
    </xf>
    <xf numFmtId="192" fontId="24" fillId="33" borderId="10" xfId="54" applyNumberFormat="1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2" fontId="20" fillId="0" borderId="0" xfId="54" applyNumberFormat="1" applyFont="1" applyFill="1" applyProtection="1">
      <alignment/>
      <protection/>
    </xf>
    <xf numFmtId="192" fontId="7" fillId="0" borderId="0" xfId="54" applyNumberFormat="1" applyFont="1" applyFill="1" applyProtection="1">
      <alignment/>
      <protection/>
    </xf>
    <xf numFmtId="183" fontId="20" fillId="0" borderId="0" xfId="54" applyNumberFormat="1" applyFont="1" applyBorder="1" applyProtection="1">
      <alignment/>
      <protection/>
    </xf>
    <xf numFmtId="183" fontId="20" fillId="0" borderId="0" xfId="54" applyNumberFormat="1" applyFont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192" fontId="18" fillId="0" borderId="0" xfId="54" applyNumberFormat="1" applyFont="1" applyFill="1" applyAlignment="1" applyProtection="1">
      <alignment horizontal="left"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92" fontId="20" fillId="0" borderId="0" xfId="54" applyNumberFormat="1" applyFont="1" applyProtection="1">
      <alignment/>
      <protection/>
    </xf>
    <xf numFmtId="192" fontId="20" fillId="0" borderId="0" xfId="54" applyNumberFormat="1" applyFont="1" applyBorder="1" applyProtection="1">
      <alignment/>
      <protection/>
    </xf>
    <xf numFmtId="0" fontId="10" fillId="0" borderId="15" xfId="54" applyFont="1" applyFill="1" applyBorder="1" applyAlignment="1" applyProtection="1">
      <alignment horizontal="center" vertical="center" wrapText="1"/>
      <protection/>
    </xf>
    <xf numFmtId="49" fontId="24" fillId="35" borderId="10" xfId="54" applyNumberFormat="1" applyFont="1" applyFill="1" applyBorder="1" applyAlignment="1" applyProtection="1">
      <alignment horizontal="center" vertical="center" wrapText="1"/>
      <protection/>
    </xf>
    <xf numFmtId="0" fontId="22" fillId="35" borderId="0" xfId="54" applyFont="1" applyFill="1" applyProtection="1">
      <alignment/>
      <protection/>
    </xf>
    <xf numFmtId="0" fontId="23" fillId="35" borderId="0" xfId="54" applyFont="1" applyFill="1" applyProtection="1">
      <alignment/>
      <protection/>
    </xf>
    <xf numFmtId="0" fontId="2" fillId="35" borderId="0" xfId="54" applyFont="1" applyFill="1" applyProtection="1">
      <alignment/>
      <protection/>
    </xf>
    <xf numFmtId="192" fontId="15" fillId="35" borderId="0" xfId="54" applyNumberFormat="1" applyFont="1" applyFill="1" applyBorder="1" applyAlignment="1" applyProtection="1">
      <alignment horizontal="center" wrapText="1"/>
      <protection/>
    </xf>
    <xf numFmtId="0" fontId="10" fillId="35" borderId="10" xfId="54" applyFont="1" applyFill="1" applyBorder="1" applyAlignment="1" applyProtection="1">
      <alignment horizontal="center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top" wrapText="1"/>
      <protection/>
    </xf>
    <xf numFmtId="183" fontId="20" fillId="35" borderId="0" xfId="54" applyNumberFormat="1" applyFont="1" applyFill="1" applyBorder="1" applyAlignment="1" applyProtection="1">
      <alignment horizontal="center" vertical="center" wrapText="1"/>
      <protection/>
    </xf>
    <xf numFmtId="183" fontId="20" fillId="35" borderId="0" xfId="54" applyNumberFormat="1" applyFont="1" applyFill="1" applyBorder="1" applyAlignment="1" applyProtection="1">
      <alignment horizontal="center"/>
      <protection/>
    </xf>
    <xf numFmtId="183" fontId="20" fillId="35" borderId="0" xfId="54" applyNumberFormat="1" applyFont="1" applyFill="1" applyAlignment="1" applyProtection="1">
      <alignment horizontal="center"/>
      <protection/>
    </xf>
    <xf numFmtId="0" fontId="20" fillId="35" borderId="0" xfId="54" applyFont="1" applyFill="1" applyAlignment="1" applyProtection="1">
      <alignment horizontal="center"/>
      <protection/>
    </xf>
    <xf numFmtId="0" fontId="15" fillId="35" borderId="0" xfId="54" applyFont="1" applyFill="1" applyAlignment="1" applyProtection="1">
      <alignment horizontal="center" wrapText="1"/>
      <protection/>
    </xf>
    <xf numFmtId="2" fontId="20" fillId="35" borderId="0" xfId="54" applyNumberFormat="1" applyFont="1" applyFill="1" applyProtection="1">
      <alignment/>
      <protection/>
    </xf>
    <xf numFmtId="0" fontId="10" fillId="35" borderId="10" xfId="0" applyFont="1" applyFill="1" applyBorder="1" applyAlignment="1" applyProtection="1">
      <alignment horizontal="centerContinuous" vertical="center" wrapText="1"/>
      <protection/>
    </xf>
    <xf numFmtId="183" fontId="20" fillId="35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20" fillId="35" borderId="0" xfId="54" applyFont="1" applyFill="1" applyProtection="1">
      <alignment/>
      <protection/>
    </xf>
    <xf numFmtId="0" fontId="10" fillId="35" borderId="15" xfId="54" applyFont="1" applyFill="1" applyBorder="1" applyAlignment="1" applyProtection="1">
      <alignment horizontal="center" vertical="center" wrapText="1"/>
      <protection/>
    </xf>
    <xf numFmtId="192" fontId="20" fillId="35" borderId="0" xfId="54" applyNumberFormat="1" applyFont="1" applyFill="1" applyProtection="1">
      <alignment/>
      <protection/>
    </xf>
    <xf numFmtId="49" fontId="10" fillId="35" borderId="16" xfId="54" applyNumberFormat="1" applyFont="1" applyFill="1" applyBorder="1" applyAlignment="1" applyProtection="1">
      <alignment horizontal="center" vertical="top" wrapText="1"/>
      <protection/>
    </xf>
    <xf numFmtId="0" fontId="20" fillId="35" borderId="0" xfId="54" applyFont="1" applyFill="1" applyProtection="1">
      <alignment/>
      <protection/>
    </xf>
    <xf numFmtId="183" fontId="26" fillId="35" borderId="0" xfId="54" applyNumberFormat="1" applyFont="1" applyFill="1" applyBorder="1" applyProtection="1">
      <alignment/>
      <protection/>
    </xf>
    <xf numFmtId="0" fontId="7" fillId="35" borderId="0" xfId="54" applyFont="1" applyFill="1" applyProtection="1">
      <alignment/>
      <protection/>
    </xf>
    <xf numFmtId="0" fontId="5" fillId="33" borderId="10" xfId="54" applyNumberFormat="1" applyFont="1" applyFill="1" applyBorder="1" applyAlignment="1" applyProtection="1">
      <alignment horizontal="center"/>
      <protection/>
    </xf>
    <xf numFmtId="183" fontId="27" fillId="35" borderId="0" xfId="54" applyNumberFormat="1" applyFont="1" applyFill="1" applyBorder="1" applyProtection="1">
      <alignment/>
      <protection/>
    </xf>
    <xf numFmtId="183" fontId="20" fillId="36" borderId="0" xfId="54" applyNumberFormat="1" applyFont="1" applyFill="1" applyProtection="1">
      <alignment/>
      <protection/>
    </xf>
    <xf numFmtId="0" fontId="20" fillId="36" borderId="0" xfId="54" applyFont="1" applyFill="1" applyProtection="1">
      <alignment/>
      <protection/>
    </xf>
    <xf numFmtId="183" fontId="20" fillId="36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5" fillId="0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4" borderId="0" xfId="54" applyFont="1" applyFill="1" applyProtection="1">
      <alignment/>
      <protection/>
    </xf>
    <xf numFmtId="192" fontId="20" fillId="0" borderId="0" xfId="54" applyNumberFormat="1" applyFont="1" applyProtection="1">
      <alignment/>
      <protection/>
    </xf>
    <xf numFmtId="192" fontId="7" fillId="0" borderId="0" xfId="54" applyNumberFormat="1" applyFont="1" applyProtection="1">
      <alignment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92" fontId="20" fillId="35" borderId="0" xfId="54" applyNumberFormat="1" applyFont="1" applyFill="1" applyBorder="1" applyProtection="1">
      <alignment/>
      <protection/>
    </xf>
    <xf numFmtId="192" fontId="27" fillId="0" borderId="10" xfId="54" applyNumberFormat="1" applyFont="1" applyBorder="1" applyProtection="1">
      <alignment/>
      <protection locked="0"/>
    </xf>
    <xf numFmtId="192" fontId="12" fillId="0" borderId="10" xfId="54" applyNumberFormat="1" applyFont="1" applyBorder="1" applyProtection="1">
      <alignment/>
      <protection locked="0"/>
    </xf>
    <xf numFmtId="192" fontId="15" fillId="36" borderId="10" xfId="54" applyNumberFormat="1" applyFont="1" applyFill="1" applyBorder="1" applyProtection="1">
      <alignment/>
      <protection/>
    </xf>
    <xf numFmtId="192" fontId="5" fillId="0" borderId="10" xfId="54" applyNumberFormat="1" applyFont="1" applyFill="1" applyBorder="1" applyProtection="1">
      <alignment/>
      <protection/>
    </xf>
    <xf numFmtId="192" fontId="12" fillId="0" borderId="10" xfId="54" applyNumberFormat="1" applyFont="1" applyBorder="1" applyProtection="1">
      <alignment/>
      <protection/>
    </xf>
    <xf numFmtId="192" fontId="27" fillId="36" borderId="10" xfId="54" applyNumberFormat="1" applyFont="1" applyFill="1" applyBorder="1" applyProtection="1">
      <alignment/>
      <protection locked="0"/>
    </xf>
    <xf numFmtId="192" fontId="21" fillId="0" borderId="10" xfId="54" applyNumberFormat="1" applyFont="1" applyBorder="1" applyProtection="1">
      <alignment/>
      <protection/>
    </xf>
    <xf numFmtId="192" fontId="10" fillId="0" borderId="10" xfId="54" applyNumberFormat="1" applyFont="1" applyBorder="1" applyProtection="1">
      <alignment/>
      <protection/>
    </xf>
    <xf numFmtId="192" fontId="21" fillId="36" borderId="10" xfId="54" applyNumberFormat="1" applyFont="1" applyFill="1" applyBorder="1" applyProtection="1">
      <alignment/>
      <protection/>
    </xf>
    <xf numFmtId="192" fontId="7" fillId="0" borderId="10" xfId="54" applyNumberFormat="1" applyFont="1" applyFill="1" applyBorder="1" applyProtection="1">
      <alignment/>
      <protection/>
    </xf>
    <xf numFmtId="192" fontId="22" fillId="0" borderId="10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192" fontId="22" fillId="36" borderId="10" xfId="0" applyNumberFormat="1" applyFont="1" applyFill="1" applyBorder="1" applyAlignment="1">
      <alignment/>
    </xf>
    <xf numFmtId="192" fontId="15" fillId="33" borderId="10" xfId="54" applyNumberFormat="1" applyFont="1" applyFill="1" applyBorder="1" applyProtection="1">
      <alignment/>
      <protection/>
    </xf>
    <xf numFmtId="192" fontId="5" fillId="33" borderId="10" xfId="54" applyNumberFormat="1" applyFont="1" applyFill="1" applyBorder="1" applyProtection="1">
      <alignment/>
      <protection/>
    </xf>
    <xf numFmtId="192" fontId="11" fillId="33" borderId="10" xfId="54" applyNumberFormat="1" applyFont="1" applyFill="1" applyBorder="1" applyProtection="1">
      <alignment/>
      <protection/>
    </xf>
    <xf numFmtId="192" fontId="15" fillId="0" borderId="0" xfId="0" applyNumberFormat="1" applyFont="1" applyFill="1" applyAlignment="1" applyProtection="1">
      <alignment/>
      <protection/>
    </xf>
    <xf numFmtId="192" fontId="7" fillId="0" borderId="0" xfId="54" applyNumberFormat="1" applyFont="1" applyBorder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83" fontId="4" fillId="0" borderId="10" xfId="54" applyNumberFormat="1" applyFont="1" applyFill="1" applyBorder="1" applyProtection="1">
      <alignment/>
      <protection/>
    </xf>
    <xf numFmtId="0" fontId="35" fillId="0" borderId="10" xfId="54" applyFont="1" applyFill="1" applyBorder="1" applyAlignment="1" applyProtection="1">
      <alignment vertical="center" wrapText="1"/>
      <protection/>
    </xf>
    <xf numFmtId="183" fontId="35" fillId="0" borderId="10" xfId="54" applyNumberFormat="1" applyFont="1" applyFill="1" applyBorder="1" applyProtection="1">
      <alignment/>
      <protection locked="0"/>
    </xf>
    <xf numFmtId="183" fontId="4" fillId="0" borderId="10" xfId="54" applyNumberFormat="1" applyFont="1" applyFill="1" applyBorder="1" applyProtection="1">
      <alignment/>
      <protection locked="0"/>
    </xf>
    <xf numFmtId="183" fontId="36" fillId="0" borderId="10" xfId="54" applyNumberFormat="1" applyFont="1" applyFill="1" applyBorder="1" applyProtection="1">
      <alignment/>
      <protection locked="0"/>
    </xf>
    <xf numFmtId="0" fontId="4" fillId="35" borderId="10" xfId="54" applyFont="1" applyFill="1" applyBorder="1" applyAlignment="1" applyProtection="1">
      <alignment horizontal="center" vertical="center" wrapText="1"/>
      <protection/>
    </xf>
    <xf numFmtId="183" fontId="4" fillId="35" borderId="10" xfId="54" applyNumberFormat="1" applyFont="1" applyFill="1" applyBorder="1" applyProtection="1">
      <alignment/>
      <protection locked="0"/>
    </xf>
    <xf numFmtId="183" fontId="34" fillId="0" borderId="10" xfId="54" applyNumberFormat="1" applyFont="1" applyFill="1" applyBorder="1" applyProtection="1">
      <alignment/>
      <protection locked="0"/>
    </xf>
    <xf numFmtId="183" fontId="34" fillId="35" borderId="10" xfId="54" applyNumberFormat="1" applyFont="1" applyFill="1" applyBorder="1" applyProtection="1">
      <alignment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83" fontId="4" fillId="33" borderId="10" xfId="54" applyNumberFormat="1" applyFont="1" applyFill="1" applyBorder="1" applyProtection="1">
      <alignment/>
      <protection/>
    </xf>
    <xf numFmtId="183" fontId="38" fillId="0" borderId="10" xfId="0" applyNumberFormat="1" applyFont="1" applyFill="1" applyBorder="1" applyAlignment="1">
      <alignment vertical="center"/>
    </xf>
    <xf numFmtId="183" fontId="39" fillId="0" borderId="10" xfId="0" applyNumberFormat="1" applyFont="1" applyFill="1" applyBorder="1" applyAlignment="1">
      <alignment vertical="center"/>
    </xf>
    <xf numFmtId="183" fontId="41" fillId="0" borderId="10" xfId="0" applyNumberFormat="1" applyFont="1" applyFill="1" applyBorder="1" applyAlignment="1">
      <alignment vertical="center"/>
    </xf>
    <xf numFmtId="0" fontId="34" fillId="0" borderId="10" xfId="54" applyFont="1" applyFill="1" applyBorder="1" applyAlignment="1" applyProtection="1">
      <alignment horizontal="center" vertical="center" wrapText="1"/>
      <protection/>
    </xf>
    <xf numFmtId="192" fontId="4" fillId="33" borderId="10" xfId="54" applyNumberFormat="1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wrapText="1"/>
      <protection/>
    </xf>
    <xf numFmtId="0" fontId="41" fillId="0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38" fillId="0" borderId="10" xfId="54" applyFont="1" applyFill="1" applyBorder="1" applyAlignment="1" applyProtection="1">
      <alignment horizontal="left" vertical="center" wrapText="1"/>
      <protection/>
    </xf>
    <xf numFmtId="0" fontId="38" fillId="35" borderId="10" xfId="54" applyFont="1" applyFill="1" applyBorder="1" applyAlignment="1" applyProtection="1">
      <alignment horizontal="left" vertical="center" wrapText="1"/>
      <protection/>
    </xf>
    <xf numFmtId="0" fontId="41" fillId="0" borderId="10" xfId="54" applyFont="1" applyFill="1" applyBorder="1" applyAlignment="1" applyProtection="1">
      <alignment horizontal="left" vertical="center" wrapText="1"/>
      <protection/>
    </xf>
    <xf numFmtId="0" fontId="38" fillId="34" borderId="10" xfId="54" applyFont="1" applyFill="1" applyBorder="1" applyAlignment="1" applyProtection="1">
      <alignment horizontal="center" vertical="center" wrapText="1"/>
      <protection/>
    </xf>
    <xf numFmtId="0" fontId="38" fillId="33" borderId="10" xfId="54" applyFont="1" applyFill="1" applyBorder="1" applyAlignment="1" applyProtection="1">
      <alignment horizontal="center" vertical="center" wrapText="1"/>
      <protection/>
    </xf>
    <xf numFmtId="0" fontId="38" fillId="0" borderId="10" xfId="54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5" fillId="35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192" fontId="38" fillId="33" borderId="10" xfId="54" applyNumberFormat="1" applyFont="1" applyFill="1" applyBorder="1" applyAlignment="1" applyProtection="1">
      <alignment horizontal="left"/>
      <protection/>
    </xf>
    <xf numFmtId="0" fontId="34" fillId="0" borderId="10" xfId="54" applyFont="1" applyFill="1" applyBorder="1" applyAlignment="1" applyProtection="1">
      <alignment vertical="center" wrapText="1"/>
      <protection/>
    </xf>
    <xf numFmtId="49" fontId="31" fillId="35" borderId="10" xfId="54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4" fontId="15" fillId="35" borderId="0" xfId="54" applyNumberFormat="1" applyFont="1" applyFill="1" applyBorder="1" applyAlignment="1" applyProtection="1">
      <alignment horizontal="centerContinuous" vertical="center"/>
      <protection/>
    </xf>
    <xf numFmtId="4" fontId="5" fillId="0" borderId="0" xfId="54" applyNumberFormat="1" applyFont="1" applyBorder="1" applyAlignment="1" applyProtection="1">
      <alignment horizontal="centerContinuous" vertical="center"/>
      <protection/>
    </xf>
    <xf numFmtId="4" fontId="7" fillId="0" borderId="0" xfId="54" applyNumberFormat="1" applyFont="1" applyBorder="1" applyAlignment="1" applyProtection="1">
      <alignment horizontal="centerContinuous" vertical="center"/>
      <protection/>
    </xf>
    <xf numFmtId="4" fontId="20" fillId="0" borderId="0" xfId="54" applyNumberFormat="1" applyFont="1" applyBorder="1" applyAlignment="1" applyProtection="1">
      <alignment horizontal="centerContinuous" vertical="center"/>
      <protection/>
    </xf>
    <xf numFmtId="4" fontId="20" fillId="35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Protection="1">
      <alignment/>
      <protection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/>
    </xf>
    <xf numFmtId="192" fontId="36" fillId="35" borderId="10" xfId="54" applyNumberFormat="1" applyFont="1" applyFill="1" applyBorder="1" applyAlignment="1" applyProtection="1">
      <alignment horizontal="center"/>
      <protection/>
    </xf>
    <xf numFmtId="192" fontId="38" fillId="34" borderId="10" xfId="54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/>
      <protection/>
    </xf>
    <xf numFmtId="192" fontId="18" fillId="35" borderId="10" xfId="0" applyNumberFormat="1" applyFont="1" applyFill="1" applyBorder="1" applyAlignment="1" applyProtection="1">
      <alignment horizontal="center"/>
      <protection/>
    </xf>
    <xf numFmtId="192" fontId="4" fillId="35" borderId="10" xfId="0" applyNumberFormat="1" applyFont="1" applyFill="1" applyBorder="1" applyAlignment="1" applyProtection="1">
      <alignment horizontal="center"/>
      <protection/>
    </xf>
    <xf numFmtId="192" fontId="43" fillId="35" borderId="10" xfId="54" applyNumberFormat="1" applyFont="1" applyFill="1" applyBorder="1" applyAlignment="1" applyProtection="1">
      <alignment horizontal="center"/>
      <protection/>
    </xf>
    <xf numFmtId="192" fontId="38" fillId="0" borderId="10" xfId="54" applyNumberFormat="1" applyFont="1" applyBorder="1" applyAlignment="1" applyProtection="1">
      <alignment horizontal="center"/>
      <protection/>
    </xf>
    <xf numFmtId="192" fontId="39" fillId="0" borderId="10" xfId="54" applyNumberFormat="1" applyFont="1" applyBorder="1" applyAlignment="1" applyProtection="1">
      <alignment horizontal="center"/>
      <protection/>
    </xf>
    <xf numFmtId="192" fontId="44" fillId="35" borderId="10" xfId="54" applyNumberFormat="1" applyFont="1" applyFill="1" applyBorder="1" applyAlignment="1" applyProtection="1">
      <alignment horizontal="center"/>
      <protection/>
    </xf>
    <xf numFmtId="192" fontId="36" fillId="0" borderId="10" xfId="54" applyNumberFormat="1" applyFont="1" applyBorder="1" applyAlignment="1" applyProtection="1">
      <alignment horizontal="center"/>
      <protection/>
    </xf>
    <xf numFmtId="192" fontId="35" fillId="0" borderId="10" xfId="54" applyNumberFormat="1" applyFont="1" applyBorder="1" applyAlignment="1" applyProtection="1">
      <alignment horizontal="center"/>
      <protection/>
    </xf>
    <xf numFmtId="192" fontId="44" fillId="35" borderId="10" xfId="54" applyNumberFormat="1" applyFont="1" applyFill="1" applyBorder="1" applyAlignment="1" applyProtection="1">
      <alignment horizontal="center"/>
      <protection locked="0"/>
    </xf>
    <xf numFmtId="192" fontId="36" fillId="0" borderId="10" xfId="54" applyNumberFormat="1" applyFont="1" applyBorder="1" applyAlignment="1" applyProtection="1">
      <alignment horizontal="center"/>
      <protection locked="0"/>
    </xf>
    <xf numFmtId="192" fontId="45" fillId="35" borderId="10" xfId="0" applyNumberFormat="1" applyFont="1" applyFill="1" applyBorder="1" applyAlignment="1">
      <alignment horizontal="center"/>
    </xf>
    <xf numFmtId="192" fontId="41" fillId="35" borderId="10" xfId="0" applyNumberFormat="1" applyFont="1" applyFill="1" applyBorder="1" applyAlignment="1">
      <alignment horizontal="center"/>
    </xf>
    <xf numFmtId="192" fontId="41" fillId="0" borderId="10" xfId="0" applyNumberFormat="1" applyFont="1" applyFill="1" applyBorder="1" applyAlignment="1">
      <alignment horizontal="center"/>
    </xf>
    <xf numFmtId="192" fontId="4" fillId="35" borderId="16" xfId="54" applyNumberFormat="1" applyFont="1" applyFill="1" applyBorder="1" applyAlignment="1" applyProtection="1">
      <alignment horizontal="center"/>
      <protection/>
    </xf>
    <xf numFmtId="192" fontId="4" fillId="0" borderId="12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/>
    </xf>
    <xf numFmtId="192" fontId="18" fillId="35" borderId="16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7" fillId="35" borderId="16" xfId="54" applyNumberFormat="1" applyFont="1" applyFill="1" applyBorder="1" applyAlignment="1" applyProtection="1">
      <alignment horizontal="center"/>
      <protection locked="0"/>
    </xf>
    <xf numFmtId="192" fontId="37" fillId="35" borderId="10" xfId="54" applyNumberFormat="1" applyFont="1" applyFill="1" applyBorder="1" applyAlignment="1" applyProtection="1">
      <alignment horizontal="center"/>
      <protection locked="0"/>
    </xf>
    <xf numFmtId="192" fontId="35" fillId="0" borderId="12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37" fillId="35" borderId="17" xfId="54" applyNumberFormat="1" applyFont="1" applyFill="1" applyBorder="1" applyAlignment="1" applyProtection="1">
      <alignment horizontal="center"/>
      <protection locked="0"/>
    </xf>
    <xf numFmtId="192" fontId="35" fillId="35" borderId="17" xfId="54" applyNumberFormat="1" applyFont="1" applyFill="1" applyBorder="1" applyAlignment="1" applyProtection="1">
      <alignment horizontal="center"/>
      <protection locked="0"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4" fillId="33" borderId="10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 locked="0"/>
    </xf>
    <xf numFmtId="192" fontId="40" fillId="35" borderId="10" xfId="54" applyNumberFormat="1" applyFont="1" applyFill="1" applyBorder="1" applyAlignment="1" applyProtection="1">
      <alignment horizontal="center"/>
      <protection locked="0"/>
    </xf>
    <xf numFmtId="192" fontId="35" fillId="37" borderId="10" xfId="54" applyNumberFormat="1" applyFont="1" applyFill="1" applyBorder="1" applyAlignment="1" applyProtection="1">
      <alignment horizontal="center"/>
      <protection/>
    </xf>
    <xf numFmtId="0" fontId="42" fillId="35" borderId="18" xfId="0" applyFont="1" applyFill="1" applyBorder="1" applyAlignment="1">
      <alignment horizontal="left" vertical="center" wrapText="1"/>
    </xf>
    <xf numFmtId="192" fontId="35" fillId="0" borderId="19" xfId="0" applyNumberFormat="1" applyFont="1" applyFill="1" applyBorder="1" applyAlignment="1" applyProtection="1">
      <alignment horizontal="center" vertical="top"/>
      <protection/>
    </xf>
    <xf numFmtId="192" fontId="4" fillId="0" borderId="10" xfId="54" applyNumberFormat="1" applyFont="1" applyFill="1" applyBorder="1" applyAlignment="1" applyProtection="1">
      <alignment horizontal="center"/>
      <protection locked="0"/>
    </xf>
    <xf numFmtId="202" fontId="4" fillId="0" borderId="10" xfId="60" applyNumberFormat="1" applyFont="1" applyFill="1" applyBorder="1" applyAlignment="1" applyProtection="1">
      <alignment horizontal="center"/>
      <protection/>
    </xf>
    <xf numFmtId="202" fontId="36" fillId="0" borderId="10" xfId="60" applyNumberFormat="1" applyFont="1" applyFill="1" applyBorder="1" applyAlignment="1" applyProtection="1">
      <alignment horizontal="center"/>
      <protection/>
    </xf>
    <xf numFmtId="202" fontId="4" fillId="33" borderId="10" xfId="60" applyNumberFormat="1" applyFont="1" applyFill="1" applyBorder="1" applyAlignment="1" applyProtection="1">
      <alignment horizontal="center"/>
      <protection/>
    </xf>
    <xf numFmtId="202" fontId="4" fillId="35" borderId="10" xfId="60" applyNumberFormat="1" applyFont="1" applyFill="1" applyBorder="1" applyAlignment="1" applyProtection="1">
      <alignment horizontal="center"/>
      <protection/>
    </xf>
    <xf numFmtId="202" fontId="38" fillId="34" borderId="10" xfId="60" applyNumberFormat="1" applyFont="1" applyFill="1" applyBorder="1" applyAlignment="1" applyProtection="1">
      <alignment horizontal="center" vertical="center" wrapText="1"/>
      <protection/>
    </xf>
    <xf numFmtId="202" fontId="38" fillId="33" borderId="10" xfId="60" applyNumberFormat="1" applyFont="1" applyFill="1" applyBorder="1" applyAlignment="1" applyProtection="1">
      <alignment horizontal="center"/>
      <protection/>
    </xf>
    <xf numFmtId="202" fontId="38" fillId="37" borderId="10" xfId="60" applyNumberFormat="1" applyFont="1" applyFill="1" applyBorder="1" applyAlignment="1" applyProtection="1">
      <alignment horizontal="center"/>
      <protection/>
    </xf>
    <xf numFmtId="49" fontId="46" fillId="0" borderId="10" xfId="54" applyNumberFormat="1" applyFont="1" applyFill="1" applyBorder="1" applyAlignment="1" applyProtection="1">
      <alignment horizontal="center" vertical="center" wrapText="1"/>
      <protection/>
    </xf>
    <xf numFmtId="192" fontId="4" fillId="35" borderId="16" xfId="54" applyNumberFormat="1" applyFont="1" applyFill="1" applyBorder="1" applyAlignment="1" applyProtection="1">
      <alignment horizontal="center"/>
      <protection locked="0"/>
    </xf>
    <xf numFmtId="0" fontId="30" fillId="35" borderId="10" xfId="54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192" fontId="36" fillId="0" borderId="10" xfId="54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4" applyFont="1" applyFill="1" applyBorder="1" applyAlignment="1" applyProtection="1">
      <alignment vertical="center" wrapText="1"/>
      <protection/>
    </xf>
    <xf numFmtId="0" fontId="35" fillId="0" borderId="0" xfId="54" applyFont="1" applyFill="1" applyBorder="1" applyAlignment="1" applyProtection="1">
      <alignment horizontal="left" vertical="center" wrapText="1"/>
      <protection/>
    </xf>
    <xf numFmtId="192" fontId="18" fillId="0" borderId="0" xfId="54" applyNumberFormat="1" applyFont="1" applyFill="1" applyAlignment="1" applyProtection="1">
      <alignment horizontal="right" vertical="center"/>
      <protection/>
    </xf>
    <xf numFmtId="192" fontId="5" fillId="0" borderId="0" xfId="54" applyNumberFormat="1" applyFont="1" applyFill="1" applyBorder="1" applyAlignment="1" applyProtection="1">
      <alignment horizontal="center" wrapText="1"/>
      <protection/>
    </xf>
    <xf numFmtId="49" fontId="10" fillId="0" borderId="10" xfId="54" applyNumberFormat="1" applyFont="1" applyFill="1" applyBorder="1" applyAlignment="1" applyProtection="1">
      <alignment horizontal="center" vertical="top" wrapText="1"/>
      <protection/>
    </xf>
    <xf numFmtId="192" fontId="4" fillId="0" borderId="10" xfId="0" applyNumberFormat="1" applyFont="1" applyFill="1" applyBorder="1" applyAlignment="1" applyProtection="1">
      <alignment horizontal="center"/>
      <protection/>
    </xf>
    <xf numFmtId="192" fontId="36" fillId="0" borderId="10" xfId="54" applyNumberFormat="1" applyFont="1" applyFill="1" applyBorder="1" applyAlignment="1" applyProtection="1">
      <alignment horizontal="center"/>
      <protection locked="0"/>
    </xf>
    <xf numFmtId="192" fontId="45" fillId="0" borderId="10" xfId="0" applyNumberFormat="1" applyFont="1" applyFill="1" applyBorder="1" applyAlignment="1">
      <alignment horizontal="center"/>
    </xf>
    <xf numFmtId="4" fontId="5" fillId="0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Fill="1" applyBorder="1" applyAlignment="1" applyProtection="1">
      <alignment horizontal="centerContinuous" vertical="center"/>
      <protection/>
    </xf>
    <xf numFmtId="183" fontId="7" fillId="0" borderId="0" xfId="54" applyNumberFormat="1" applyFont="1" applyFill="1" applyBorder="1" applyAlignment="1" applyProtection="1">
      <alignment horizontal="center" vertical="center" wrapText="1"/>
      <protection/>
    </xf>
    <xf numFmtId="183" fontId="7" fillId="0" borderId="0" xfId="54" applyNumberFormat="1" applyFont="1" applyFill="1" applyBorder="1" applyAlignment="1" applyProtection="1">
      <alignment horizontal="center"/>
      <protection/>
    </xf>
    <xf numFmtId="183" fontId="7" fillId="0" borderId="0" xfId="54" applyNumberFormat="1" applyFont="1" applyFill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183" fontId="7" fillId="0" borderId="0" xfId="54" applyNumberFormat="1" applyFont="1" applyFill="1" applyProtection="1">
      <alignment/>
      <protection/>
    </xf>
    <xf numFmtId="192" fontId="15" fillId="0" borderId="0" xfId="56" applyNumberFormat="1" applyFont="1" applyFill="1" applyAlignment="1" applyProtection="1">
      <alignment horizontal="center"/>
      <protection/>
    </xf>
    <xf numFmtId="192" fontId="38" fillId="0" borderId="10" xfId="54" applyNumberFormat="1" applyFont="1" applyFill="1" applyBorder="1" applyAlignment="1" applyProtection="1">
      <alignment horizontal="center"/>
      <protection/>
    </xf>
    <xf numFmtId="4" fontId="20" fillId="0" borderId="0" xfId="54" applyNumberFormat="1" applyFont="1" applyFill="1" applyProtection="1">
      <alignment/>
      <protection/>
    </xf>
    <xf numFmtId="4" fontId="29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0" fontId="7" fillId="0" borderId="0" xfId="54" applyFont="1" applyFill="1" applyBorder="1" applyProtection="1">
      <alignment/>
      <protection/>
    </xf>
    <xf numFmtId="0" fontId="29" fillId="0" borderId="0" xfId="54" applyFont="1" applyFill="1" applyProtection="1">
      <alignment/>
      <protection/>
    </xf>
    <xf numFmtId="192" fontId="7" fillId="0" borderId="0" xfId="54" applyNumberFormat="1" applyFont="1" applyFill="1" applyBorder="1" applyProtection="1">
      <alignment/>
      <protection/>
    </xf>
    <xf numFmtId="2" fontId="33" fillId="35" borderId="0" xfId="0" applyNumberFormat="1" applyFont="1" applyFill="1" applyBorder="1" applyAlignment="1">
      <alignment horizontal="right"/>
    </xf>
    <xf numFmtId="202" fontId="4" fillId="37" borderId="10" xfId="60" applyNumberFormat="1" applyFont="1" applyFill="1" applyBorder="1" applyAlignment="1" applyProtection="1">
      <alignment horizontal="center"/>
      <protection/>
    </xf>
    <xf numFmtId="202" fontId="36" fillId="37" borderId="10" xfId="60" applyNumberFormat="1" applyFont="1" applyFill="1" applyBorder="1" applyAlignment="1" applyProtection="1">
      <alignment horizontal="center"/>
      <protection/>
    </xf>
    <xf numFmtId="192" fontId="4" fillId="37" borderId="10" xfId="54" applyNumberFormat="1" applyFont="1" applyFill="1" applyBorder="1" applyAlignment="1" applyProtection="1">
      <alignment horizontal="center"/>
      <protection/>
    </xf>
    <xf numFmtId="0" fontId="41" fillId="37" borderId="10" xfId="54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 applyProtection="1">
      <alignment horizontal="center" vertical="center"/>
      <protection hidden="1"/>
    </xf>
    <xf numFmtId="192" fontId="2" fillId="0" borderId="10" xfId="54" applyNumberFormat="1" applyFont="1" applyFill="1" applyBorder="1" applyProtection="1">
      <alignment/>
      <protection/>
    </xf>
    <xf numFmtId="202" fontId="51" fillId="37" borderId="10" xfId="60" applyNumberFormat="1" applyFont="1" applyFill="1" applyBorder="1" applyAlignment="1" applyProtection="1">
      <alignment horizontal="center"/>
      <protection/>
    </xf>
    <xf numFmtId="202" fontId="51" fillId="37" borderId="10" xfId="60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 wrapText="1"/>
      <protection/>
    </xf>
    <xf numFmtId="202" fontId="51" fillId="37" borderId="10" xfId="60" applyNumberFormat="1" applyFont="1" applyFill="1" applyBorder="1" applyAlignment="1" applyProtection="1">
      <alignment horizontal="center" wrapText="1"/>
      <protection/>
    </xf>
    <xf numFmtId="0" fontId="3" fillId="0" borderId="0" xfId="54" applyFont="1" applyAlignment="1" applyProtection="1">
      <alignment horizontal="center"/>
      <protection/>
    </xf>
    <xf numFmtId="0" fontId="16" fillId="0" borderId="0" xfId="54" applyFont="1" applyAlignment="1" applyProtection="1">
      <alignment horizontal="center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0" fontId="32" fillId="0" borderId="0" xfId="54" applyFont="1" applyFill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20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18" fillId="0" borderId="2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20" fillId="0" borderId="0" xfId="54" applyFont="1" applyAlignment="1" applyProtection="1">
      <alignment horizont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 horizontal="center" vertical="center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Обычный_Додаток 4" xfId="55"/>
    <cellStyle name="Обычный_Додаток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showGridLines="0" showZeros="0" tabSelected="1" view="pageBreakPreview" zoomScale="70" zoomScaleNormal="75" zoomScaleSheetLayoutView="70" workbookViewId="0" topLeftCell="A1">
      <pane xSplit="3" ySplit="9" topLeftCell="D5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6" sqref="H66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4.375" style="83" customWidth="1"/>
    <col min="5" max="5" width="24.25390625" style="83" customWidth="1"/>
    <col min="6" max="6" width="25.00390625" style="83" customWidth="1"/>
    <col min="7" max="7" width="23.625" style="5" customWidth="1"/>
    <col min="8" max="8" width="15.625" style="5" customWidth="1"/>
    <col min="9" max="9" width="24.25390625" style="5" customWidth="1"/>
    <col min="10" max="10" width="16.00390625" style="5" customWidth="1"/>
    <col min="11" max="11" width="21.625" style="116" customWidth="1"/>
    <col min="12" max="12" width="20.125" style="116" customWidth="1"/>
    <col min="13" max="13" width="20.625" style="23" customWidth="1"/>
    <col min="14" max="14" width="16.1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8" s="18" customFormat="1" ht="18.75">
      <c r="A1" s="290" t="s">
        <v>5</v>
      </c>
      <c r="B1" s="290"/>
      <c r="C1" s="290"/>
      <c r="D1" s="291"/>
      <c r="E1" s="291"/>
      <c r="F1" s="291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s="19" customFormat="1" ht="20.25" customHeight="1">
      <c r="A2" s="292" t="s">
        <v>72</v>
      </c>
      <c r="B2" s="292"/>
      <c r="C2" s="292"/>
      <c r="D2" s="293"/>
      <c r="E2" s="293"/>
      <c r="F2" s="293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20" customFormat="1" ht="15.75" customHeight="1">
      <c r="A3" s="294" t="s">
        <v>6</v>
      </c>
      <c r="B3" s="294"/>
      <c r="C3" s="294"/>
      <c r="D3" s="295"/>
      <c r="E3" s="295"/>
      <c r="F3" s="295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9" s="21" customFormat="1" ht="26.25" customHeight="1">
      <c r="A4" s="301" t="s">
        <v>239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1:18" s="21" customFormat="1" ht="23.25" customHeight="1">
      <c r="A5" s="303" t="s">
        <v>229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2:33" s="1" customFormat="1" ht="20.25">
      <c r="B6" s="2" t="s">
        <v>142</v>
      </c>
      <c r="C6" s="2"/>
      <c r="D6" s="85"/>
      <c r="E6" s="258"/>
      <c r="F6" s="85"/>
      <c r="G6" s="80"/>
      <c r="H6" s="80"/>
      <c r="K6" s="105"/>
      <c r="L6" s="108"/>
      <c r="M6" s="118"/>
      <c r="N6" s="110"/>
      <c r="Q6" s="308" t="s">
        <v>237</v>
      </c>
      <c r="R6" s="30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306" t="s">
        <v>7</v>
      </c>
      <c r="B7" s="307" t="s">
        <v>8</v>
      </c>
      <c r="C7" s="299" t="s">
        <v>80</v>
      </c>
      <c r="D7" s="300"/>
      <c r="E7" s="300"/>
      <c r="F7" s="300"/>
      <c r="G7" s="297"/>
      <c r="H7" s="297"/>
      <c r="I7" s="297"/>
      <c r="J7" s="298"/>
      <c r="K7" s="304" t="s">
        <v>81</v>
      </c>
      <c r="L7" s="305"/>
      <c r="M7" s="305"/>
      <c r="N7" s="305"/>
      <c r="O7" s="296" t="s">
        <v>82</v>
      </c>
      <c r="P7" s="296"/>
      <c r="Q7" s="297"/>
      <c r="R7" s="298"/>
    </row>
    <row r="8" spans="1:18" s="63" customFormat="1" ht="114" customHeight="1">
      <c r="A8" s="306"/>
      <c r="B8" s="307"/>
      <c r="C8" s="57" t="s">
        <v>84</v>
      </c>
      <c r="D8" s="58" t="s">
        <v>230</v>
      </c>
      <c r="E8" s="89" t="s">
        <v>240</v>
      </c>
      <c r="F8" s="89" t="s">
        <v>9</v>
      </c>
      <c r="G8" s="78" t="s">
        <v>241</v>
      </c>
      <c r="H8" s="58" t="s">
        <v>242</v>
      </c>
      <c r="I8" s="58" t="s">
        <v>118</v>
      </c>
      <c r="J8" s="58" t="s">
        <v>231</v>
      </c>
      <c r="K8" s="107" t="s">
        <v>232</v>
      </c>
      <c r="L8" s="103" t="s">
        <v>9</v>
      </c>
      <c r="M8" s="103" t="s">
        <v>213</v>
      </c>
      <c r="N8" s="103" t="s">
        <v>10</v>
      </c>
      <c r="O8" s="60" t="s">
        <v>233</v>
      </c>
      <c r="P8" s="59" t="s">
        <v>9</v>
      </c>
      <c r="Q8" s="61" t="s">
        <v>195</v>
      </c>
      <c r="R8" s="62" t="s">
        <v>10</v>
      </c>
    </row>
    <row r="9" spans="1:33" s="3" customFormat="1" ht="15">
      <c r="A9" s="16">
        <v>1</v>
      </c>
      <c r="B9" s="16">
        <v>2</v>
      </c>
      <c r="C9" s="15" t="s">
        <v>76</v>
      </c>
      <c r="D9" s="15" t="s">
        <v>76</v>
      </c>
      <c r="E9" s="15" t="s">
        <v>194</v>
      </c>
      <c r="F9" s="15" t="s">
        <v>11</v>
      </c>
      <c r="G9" s="15" t="s">
        <v>109</v>
      </c>
      <c r="H9" s="15" t="s">
        <v>110</v>
      </c>
      <c r="I9" s="15" t="s">
        <v>77</v>
      </c>
      <c r="J9" s="15" t="s">
        <v>12</v>
      </c>
      <c r="K9" s="109" t="s">
        <v>13</v>
      </c>
      <c r="L9" s="96" t="s">
        <v>14</v>
      </c>
      <c r="M9" s="96" t="s">
        <v>15</v>
      </c>
      <c r="N9" s="96" t="s">
        <v>78</v>
      </c>
      <c r="O9" s="15" t="s">
        <v>16</v>
      </c>
      <c r="P9" s="15" t="s">
        <v>75</v>
      </c>
      <c r="Q9" s="37" t="s">
        <v>105</v>
      </c>
      <c r="R9" s="15" t="s">
        <v>106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249">
        <v>10000000</v>
      </c>
      <c r="B10" s="145" t="s">
        <v>17</v>
      </c>
      <c r="C10" s="146" t="e">
        <f>C11+#REF!+C15+C21+#REF!</f>
        <v>#REF!</v>
      </c>
      <c r="D10" s="192">
        <f>D11+D15+D21+D26+D32+D25</f>
        <v>3715844.896</v>
      </c>
      <c r="E10" s="192">
        <f>E11+E15+E21+E26+E32+E25</f>
        <v>819083.0109999998</v>
      </c>
      <c r="F10" s="192">
        <f>F11+F15+F21+F26+F32+F25</f>
        <v>900421.82236</v>
      </c>
      <c r="G10" s="192">
        <f>F10-E10</f>
        <v>81338.81136000017</v>
      </c>
      <c r="H10" s="239">
        <f>_xlfn.IFERROR(F10/E10,"")</f>
        <v>1.0993047228029982</v>
      </c>
      <c r="I10" s="192">
        <f aca="true" t="shared" si="0" ref="I10:I19">F10-D10</f>
        <v>-2815423.07364</v>
      </c>
      <c r="J10" s="239">
        <f>_xlfn.IFERROR(F10/D10,"")</f>
        <v>0.24231953904461354</v>
      </c>
      <c r="K10" s="211">
        <f>K11+K15+K21+K26+K32+K14</f>
        <v>2983.672</v>
      </c>
      <c r="L10" s="191">
        <f>L11+L15+L21+L26+L32+L14</f>
        <v>1097.32526</v>
      </c>
      <c r="M10" s="191">
        <f aca="true" t="shared" si="1" ref="M10:M16">L10-K10</f>
        <v>-1886.34674</v>
      </c>
      <c r="N10" s="242">
        <f>_xlfn.IFERROR(L10/K10,"")</f>
        <v>0.3677767730501208</v>
      </c>
      <c r="O10" s="192">
        <f aca="true" t="shared" si="2" ref="O10:O19">D10+K10</f>
        <v>3718828.568</v>
      </c>
      <c r="P10" s="192">
        <f aca="true" t="shared" si="3" ref="P10:P24">L10+F10</f>
        <v>901519.14762</v>
      </c>
      <c r="Q10" s="212">
        <f aca="true" t="shared" si="4" ref="Q10:Q19">P10-O10</f>
        <v>-2817309.42038</v>
      </c>
      <c r="R10" s="239">
        <f>_xlfn.IFERROR(P10/O10,"")</f>
        <v>0.2424201952672533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249">
        <v>11000000</v>
      </c>
      <c r="B11" s="145" t="s">
        <v>58</v>
      </c>
      <c r="C11" s="146">
        <f>C12+C13</f>
        <v>107497.5</v>
      </c>
      <c r="D11" s="192">
        <f>D12+D13</f>
        <v>2502487.115</v>
      </c>
      <c r="E11" s="192">
        <f>E12+E13</f>
        <v>551442.913</v>
      </c>
      <c r="F11" s="192">
        <f>F12+F13</f>
        <v>589606.79896</v>
      </c>
      <c r="G11" s="192">
        <f aca="true" t="shared" si="5" ref="G11:G69">F11-E11</f>
        <v>38163.8859600001</v>
      </c>
      <c r="H11" s="239">
        <f aca="true" t="shared" si="6" ref="H11:H52">_xlfn.IFERROR(F11/E11,"")</f>
        <v>1.069207319670459</v>
      </c>
      <c r="I11" s="192">
        <f t="shared" si="0"/>
        <v>-1912880.3160400002</v>
      </c>
      <c r="J11" s="239">
        <f aca="true" t="shared" si="7" ref="J11:J52">_xlfn.IFERROR(F11/D11,"")</f>
        <v>0.23560832558372632</v>
      </c>
      <c r="K11" s="214">
        <f>K12+K13</f>
        <v>0</v>
      </c>
      <c r="L11" s="214">
        <f>L12+L13</f>
        <v>0</v>
      </c>
      <c r="M11" s="191">
        <f>L11-K11</f>
        <v>0</v>
      </c>
      <c r="N11" s="242">
        <f aca="true" t="shared" si="8" ref="N11:N52">_xlfn.IFERROR(L11/K11,"")</f>
      </c>
      <c r="O11" s="192">
        <f t="shared" si="2"/>
        <v>2502487.115</v>
      </c>
      <c r="P11" s="192">
        <f t="shared" si="3"/>
        <v>589606.79896</v>
      </c>
      <c r="Q11" s="212">
        <f t="shared" si="4"/>
        <v>-1912880.3160400002</v>
      </c>
      <c r="R11" s="239">
        <f aca="true" t="shared" si="9" ref="R11:R52">_xlfn.IFERROR(P11/O11,"")</f>
        <v>0.23560832558372632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250">
        <v>11010000</v>
      </c>
      <c r="B12" s="147" t="s">
        <v>203</v>
      </c>
      <c r="C12" s="148">
        <v>106199</v>
      </c>
      <c r="D12" s="237">
        <v>2477476.575</v>
      </c>
      <c r="E12" s="237">
        <v>544314.438</v>
      </c>
      <c r="F12" s="215">
        <v>577315.06047</v>
      </c>
      <c r="G12" s="216">
        <f t="shared" si="5"/>
        <v>33000.62247000006</v>
      </c>
      <c r="H12" s="240">
        <f t="shared" si="6"/>
        <v>1.0606278653773282</v>
      </c>
      <c r="I12" s="216">
        <f t="shared" si="0"/>
        <v>-1900161.5145300003</v>
      </c>
      <c r="J12" s="240">
        <f t="shared" si="7"/>
        <v>0.23302543656542948</v>
      </c>
      <c r="K12" s="217">
        <v>0</v>
      </c>
      <c r="L12" s="218">
        <v>0</v>
      </c>
      <c r="M12" s="191">
        <f>L12-K12</f>
        <v>0</v>
      </c>
      <c r="N12" s="281">
        <f t="shared" si="8"/>
      </c>
      <c r="O12" s="194">
        <f t="shared" si="2"/>
        <v>2477476.575</v>
      </c>
      <c r="P12" s="216">
        <f t="shared" si="3"/>
        <v>577315.06047</v>
      </c>
      <c r="Q12" s="219">
        <f t="shared" si="4"/>
        <v>-1900161.5145300003</v>
      </c>
      <c r="R12" s="240">
        <f t="shared" si="9"/>
        <v>0.23302543656542948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250">
        <v>11020000</v>
      </c>
      <c r="B13" s="147" t="s">
        <v>73</v>
      </c>
      <c r="C13" s="148">
        <v>1298.5</v>
      </c>
      <c r="D13" s="215">
        <v>25010.54</v>
      </c>
      <c r="E13" s="216">
        <v>7128.475</v>
      </c>
      <c r="F13" s="215">
        <v>12291.73849</v>
      </c>
      <c r="G13" s="216">
        <f t="shared" si="5"/>
        <v>5163.263489999999</v>
      </c>
      <c r="H13" s="240">
        <f t="shared" si="6"/>
        <v>1.7243152974514182</v>
      </c>
      <c r="I13" s="216">
        <f t="shared" si="0"/>
        <v>-12718.801510000001</v>
      </c>
      <c r="J13" s="240">
        <f t="shared" si="7"/>
        <v>0.49146233907784476</v>
      </c>
      <c r="K13" s="217"/>
      <c r="L13" s="218">
        <v>0</v>
      </c>
      <c r="M13" s="191">
        <f>L13-K13</f>
        <v>0</v>
      </c>
      <c r="N13" s="281">
        <f t="shared" si="8"/>
      </c>
      <c r="O13" s="194">
        <f t="shared" si="2"/>
        <v>25010.54</v>
      </c>
      <c r="P13" s="216">
        <f t="shared" si="3"/>
        <v>12291.73849</v>
      </c>
      <c r="Q13" s="219">
        <f t="shared" si="4"/>
        <v>-12718.801510000001</v>
      </c>
      <c r="R13" s="240">
        <f t="shared" si="9"/>
        <v>0.49146233907784476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249" t="s">
        <v>219</v>
      </c>
      <c r="B14" s="145" t="s">
        <v>218</v>
      </c>
      <c r="C14" s="148"/>
      <c r="D14" s="233">
        <v>0</v>
      </c>
      <c r="E14" s="233">
        <v>0</v>
      </c>
      <c r="F14" s="233">
        <v>0</v>
      </c>
      <c r="G14" s="233"/>
      <c r="H14" s="239">
        <f t="shared" si="6"/>
      </c>
      <c r="I14" s="233"/>
      <c r="J14" s="239">
        <f t="shared" si="7"/>
      </c>
      <c r="K14" s="247">
        <v>0</v>
      </c>
      <c r="L14" s="247">
        <v>0</v>
      </c>
      <c r="M14" s="191">
        <f>L14-K14</f>
        <v>0</v>
      </c>
      <c r="N14" s="242">
        <f t="shared" si="8"/>
      </c>
      <c r="O14" s="194">
        <f>D14+K14</f>
        <v>0</v>
      </c>
      <c r="P14" s="216">
        <f>L14+F14</f>
        <v>0</v>
      </c>
      <c r="Q14" s="219">
        <f>P14-O14</f>
        <v>0</v>
      </c>
      <c r="R14" s="239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249">
        <v>13000000</v>
      </c>
      <c r="B15" s="145" t="s">
        <v>178</v>
      </c>
      <c r="C15" s="149" t="e">
        <f>C16+#REF!+#REF!+C19</f>
        <v>#REF!</v>
      </c>
      <c r="D15" s="192">
        <f>SUM(D16:D20)</f>
        <v>32271.823</v>
      </c>
      <c r="E15" s="192">
        <f>SUM(E16:E20)</f>
        <v>10019.814999999999</v>
      </c>
      <c r="F15" s="192">
        <f>SUM(F16:F20)</f>
        <v>12865.428170000001</v>
      </c>
      <c r="G15" s="192">
        <f t="shared" si="5"/>
        <v>2845.6131700000024</v>
      </c>
      <c r="H15" s="239">
        <f t="shared" si="6"/>
        <v>1.283998573825964</v>
      </c>
      <c r="I15" s="192">
        <f t="shared" si="0"/>
        <v>-19406.394829999997</v>
      </c>
      <c r="J15" s="239">
        <f t="shared" si="7"/>
        <v>0.3986582403479345</v>
      </c>
      <c r="K15" s="214">
        <f>SUM(K16:K20)</f>
        <v>0</v>
      </c>
      <c r="L15" s="214">
        <f>SUM(L16:L20)</f>
        <v>0</v>
      </c>
      <c r="M15" s="191">
        <f t="shared" si="1"/>
        <v>0</v>
      </c>
      <c r="N15" s="242">
        <f t="shared" si="8"/>
      </c>
      <c r="O15" s="192">
        <f t="shared" si="2"/>
        <v>32271.823</v>
      </c>
      <c r="P15" s="192">
        <f t="shared" si="3"/>
        <v>12865.428170000001</v>
      </c>
      <c r="Q15" s="212">
        <f t="shared" si="4"/>
        <v>-19406.394829999997</v>
      </c>
      <c r="R15" s="239">
        <f t="shared" si="9"/>
        <v>0.3986582403479345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250">
        <v>13010000</v>
      </c>
      <c r="B16" s="147" t="s">
        <v>179</v>
      </c>
      <c r="C16" s="148">
        <v>1</v>
      </c>
      <c r="D16" s="216">
        <v>22183.544</v>
      </c>
      <c r="E16" s="215">
        <v>7787.873</v>
      </c>
      <c r="F16" s="216">
        <v>10217.58175</v>
      </c>
      <c r="G16" s="216">
        <f t="shared" si="5"/>
        <v>2429.70875</v>
      </c>
      <c r="H16" s="240">
        <f t="shared" si="6"/>
        <v>1.3119861803087955</v>
      </c>
      <c r="I16" s="216">
        <f t="shared" si="0"/>
        <v>-11965.962250000002</v>
      </c>
      <c r="J16" s="240">
        <f t="shared" si="7"/>
        <v>0.46059284981696336</v>
      </c>
      <c r="K16" s="218">
        <v>0</v>
      </c>
      <c r="L16" s="218">
        <v>0</v>
      </c>
      <c r="M16" s="193">
        <f t="shared" si="1"/>
        <v>0</v>
      </c>
      <c r="N16" s="281">
        <f t="shared" si="8"/>
      </c>
      <c r="O16" s="194">
        <f t="shared" si="2"/>
        <v>22183.544</v>
      </c>
      <c r="P16" s="216">
        <f t="shared" si="3"/>
        <v>10217.58175</v>
      </c>
      <c r="Q16" s="219">
        <f t="shared" si="4"/>
        <v>-11965.962250000002</v>
      </c>
      <c r="R16" s="240">
        <f t="shared" si="9"/>
        <v>0.46059284981696336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250">
        <v>13020000</v>
      </c>
      <c r="B17" s="147" t="s">
        <v>180</v>
      </c>
      <c r="C17" s="148"/>
      <c r="D17" s="216">
        <v>7255</v>
      </c>
      <c r="E17" s="215">
        <v>1419.5</v>
      </c>
      <c r="F17" s="216">
        <v>1518.43043</v>
      </c>
      <c r="G17" s="216">
        <f t="shared" si="5"/>
        <v>98.93042999999989</v>
      </c>
      <c r="H17" s="240">
        <f t="shared" si="6"/>
        <v>1.0696938569918986</v>
      </c>
      <c r="I17" s="216">
        <f t="shared" si="0"/>
        <v>-5736.56957</v>
      </c>
      <c r="J17" s="240">
        <f t="shared" si="7"/>
        <v>0.20929433907649894</v>
      </c>
      <c r="K17" s="218">
        <v>0</v>
      </c>
      <c r="L17" s="218">
        <v>0</v>
      </c>
      <c r="M17" s="193"/>
      <c r="N17" s="281">
        <f t="shared" si="8"/>
      </c>
      <c r="O17" s="194">
        <f t="shared" si="2"/>
        <v>7255</v>
      </c>
      <c r="P17" s="216">
        <f t="shared" si="3"/>
        <v>1518.43043</v>
      </c>
      <c r="Q17" s="219">
        <f t="shared" si="4"/>
        <v>-5736.56957</v>
      </c>
      <c r="R17" s="240">
        <f t="shared" si="9"/>
        <v>0.20929433907649894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250">
        <v>13030000</v>
      </c>
      <c r="B18" s="147" t="s">
        <v>181</v>
      </c>
      <c r="C18" s="148"/>
      <c r="D18" s="216">
        <v>723.07</v>
      </c>
      <c r="E18" s="215">
        <v>574.633</v>
      </c>
      <c r="F18" s="216">
        <v>348.93251000000004</v>
      </c>
      <c r="G18" s="216">
        <f t="shared" si="5"/>
        <v>-225.70049</v>
      </c>
      <c r="H18" s="240">
        <f t="shared" si="6"/>
        <v>0.607226716878425</v>
      </c>
      <c r="I18" s="216">
        <f t="shared" si="0"/>
        <v>-374.13749</v>
      </c>
      <c r="J18" s="240">
        <f t="shared" si="7"/>
        <v>0.4825708575933174</v>
      </c>
      <c r="K18" s="218">
        <v>0</v>
      </c>
      <c r="L18" s="218">
        <v>0</v>
      </c>
      <c r="M18" s="193"/>
      <c r="N18" s="281">
        <f t="shared" si="8"/>
      </c>
      <c r="O18" s="194">
        <f t="shared" si="2"/>
        <v>723.07</v>
      </c>
      <c r="P18" s="216">
        <f t="shared" si="3"/>
        <v>348.93251000000004</v>
      </c>
      <c r="Q18" s="219">
        <f t="shared" si="4"/>
        <v>-374.13749</v>
      </c>
      <c r="R18" s="240">
        <f t="shared" si="9"/>
        <v>0.4825708575933174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250">
        <v>13040000</v>
      </c>
      <c r="B19" s="147" t="s">
        <v>235</v>
      </c>
      <c r="C19" s="148"/>
      <c r="D19" s="216">
        <v>2110.209</v>
      </c>
      <c r="E19" s="216">
        <v>237.809</v>
      </c>
      <c r="F19" s="216">
        <v>780.48348</v>
      </c>
      <c r="G19" s="192">
        <f t="shared" si="5"/>
        <v>542.67448</v>
      </c>
      <c r="H19" s="240">
        <f t="shared" si="6"/>
        <v>3.2819762077970136</v>
      </c>
      <c r="I19" s="216">
        <f t="shared" si="0"/>
        <v>-1329.72552</v>
      </c>
      <c r="J19" s="240">
        <f t="shared" si="7"/>
        <v>0.36986074839032534</v>
      </c>
      <c r="K19" s="217">
        <v>0</v>
      </c>
      <c r="L19" s="218">
        <v>0</v>
      </c>
      <c r="M19" s="193">
        <f>L19-K19</f>
        <v>0</v>
      </c>
      <c r="N19" s="281">
        <f t="shared" si="8"/>
      </c>
      <c r="O19" s="194">
        <f t="shared" si="2"/>
        <v>2110.209</v>
      </c>
      <c r="P19" s="216">
        <f t="shared" si="3"/>
        <v>780.48348</v>
      </c>
      <c r="Q19" s="219">
        <f t="shared" si="4"/>
        <v>-1329.72552</v>
      </c>
      <c r="R19" s="240">
        <f t="shared" si="9"/>
        <v>0.36986074839032534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250">
        <v>13070000</v>
      </c>
      <c r="B20" s="147" t="s">
        <v>95</v>
      </c>
      <c r="C20" s="148"/>
      <c r="D20" s="222">
        <v>0</v>
      </c>
      <c r="E20" s="223">
        <v>0</v>
      </c>
      <c r="F20" s="222">
        <v>0</v>
      </c>
      <c r="G20" s="192">
        <f t="shared" si="5"/>
        <v>0</v>
      </c>
      <c r="H20" s="240">
        <f t="shared" si="6"/>
      </c>
      <c r="I20" s="216"/>
      <c r="J20" s="240">
        <f t="shared" si="7"/>
      </c>
      <c r="K20" s="217">
        <v>0</v>
      </c>
      <c r="L20" s="218">
        <v>0</v>
      </c>
      <c r="M20" s="193"/>
      <c r="N20" s="281">
        <f t="shared" si="8"/>
      </c>
      <c r="O20" s="194"/>
      <c r="P20" s="216">
        <f t="shared" si="3"/>
        <v>0</v>
      </c>
      <c r="Q20" s="219"/>
      <c r="R20" s="240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249">
        <v>14000000</v>
      </c>
      <c r="B21" s="145" t="s">
        <v>59</v>
      </c>
      <c r="C21" s="149" t="e">
        <f>C24+#REF!</f>
        <v>#REF!</v>
      </c>
      <c r="D21" s="192">
        <f>D24+D23+D22</f>
        <v>241719.663</v>
      </c>
      <c r="E21" s="192">
        <f>E24+E23+E22</f>
        <v>48484.531</v>
      </c>
      <c r="F21" s="192">
        <f>F22+F23+F24</f>
        <v>56486.14176</v>
      </c>
      <c r="G21" s="192">
        <f t="shared" si="5"/>
        <v>8001.610759999996</v>
      </c>
      <c r="H21" s="239">
        <f t="shared" si="6"/>
        <v>1.1650343025902425</v>
      </c>
      <c r="I21" s="192">
        <f aca="true" t="shared" si="10" ref="I21:I34">F21-D21</f>
        <v>-185233.52124</v>
      </c>
      <c r="J21" s="239">
        <f t="shared" si="7"/>
        <v>0.23368451312130117</v>
      </c>
      <c r="K21" s="226">
        <f>((K24+K23+K22)/1000)/1000</f>
        <v>0</v>
      </c>
      <c r="L21" s="226">
        <f>((L24+L23+L22)/1000)/1000</f>
        <v>0</v>
      </c>
      <c r="M21" s="191">
        <f>M24+M23+M22</f>
        <v>0</v>
      </c>
      <c r="N21" s="242">
        <f t="shared" si="8"/>
      </c>
      <c r="O21" s="192">
        <f>O24+O23+O22</f>
        <v>241719.663</v>
      </c>
      <c r="P21" s="192">
        <f>P24+P23+P22</f>
        <v>56486.141760000006</v>
      </c>
      <c r="Q21" s="212">
        <f aca="true" t="shared" si="11" ref="Q21:Q29">P21-O21</f>
        <v>-185233.52124</v>
      </c>
      <c r="R21" s="239">
        <f t="shared" si="9"/>
        <v>0.2336845131213012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251">
        <v>14020000</v>
      </c>
      <c r="B22" s="147" t="s">
        <v>141</v>
      </c>
      <c r="C22" s="150"/>
      <c r="D22" s="216">
        <v>27747.712</v>
      </c>
      <c r="E22" s="216">
        <v>5184.333</v>
      </c>
      <c r="F22" s="216">
        <v>6966.08475</v>
      </c>
      <c r="G22" s="216">
        <f t="shared" si="5"/>
        <v>1781.7517500000004</v>
      </c>
      <c r="H22" s="240">
        <f t="shared" si="6"/>
        <v>1.343680035599565</v>
      </c>
      <c r="I22" s="216">
        <f t="shared" si="10"/>
        <v>-20781.627249999998</v>
      </c>
      <c r="J22" s="240">
        <f t="shared" si="7"/>
        <v>0.2510507803310053</v>
      </c>
      <c r="K22" s="218">
        <v>0</v>
      </c>
      <c r="L22" s="218">
        <v>0</v>
      </c>
      <c r="M22" s="224"/>
      <c r="N22" s="281">
        <f t="shared" si="8"/>
      </c>
      <c r="O22" s="216">
        <f>D22+K22</f>
        <v>27747.712</v>
      </c>
      <c r="P22" s="216">
        <f>L22+F22</f>
        <v>6966.08475</v>
      </c>
      <c r="Q22" s="216">
        <f t="shared" si="11"/>
        <v>-20781.627249999998</v>
      </c>
      <c r="R22" s="240">
        <f t="shared" si="9"/>
        <v>0.2510507803310053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251">
        <v>14030000</v>
      </c>
      <c r="B23" s="147" t="s">
        <v>182</v>
      </c>
      <c r="C23" s="150"/>
      <c r="D23" s="216">
        <v>97993.72</v>
      </c>
      <c r="E23" s="216">
        <v>16865.49</v>
      </c>
      <c r="F23" s="216">
        <v>23469.80416</v>
      </c>
      <c r="G23" s="216">
        <f t="shared" si="5"/>
        <v>6604.314159999998</v>
      </c>
      <c r="H23" s="240">
        <f t="shared" si="6"/>
        <v>1.3915874463178952</v>
      </c>
      <c r="I23" s="216">
        <f t="shared" si="10"/>
        <v>-74523.91584</v>
      </c>
      <c r="J23" s="240">
        <f t="shared" si="7"/>
        <v>0.239503145303597</v>
      </c>
      <c r="K23" s="218">
        <v>0</v>
      </c>
      <c r="L23" s="218">
        <v>0</v>
      </c>
      <c r="M23" s="224"/>
      <c r="N23" s="281">
        <f t="shared" si="8"/>
      </c>
      <c r="O23" s="216">
        <f>D23+K23</f>
        <v>97993.72</v>
      </c>
      <c r="P23" s="216">
        <f>L23+F23</f>
        <v>23469.80416</v>
      </c>
      <c r="Q23" s="216">
        <f t="shared" si="11"/>
        <v>-74523.91584</v>
      </c>
      <c r="R23" s="240">
        <f t="shared" si="9"/>
        <v>0.239503145303597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251">
        <v>14040000</v>
      </c>
      <c r="B24" s="147" t="s">
        <v>183</v>
      </c>
      <c r="C24" s="150" t="e">
        <f>#REF!+#REF!+#REF!+#REF!+#REF!</f>
        <v>#REF!</v>
      </c>
      <c r="D24" s="216">
        <v>115978.231</v>
      </c>
      <c r="E24" s="216">
        <v>26434.708</v>
      </c>
      <c r="F24" s="216">
        <v>26050.25285</v>
      </c>
      <c r="G24" s="216">
        <f t="shared" si="5"/>
        <v>-384.45514999999796</v>
      </c>
      <c r="H24" s="240">
        <f t="shared" si="6"/>
        <v>0.9854564253178058</v>
      </c>
      <c r="I24" s="216">
        <f t="shared" si="10"/>
        <v>-89927.97815</v>
      </c>
      <c r="J24" s="240">
        <f t="shared" si="7"/>
        <v>0.22461329704192506</v>
      </c>
      <c r="K24" s="218">
        <v>0</v>
      </c>
      <c r="L24" s="218">
        <v>0</v>
      </c>
      <c r="M24" s="224">
        <f>L24-K24</f>
        <v>0</v>
      </c>
      <c r="N24" s="281">
        <f t="shared" si="8"/>
      </c>
      <c r="O24" s="216">
        <f>D24+K24</f>
        <v>115978.231</v>
      </c>
      <c r="P24" s="216">
        <f t="shared" si="3"/>
        <v>26050.25285</v>
      </c>
      <c r="Q24" s="216">
        <f t="shared" si="11"/>
        <v>-89927.97815</v>
      </c>
      <c r="R24" s="240">
        <f t="shared" si="9"/>
        <v>0.22461329704192506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255">
        <v>16000000</v>
      </c>
      <c r="B25" s="256" t="s">
        <v>222</v>
      </c>
      <c r="C25" s="150"/>
      <c r="D25" s="233">
        <v>0</v>
      </c>
      <c r="E25" s="233">
        <v>0</v>
      </c>
      <c r="F25" s="233">
        <v>0</v>
      </c>
      <c r="G25" s="233">
        <f t="shared" si="5"/>
        <v>0</v>
      </c>
      <c r="H25" s="240">
        <f t="shared" si="6"/>
      </c>
      <c r="I25" s="233">
        <f t="shared" si="10"/>
        <v>0</v>
      </c>
      <c r="J25" s="239">
        <f t="shared" si="7"/>
      </c>
      <c r="K25" s="217"/>
      <c r="L25" s="217"/>
      <c r="M25" s="224"/>
      <c r="N25" s="242">
        <f t="shared" si="8"/>
      </c>
      <c r="O25" s="216">
        <f>D25+K25</f>
        <v>0</v>
      </c>
      <c r="P25" s="238">
        <f>L25+F25</f>
        <v>0</v>
      </c>
      <c r="Q25" s="238">
        <f>P25-O25</f>
        <v>0</v>
      </c>
      <c r="R25" s="239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249">
        <v>18000000</v>
      </c>
      <c r="B26" s="145" t="s">
        <v>18</v>
      </c>
      <c r="C26" s="145"/>
      <c r="D26" s="192">
        <f>SUM(D27:D31)</f>
        <v>939366.2949999999</v>
      </c>
      <c r="E26" s="192">
        <f>SUM(E27:E31)</f>
        <v>209135.75199999998</v>
      </c>
      <c r="F26" s="192">
        <f>SUM(F27:F31)</f>
        <v>241462.82786999998</v>
      </c>
      <c r="G26" s="192">
        <f t="shared" si="5"/>
        <v>32327.07587</v>
      </c>
      <c r="H26" s="239">
        <f t="shared" si="6"/>
        <v>1.154574603150589</v>
      </c>
      <c r="I26" s="192">
        <f t="shared" si="10"/>
        <v>-697903.46713</v>
      </c>
      <c r="J26" s="239">
        <f t="shared" si="7"/>
        <v>0.25704863923183446</v>
      </c>
      <c r="K26" s="214">
        <f>(K27+K28+K29+K31)/1000</f>
        <v>0</v>
      </c>
      <c r="L26" s="214">
        <f>(L27+L28+L29+L31)/1000</f>
        <v>0</v>
      </c>
      <c r="M26" s="191">
        <f aca="true" t="shared" si="12" ref="M26:M34">L26-K26</f>
        <v>0</v>
      </c>
      <c r="N26" s="242">
        <f t="shared" si="8"/>
      </c>
      <c r="O26" s="192">
        <f aca="true" t="shared" si="13" ref="O26:O66">D26+K26</f>
        <v>939366.2949999999</v>
      </c>
      <c r="P26" s="192">
        <f aca="true" t="shared" si="14" ref="P26:P33">L26+F26</f>
        <v>241462.82786999998</v>
      </c>
      <c r="Q26" s="212">
        <f t="shared" si="11"/>
        <v>-697903.46713</v>
      </c>
      <c r="R26" s="239">
        <f t="shared" si="9"/>
        <v>0.25704863923183446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250">
        <v>18010000</v>
      </c>
      <c r="B27" s="147" t="s">
        <v>184</v>
      </c>
      <c r="C27" s="145"/>
      <c r="D27" s="216">
        <v>436074.958</v>
      </c>
      <c r="E27" s="215">
        <v>85481.156</v>
      </c>
      <c r="F27" s="216">
        <v>97931.02463</v>
      </c>
      <c r="G27" s="216">
        <f t="shared" si="5"/>
        <v>12449.868629999997</v>
      </c>
      <c r="H27" s="240">
        <f t="shared" si="6"/>
        <v>1.145644598325273</v>
      </c>
      <c r="I27" s="216">
        <f t="shared" si="10"/>
        <v>-338143.93337</v>
      </c>
      <c r="J27" s="240">
        <f t="shared" si="7"/>
        <v>0.22457383262535338</v>
      </c>
      <c r="K27" s="218">
        <v>0</v>
      </c>
      <c r="L27" s="227">
        <v>0</v>
      </c>
      <c r="M27" s="228">
        <f>L27-K27</f>
        <v>0</v>
      </c>
      <c r="N27" s="281">
        <f t="shared" si="8"/>
      </c>
      <c r="O27" s="194">
        <f t="shared" si="13"/>
        <v>436074.958</v>
      </c>
      <c r="P27" s="194">
        <f t="shared" si="14"/>
        <v>97931.02463</v>
      </c>
      <c r="Q27" s="194">
        <f t="shared" si="11"/>
        <v>-338143.93337</v>
      </c>
      <c r="R27" s="240">
        <f t="shared" si="9"/>
        <v>0.22457383262535338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250">
        <v>18020000</v>
      </c>
      <c r="B28" s="147" t="s">
        <v>88</v>
      </c>
      <c r="C28" s="148"/>
      <c r="D28" s="216">
        <v>1931.9</v>
      </c>
      <c r="E28" s="215">
        <v>431.995</v>
      </c>
      <c r="F28" s="216">
        <v>377.1336</v>
      </c>
      <c r="G28" s="216">
        <f t="shared" si="5"/>
        <v>-54.8614</v>
      </c>
      <c r="H28" s="240">
        <f t="shared" si="6"/>
        <v>0.8730045486637577</v>
      </c>
      <c r="I28" s="216">
        <f t="shared" si="10"/>
        <v>-1554.7664</v>
      </c>
      <c r="J28" s="240">
        <f t="shared" si="7"/>
        <v>0.19521383094363062</v>
      </c>
      <c r="K28" s="217">
        <v>0</v>
      </c>
      <c r="L28" s="218">
        <v>0</v>
      </c>
      <c r="M28" s="193">
        <f t="shared" si="12"/>
        <v>0</v>
      </c>
      <c r="N28" s="281">
        <f t="shared" si="8"/>
      </c>
      <c r="O28" s="194">
        <f t="shared" si="13"/>
        <v>1931.9</v>
      </c>
      <c r="P28" s="216">
        <f t="shared" si="14"/>
        <v>377.1336</v>
      </c>
      <c r="Q28" s="219">
        <f t="shared" si="11"/>
        <v>-1554.7664</v>
      </c>
      <c r="R28" s="240">
        <f t="shared" si="9"/>
        <v>0.19521383094363062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250">
        <v>18030000</v>
      </c>
      <c r="B29" s="147" t="s">
        <v>89</v>
      </c>
      <c r="C29" s="148"/>
      <c r="D29" s="216">
        <v>701.63</v>
      </c>
      <c r="E29" s="215">
        <v>109.93</v>
      </c>
      <c r="F29" s="216">
        <v>209.74272</v>
      </c>
      <c r="G29" s="216">
        <f t="shared" si="5"/>
        <v>99.81271999999998</v>
      </c>
      <c r="H29" s="240">
        <f t="shared" si="6"/>
        <v>1.9079661602838167</v>
      </c>
      <c r="I29" s="216">
        <f t="shared" si="10"/>
        <v>-491.88728000000003</v>
      </c>
      <c r="J29" s="240">
        <f t="shared" si="7"/>
        <v>0.29893636247024785</v>
      </c>
      <c r="K29" s="217">
        <v>0</v>
      </c>
      <c r="L29" s="218">
        <v>0</v>
      </c>
      <c r="M29" s="193">
        <f t="shared" si="12"/>
        <v>0</v>
      </c>
      <c r="N29" s="281">
        <f t="shared" si="8"/>
      </c>
      <c r="O29" s="194">
        <f t="shared" si="13"/>
        <v>701.63</v>
      </c>
      <c r="P29" s="216">
        <f t="shared" si="14"/>
        <v>209.74272</v>
      </c>
      <c r="Q29" s="219">
        <f t="shared" si="11"/>
        <v>-491.88728000000003</v>
      </c>
      <c r="R29" s="240">
        <f t="shared" si="9"/>
        <v>0.29893636247024785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45" customHeight="1">
      <c r="A30" s="250">
        <v>18040000</v>
      </c>
      <c r="B30" s="147" t="s">
        <v>223</v>
      </c>
      <c r="C30" s="148"/>
      <c r="D30" s="216">
        <v>0</v>
      </c>
      <c r="E30" s="215" t="s">
        <v>238</v>
      </c>
      <c r="F30" s="216">
        <v>0</v>
      </c>
      <c r="G30" s="216" t="e">
        <f t="shared" si="5"/>
        <v>#VALUE!</v>
      </c>
      <c r="H30" s="240">
        <f t="shared" si="6"/>
      </c>
      <c r="I30" s="216">
        <f t="shared" si="10"/>
        <v>0</v>
      </c>
      <c r="J30" s="240">
        <f t="shared" si="7"/>
      </c>
      <c r="K30" s="217"/>
      <c r="L30" s="218"/>
      <c r="M30" s="193"/>
      <c r="N30" s="281">
        <f t="shared" si="8"/>
      </c>
      <c r="O30" s="194">
        <f>D30+K30</f>
        <v>0</v>
      </c>
      <c r="P30" s="216">
        <f>L30+F30</f>
        <v>0</v>
      </c>
      <c r="Q30" s="219">
        <f>P30-O30</f>
        <v>0</v>
      </c>
      <c r="R30" s="240">
        <f t="shared" si="9"/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2.5" customHeight="1">
      <c r="A31" s="250">
        <v>18050000</v>
      </c>
      <c r="B31" s="147" t="s">
        <v>90</v>
      </c>
      <c r="C31" s="148"/>
      <c r="D31" s="216">
        <v>500657.807</v>
      </c>
      <c r="E31" s="215">
        <v>123112.671</v>
      </c>
      <c r="F31" s="216">
        <v>142944.92692</v>
      </c>
      <c r="G31" s="216">
        <f>F31-E31</f>
        <v>19832.255919999996</v>
      </c>
      <c r="H31" s="240">
        <f t="shared" si="6"/>
        <v>1.1610902903731168</v>
      </c>
      <c r="I31" s="216">
        <f>F31-D31</f>
        <v>-357712.88008</v>
      </c>
      <c r="J31" s="240">
        <f t="shared" si="7"/>
        <v>0.2855142273253316</v>
      </c>
      <c r="K31" s="218">
        <v>0</v>
      </c>
      <c r="L31" s="218">
        <v>0</v>
      </c>
      <c r="M31" s="193">
        <f t="shared" si="12"/>
        <v>0</v>
      </c>
      <c r="N31" s="281">
        <f t="shared" si="8"/>
      </c>
      <c r="O31" s="194">
        <f>D31+K31</f>
        <v>500657.807</v>
      </c>
      <c r="P31" s="216">
        <f>L31+F31</f>
        <v>142944.92692</v>
      </c>
      <c r="Q31" s="219">
        <f>P31-O31</f>
        <v>-357712.88008</v>
      </c>
      <c r="R31" s="240">
        <f t="shared" si="9"/>
        <v>0.2855142273253316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1.75" customHeight="1">
      <c r="A32" s="249">
        <v>19000000</v>
      </c>
      <c r="B32" s="145" t="s">
        <v>91</v>
      </c>
      <c r="C32" s="148"/>
      <c r="D32" s="192">
        <f>D33+D34</f>
        <v>0</v>
      </c>
      <c r="E32" s="192">
        <f>E33+E34</f>
        <v>0</v>
      </c>
      <c r="F32" s="192">
        <f>F33+F34</f>
        <v>0.6256</v>
      </c>
      <c r="G32" s="238">
        <f t="shared" si="5"/>
        <v>0.6256</v>
      </c>
      <c r="H32" s="239">
        <f t="shared" si="6"/>
      </c>
      <c r="I32" s="238">
        <f t="shared" si="10"/>
        <v>0.6256</v>
      </c>
      <c r="J32" s="239">
        <f t="shared" si="7"/>
      </c>
      <c r="K32" s="191">
        <f>K33+K34</f>
        <v>2983.672</v>
      </c>
      <c r="L32" s="191">
        <f>L33+L34</f>
        <v>1097.32526</v>
      </c>
      <c r="M32" s="191">
        <f t="shared" si="12"/>
        <v>-1886.34674</v>
      </c>
      <c r="N32" s="242">
        <f t="shared" si="8"/>
        <v>0.3677767730501208</v>
      </c>
      <c r="O32" s="192">
        <f t="shared" si="13"/>
        <v>2983.672</v>
      </c>
      <c r="P32" s="192">
        <f t="shared" si="14"/>
        <v>1097.9508600000001</v>
      </c>
      <c r="Q32" s="192">
        <f aca="true" t="shared" si="15" ref="Q32:Q57">P32-O32</f>
        <v>-1885.7211399999999</v>
      </c>
      <c r="R32" s="239">
        <f t="shared" si="9"/>
        <v>0.3679864475719852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23.25" customHeight="1">
      <c r="A33" s="250">
        <v>19010000</v>
      </c>
      <c r="B33" s="147" t="s">
        <v>92</v>
      </c>
      <c r="C33" s="148"/>
      <c r="D33" s="222">
        <v>0</v>
      </c>
      <c r="E33" s="223">
        <v>0</v>
      </c>
      <c r="F33" s="222">
        <v>0</v>
      </c>
      <c r="G33" s="216">
        <f t="shared" si="5"/>
        <v>0</v>
      </c>
      <c r="H33" s="240">
        <f t="shared" si="6"/>
      </c>
      <c r="I33" s="216">
        <f t="shared" si="10"/>
        <v>0</v>
      </c>
      <c r="J33" s="240">
        <f t="shared" si="7"/>
      </c>
      <c r="K33" s="224">
        <v>2983.672</v>
      </c>
      <c r="L33" s="224">
        <v>1097.32526</v>
      </c>
      <c r="M33" s="193">
        <f t="shared" si="12"/>
        <v>-1886.34674</v>
      </c>
      <c r="N33" s="281">
        <f t="shared" si="8"/>
        <v>0.3677767730501208</v>
      </c>
      <c r="O33" s="194">
        <f t="shared" si="13"/>
        <v>2983.672</v>
      </c>
      <c r="P33" s="216">
        <f t="shared" si="14"/>
        <v>1097.32526</v>
      </c>
      <c r="Q33" s="194">
        <f t="shared" si="15"/>
        <v>-1886.34674</v>
      </c>
      <c r="R33" s="240">
        <f t="shared" si="9"/>
        <v>0.3677767730501208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6" customHeight="1">
      <c r="A34" s="250">
        <v>19090000</v>
      </c>
      <c r="B34" s="147" t="s">
        <v>236</v>
      </c>
      <c r="C34" s="148"/>
      <c r="D34" s="216">
        <v>0</v>
      </c>
      <c r="E34" s="223">
        <v>0</v>
      </c>
      <c r="F34" s="216">
        <v>0.6256</v>
      </c>
      <c r="G34" s="216">
        <f t="shared" si="5"/>
        <v>0.6256</v>
      </c>
      <c r="H34" s="240">
        <f t="shared" si="6"/>
      </c>
      <c r="I34" s="216">
        <f t="shared" si="10"/>
        <v>0.6256</v>
      </c>
      <c r="J34" s="240">
        <f t="shared" si="7"/>
      </c>
      <c r="K34" s="224">
        <v>0</v>
      </c>
      <c r="L34" s="224"/>
      <c r="M34" s="193">
        <f t="shared" si="12"/>
        <v>0</v>
      </c>
      <c r="N34" s="281">
        <f t="shared" si="8"/>
      </c>
      <c r="O34" s="194">
        <f>D34+K34</f>
        <v>0</v>
      </c>
      <c r="P34" s="216">
        <f>L34+F34</f>
        <v>0.6256</v>
      </c>
      <c r="Q34" s="194">
        <f>P34-O34</f>
        <v>0.6256</v>
      </c>
      <c r="R34" s="240">
        <f t="shared" si="9"/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112" customFormat="1" ht="23.25" customHeight="1">
      <c r="A35" s="252">
        <v>20000000</v>
      </c>
      <c r="B35" s="151" t="s">
        <v>19</v>
      </c>
      <c r="C35" s="152">
        <v>5750.4</v>
      </c>
      <c r="D35" s="191">
        <f>(D36+D37+D42+D44+D48)</f>
        <v>112590.99900000001</v>
      </c>
      <c r="E35" s="191">
        <f>(E36+E37+E42+E44+E48)</f>
        <v>26335.353</v>
      </c>
      <c r="F35" s="191">
        <f>(F36+F37+F42+F44+F48)</f>
        <v>33861.38497</v>
      </c>
      <c r="G35" s="191">
        <f t="shared" si="5"/>
        <v>7526.03197</v>
      </c>
      <c r="H35" s="239">
        <f t="shared" si="6"/>
        <v>1.2857767644124611</v>
      </c>
      <c r="I35" s="191">
        <f aca="true" t="shared" si="16" ref="I35:I45">F35-D35</f>
        <v>-78729.61403000001</v>
      </c>
      <c r="J35" s="239">
        <f t="shared" si="7"/>
        <v>0.3007468205340286</v>
      </c>
      <c r="K35" s="191">
        <f>K36+K37+K42+K44+K48</f>
        <v>210421.38858000003</v>
      </c>
      <c r="L35" s="191">
        <f>L36+L37+L42+L44+L48</f>
        <v>46997.02255</v>
      </c>
      <c r="M35" s="191">
        <f aca="true" t="shared" si="17" ref="M35:M49">L35-K35</f>
        <v>-163424.36603000003</v>
      </c>
      <c r="N35" s="242">
        <f t="shared" si="8"/>
        <v>0.223347174292276</v>
      </c>
      <c r="O35" s="191">
        <f t="shared" si="13"/>
        <v>323012.38758000004</v>
      </c>
      <c r="P35" s="191">
        <f aca="true" t="shared" si="18" ref="P35:P66">L35+F35</f>
        <v>80858.40752000001</v>
      </c>
      <c r="Q35" s="191">
        <f t="shared" si="15"/>
        <v>-242153.98006000003</v>
      </c>
      <c r="R35" s="239">
        <f t="shared" si="9"/>
        <v>0.2503260265830329</v>
      </c>
      <c r="S35" s="11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45.75" customHeight="1">
      <c r="A36" s="249">
        <v>21000000</v>
      </c>
      <c r="B36" s="145" t="s">
        <v>74</v>
      </c>
      <c r="C36" s="149">
        <v>1</v>
      </c>
      <c r="D36" s="192">
        <v>12774.7</v>
      </c>
      <c r="E36" s="225">
        <v>3241.8</v>
      </c>
      <c r="F36" s="192">
        <v>7103.471280000001</v>
      </c>
      <c r="G36" s="192">
        <f t="shared" si="5"/>
        <v>3861.6712800000005</v>
      </c>
      <c r="H36" s="239">
        <f t="shared" si="6"/>
        <v>2.1912120673699795</v>
      </c>
      <c r="I36" s="192">
        <f t="shared" si="16"/>
        <v>-5671.22872</v>
      </c>
      <c r="J36" s="239">
        <f t="shared" si="7"/>
        <v>0.5560577766992572</v>
      </c>
      <c r="K36" s="191">
        <v>302.4</v>
      </c>
      <c r="L36" s="191">
        <v>275.87875</v>
      </c>
      <c r="M36" s="191">
        <f t="shared" si="17"/>
        <v>-26.521249999999952</v>
      </c>
      <c r="N36" s="242">
        <f t="shared" si="8"/>
        <v>0.9122974537037039</v>
      </c>
      <c r="O36" s="192">
        <f t="shared" si="13"/>
        <v>13077.1</v>
      </c>
      <c r="P36" s="192">
        <f t="shared" si="18"/>
        <v>7379.3500300000005</v>
      </c>
      <c r="Q36" s="192">
        <f t="shared" si="15"/>
        <v>-5697.74997</v>
      </c>
      <c r="R36" s="239">
        <f t="shared" si="9"/>
        <v>0.5642956030006653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249">
        <v>22000000</v>
      </c>
      <c r="B37" s="145" t="s">
        <v>185</v>
      </c>
      <c r="C37" s="149">
        <v>4948.8</v>
      </c>
      <c r="D37" s="192">
        <f>SUM(D38:D41)</f>
        <v>99092.15400000001</v>
      </c>
      <c r="E37" s="229">
        <f>SUM(E38:E41)</f>
        <v>22962.805</v>
      </c>
      <c r="F37" s="192">
        <f>SUM(F38:F41)</f>
        <v>25202.409379999997</v>
      </c>
      <c r="G37" s="192">
        <f t="shared" si="5"/>
        <v>2239.604379999997</v>
      </c>
      <c r="H37" s="239">
        <f t="shared" si="6"/>
        <v>1.0975318294084715</v>
      </c>
      <c r="I37" s="192">
        <f t="shared" si="16"/>
        <v>-73889.74462000001</v>
      </c>
      <c r="J37" s="239">
        <f t="shared" si="7"/>
        <v>0.25433304618648206</v>
      </c>
      <c r="K37" s="226">
        <f>SUM(K38:K41)</f>
        <v>0</v>
      </c>
      <c r="L37" s="226">
        <f>SUM(L38:L41)</f>
        <v>0</v>
      </c>
      <c r="M37" s="191">
        <f t="shared" si="17"/>
        <v>0</v>
      </c>
      <c r="N37" s="242">
        <f t="shared" si="8"/>
      </c>
      <c r="O37" s="192">
        <f t="shared" si="13"/>
        <v>99092.15400000001</v>
      </c>
      <c r="P37" s="192">
        <f t="shared" si="18"/>
        <v>25202.409379999997</v>
      </c>
      <c r="Q37" s="192">
        <f t="shared" si="15"/>
        <v>-73889.74462000001</v>
      </c>
      <c r="R37" s="239">
        <f t="shared" si="9"/>
        <v>0.25433304618648206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22.5" customHeight="1">
      <c r="A38" s="250">
        <v>22010000</v>
      </c>
      <c r="B38" s="147" t="s">
        <v>119</v>
      </c>
      <c r="C38" s="149"/>
      <c r="D38" s="224">
        <v>57382.016</v>
      </c>
      <c r="E38" s="215">
        <v>12997.179</v>
      </c>
      <c r="F38" s="216">
        <v>15416.96141</v>
      </c>
      <c r="G38" s="216">
        <f t="shared" si="5"/>
        <v>2419.78241</v>
      </c>
      <c r="H38" s="240">
        <f t="shared" si="6"/>
        <v>1.1861775089809874</v>
      </c>
      <c r="I38" s="216">
        <f t="shared" si="16"/>
        <v>-41965.05459</v>
      </c>
      <c r="J38" s="240">
        <f t="shared" si="7"/>
        <v>0.2686723556383937</v>
      </c>
      <c r="K38" s="226"/>
      <c r="L38" s="226">
        <v>0</v>
      </c>
      <c r="M38" s="195">
        <f t="shared" si="17"/>
        <v>0</v>
      </c>
      <c r="N38" s="281">
        <f t="shared" si="8"/>
      </c>
      <c r="O38" s="194">
        <f t="shared" si="13"/>
        <v>57382.016</v>
      </c>
      <c r="P38" s="216">
        <f t="shared" si="18"/>
        <v>15416.96141</v>
      </c>
      <c r="Q38" s="194">
        <f t="shared" si="15"/>
        <v>-41965.05459</v>
      </c>
      <c r="R38" s="240">
        <f t="shared" si="9"/>
        <v>0.2686723556383937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61.5" customHeight="1">
      <c r="A39" s="250">
        <v>22080000</v>
      </c>
      <c r="B39" s="147" t="s">
        <v>186</v>
      </c>
      <c r="C39" s="148">
        <v>259.6</v>
      </c>
      <c r="D39" s="224">
        <v>40861.619</v>
      </c>
      <c r="E39" s="215">
        <v>9779.197</v>
      </c>
      <c r="F39" s="224">
        <v>9517.86445</v>
      </c>
      <c r="G39" s="216">
        <f t="shared" si="5"/>
        <v>-261.332550000001</v>
      </c>
      <c r="H39" s="240">
        <f t="shared" si="6"/>
        <v>0.9732766862146247</v>
      </c>
      <c r="I39" s="216">
        <f t="shared" si="16"/>
        <v>-31343.754549999998</v>
      </c>
      <c r="J39" s="240">
        <f t="shared" si="7"/>
        <v>0.23292920552169016</v>
      </c>
      <c r="K39" s="218"/>
      <c r="L39" s="218">
        <v>0</v>
      </c>
      <c r="M39" s="195">
        <f t="shared" si="17"/>
        <v>0</v>
      </c>
      <c r="N39" s="281">
        <f t="shared" si="8"/>
      </c>
      <c r="O39" s="194">
        <f t="shared" si="13"/>
        <v>40861.619</v>
      </c>
      <c r="P39" s="216">
        <f t="shared" si="18"/>
        <v>9517.86445</v>
      </c>
      <c r="Q39" s="194">
        <f t="shared" si="15"/>
        <v>-31343.754549999998</v>
      </c>
      <c r="R39" s="240">
        <f t="shared" si="9"/>
        <v>0.23292920552169016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23.25" customHeight="1">
      <c r="A40" s="250">
        <v>22090000</v>
      </c>
      <c r="B40" s="147" t="s">
        <v>53</v>
      </c>
      <c r="C40" s="150">
        <v>4672.3</v>
      </c>
      <c r="D40" s="224">
        <v>831.319</v>
      </c>
      <c r="E40" s="215">
        <v>184.629</v>
      </c>
      <c r="F40" s="224">
        <v>252.43776</v>
      </c>
      <c r="G40" s="216">
        <f t="shared" si="5"/>
        <v>67.80876</v>
      </c>
      <c r="H40" s="240">
        <f t="shared" si="6"/>
        <v>1.367270363810669</v>
      </c>
      <c r="I40" s="216">
        <f t="shared" si="16"/>
        <v>-578.8812399999999</v>
      </c>
      <c r="J40" s="240">
        <f t="shared" si="7"/>
        <v>0.30365931730178186</v>
      </c>
      <c r="K40" s="218"/>
      <c r="L40" s="218">
        <v>0</v>
      </c>
      <c r="M40" s="195">
        <f t="shared" si="17"/>
        <v>0</v>
      </c>
      <c r="N40" s="281">
        <f t="shared" si="8"/>
      </c>
      <c r="O40" s="194">
        <f t="shared" si="13"/>
        <v>831.319</v>
      </c>
      <c r="P40" s="216">
        <f t="shared" si="18"/>
        <v>252.43776</v>
      </c>
      <c r="Q40" s="194">
        <f t="shared" si="15"/>
        <v>-578.8812399999999</v>
      </c>
      <c r="R40" s="240">
        <f t="shared" si="9"/>
        <v>0.30365931730178186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120" customHeight="1">
      <c r="A41" s="250">
        <v>22130000</v>
      </c>
      <c r="B41" s="147" t="s">
        <v>204</v>
      </c>
      <c r="C41" s="150"/>
      <c r="D41" s="224">
        <v>17.2</v>
      </c>
      <c r="E41" s="230">
        <v>1.8</v>
      </c>
      <c r="F41" s="224">
        <v>15.145760000000001</v>
      </c>
      <c r="G41" s="216">
        <f t="shared" si="5"/>
        <v>13.34576</v>
      </c>
      <c r="H41" s="240">
        <f t="shared" si="6"/>
        <v>8.414311111111111</v>
      </c>
      <c r="I41" s="216">
        <f t="shared" si="16"/>
        <v>-2.0542399999999983</v>
      </c>
      <c r="J41" s="240">
        <f t="shared" si="7"/>
        <v>0.8805674418604652</v>
      </c>
      <c r="K41" s="218"/>
      <c r="L41" s="218">
        <v>0</v>
      </c>
      <c r="M41" s="195">
        <f t="shared" si="17"/>
        <v>0</v>
      </c>
      <c r="N41" s="281">
        <f t="shared" si="8"/>
      </c>
      <c r="O41" s="194">
        <f t="shared" si="13"/>
        <v>17.2</v>
      </c>
      <c r="P41" s="216">
        <f t="shared" si="18"/>
        <v>15.145760000000001</v>
      </c>
      <c r="Q41" s="194">
        <f t="shared" si="15"/>
        <v>-2.0542399999999983</v>
      </c>
      <c r="R41" s="240">
        <f t="shared" si="9"/>
        <v>0.8805674418604652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16.5" customHeight="1" hidden="1">
      <c r="A42" s="249">
        <v>23000000</v>
      </c>
      <c r="B42" s="145" t="s">
        <v>60</v>
      </c>
      <c r="C42" s="149">
        <f>C43</f>
        <v>500.4</v>
      </c>
      <c r="D42" s="220"/>
      <c r="E42" s="221"/>
      <c r="F42" s="220"/>
      <c r="G42" s="192">
        <f t="shared" si="5"/>
        <v>0</v>
      </c>
      <c r="H42" s="239">
        <f t="shared" si="6"/>
      </c>
      <c r="I42" s="192">
        <f t="shared" si="16"/>
        <v>0</v>
      </c>
      <c r="J42" s="239">
        <f t="shared" si="7"/>
      </c>
      <c r="K42" s="226"/>
      <c r="L42" s="226">
        <f>L43</f>
        <v>0</v>
      </c>
      <c r="M42" s="191">
        <f t="shared" si="17"/>
        <v>0</v>
      </c>
      <c r="N42" s="242">
        <f t="shared" si="8"/>
      </c>
      <c r="O42" s="194">
        <f t="shared" si="13"/>
        <v>0</v>
      </c>
      <c r="P42" s="216">
        <f t="shared" si="18"/>
        <v>0</v>
      </c>
      <c r="Q42" s="194">
        <f t="shared" si="15"/>
        <v>0</v>
      </c>
      <c r="R42" s="239">
        <f t="shared" si="9"/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16.5" customHeight="1" hidden="1">
      <c r="A43" s="250">
        <v>23030000</v>
      </c>
      <c r="B43" s="147" t="s">
        <v>20</v>
      </c>
      <c r="C43" s="148">
        <v>500.4</v>
      </c>
      <c r="D43" s="222"/>
      <c r="E43" s="223"/>
      <c r="F43" s="222"/>
      <c r="G43" s="192">
        <f t="shared" si="5"/>
        <v>0</v>
      </c>
      <c r="H43" s="239">
        <f t="shared" si="6"/>
      </c>
      <c r="I43" s="216">
        <f t="shared" si="16"/>
        <v>0</v>
      </c>
      <c r="J43" s="239">
        <f t="shared" si="7"/>
      </c>
      <c r="K43" s="218"/>
      <c r="L43" s="218"/>
      <c r="M43" s="193">
        <f t="shared" si="17"/>
        <v>0</v>
      </c>
      <c r="N43" s="242">
        <f t="shared" si="8"/>
      </c>
      <c r="O43" s="194">
        <f t="shared" si="13"/>
        <v>0</v>
      </c>
      <c r="P43" s="216">
        <f t="shared" si="18"/>
        <v>0</v>
      </c>
      <c r="Q43" s="194">
        <f t="shared" si="15"/>
        <v>0</v>
      </c>
      <c r="R43" s="239">
        <f t="shared" si="9"/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20.25" customHeight="1">
      <c r="A44" s="249">
        <v>24000000</v>
      </c>
      <c r="B44" s="145" t="s">
        <v>61</v>
      </c>
      <c r="C44" s="149">
        <f>C45+C48</f>
        <v>300.2</v>
      </c>
      <c r="D44" s="192">
        <f>SUM(D45:D46)</f>
        <v>724.145</v>
      </c>
      <c r="E44" s="225">
        <f>SUM(E45:E46)</f>
        <v>130.748</v>
      </c>
      <c r="F44" s="192">
        <f>SUM(F45:F46)</f>
        <v>1555.50431</v>
      </c>
      <c r="G44" s="192">
        <f t="shared" si="5"/>
        <v>1424.75631</v>
      </c>
      <c r="H44" s="239">
        <f t="shared" si="6"/>
        <v>11.896964465995657</v>
      </c>
      <c r="I44" s="192">
        <f t="shared" si="16"/>
        <v>831.35931</v>
      </c>
      <c r="J44" s="239">
        <f t="shared" si="7"/>
        <v>2.1480564113540797</v>
      </c>
      <c r="K44" s="191">
        <f>K45+K46+K47</f>
        <v>7848.113</v>
      </c>
      <c r="L44" s="191">
        <f>L45+L46+L47</f>
        <v>2670.05237</v>
      </c>
      <c r="M44" s="191">
        <f t="shared" si="17"/>
        <v>-5178.06063</v>
      </c>
      <c r="N44" s="242">
        <f t="shared" si="8"/>
        <v>0.34021584169341085</v>
      </c>
      <c r="O44" s="192">
        <f t="shared" si="13"/>
        <v>8572.258</v>
      </c>
      <c r="P44" s="192">
        <f t="shared" si="18"/>
        <v>4225.55668</v>
      </c>
      <c r="Q44" s="192">
        <f t="shared" si="15"/>
        <v>-4346.70132</v>
      </c>
      <c r="R44" s="239">
        <f t="shared" si="9"/>
        <v>0.4929339130950095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24" customHeight="1">
      <c r="A45" s="250">
        <v>24060000</v>
      </c>
      <c r="B45" s="147" t="s">
        <v>21</v>
      </c>
      <c r="C45" s="148">
        <v>300.2</v>
      </c>
      <c r="D45" s="216">
        <v>724.145</v>
      </c>
      <c r="E45" s="215">
        <v>130.748</v>
      </c>
      <c r="F45" s="216">
        <v>1555.50431</v>
      </c>
      <c r="G45" s="216">
        <f t="shared" si="5"/>
        <v>1424.75631</v>
      </c>
      <c r="H45" s="240">
        <f t="shared" si="6"/>
        <v>11.896964465995657</v>
      </c>
      <c r="I45" s="216">
        <f t="shared" si="16"/>
        <v>831.35931</v>
      </c>
      <c r="J45" s="240">
        <f t="shared" si="7"/>
        <v>2.1480564113540797</v>
      </c>
      <c r="K45" s="224">
        <v>351.1</v>
      </c>
      <c r="L45" s="193">
        <v>326.44879</v>
      </c>
      <c r="M45" s="193">
        <f t="shared" si="17"/>
        <v>-24.65121000000005</v>
      </c>
      <c r="N45" s="281">
        <f t="shared" si="8"/>
        <v>0.92978863571632</v>
      </c>
      <c r="O45" s="194">
        <f t="shared" si="13"/>
        <v>1075.245</v>
      </c>
      <c r="P45" s="216">
        <f>L45+F45</f>
        <v>1881.9531</v>
      </c>
      <c r="Q45" s="194">
        <f t="shared" si="15"/>
        <v>806.7081000000001</v>
      </c>
      <c r="R45" s="240">
        <f t="shared" si="9"/>
        <v>1.7502551511515982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55.5" customHeight="1">
      <c r="A46" s="250">
        <v>24110000</v>
      </c>
      <c r="B46" s="147" t="s">
        <v>85</v>
      </c>
      <c r="C46" s="148"/>
      <c r="D46" s="222">
        <v>0</v>
      </c>
      <c r="E46" s="223">
        <v>0</v>
      </c>
      <c r="F46" s="222">
        <v>0</v>
      </c>
      <c r="G46" s="216">
        <f t="shared" si="5"/>
        <v>0</v>
      </c>
      <c r="H46" s="240">
        <f t="shared" si="6"/>
      </c>
      <c r="I46" s="216"/>
      <c r="J46" s="240">
        <f t="shared" si="7"/>
      </c>
      <c r="K46" s="224">
        <v>27.013</v>
      </c>
      <c r="L46" s="193">
        <v>11.390120000000001</v>
      </c>
      <c r="M46" s="193">
        <f t="shared" si="17"/>
        <v>-15.62288</v>
      </c>
      <c r="N46" s="281">
        <f t="shared" si="8"/>
        <v>0.42165327805130864</v>
      </c>
      <c r="O46" s="194">
        <f t="shared" si="13"/>
        <v>27.013</v>
      </c>
      <c r="P46" s="216">
        <f>L46+F46</f>
        <v>11.390120000000001</v>
      </c>
      <c r="Q46" s="194">
        <f t="shared" si="15"/>
        <v>-15.62288</v>
      </c>
      <c r="R46" s="240">
        <f t="shared" si="9"/>
        <v>0.42165327805130864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59.25" customHeight="1">
      <c r="A47" s="250" t="s">
        <v>93</v>
      </c>
      <c r="B47" s="147" t="s">
        <v>94</v>
      </c>
      <c r="C47" s="148"/>
      <c r="D47" s="222">
        <v>0</v>
      </c>
      <c r="E47" s="223">
        <v>0</v>
      </c>
      <c r="F47" s="222">
        <v>0</v>
      </c>
      <c r="G47" s="216">
        <f t="shared" si="5"/>
        <v>0</v>
      </c>
      <c r="H47" s="240">
        <f t="shared" si="6"/>
      </c>
      <c r="I47" s="216"/>
      <c r="J47" s="240">
        <f t="shared" si="7"/>
      </c>
      <c r="K47" s="224">
        <v>7470</v>
      </c>
      <c r="L47" s="193">
        <v>2332.21346</v>
      </c>
      <c r="M47" s="193">
        <f t="shared" si="17"/>
        <v>-5137.78654</v>
      </c>
      <c r="N47" s="281">
        <f t="shared" si="8"/>
        <v>0.3122106372155288</v>
      </c>
      <c r="O47" s="194">
        <f t="shared" si="13"/>
        <v>7470</v>
      </c>
      <c r="P47" s="216">
        <f>L47+F47</f>
        <v>2332.21346</v>
      </c>
      <c r="Q47" s="194">
        <f t="shared" si="15"/>
        <v>-5137.78654</v>
      </c>
      <c r="R47" s="240">
        <f t="shared" si="9"/>
        <v>0.3122106372155288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1" customFormat="1" ht="22.5" customHeight="1">
      <c r="A48" s="249">
        <v>25000000</v>
      </c>
      <c r="B48" s="145" t="s">
        <v>54</v>
      </c>
      <c r="C48" s="149"/>
      <c r="D48" s="220">
        <v>0</v>
      </c>
      <c r="E48" s="221">
        <v>0</v>
      </c>
      <c r="F48" s="220">
        <v>0</v>
      </c>
      <c r="G48" s="216">
        <f t="shared" si="5"/>
        <v>0</v>
      </c>
      <c r="H48" s="239">
        <f t="shared" si="6"/>
      </c>
      <c r="I48" s="192">
        <f>F48-D48</f>
        <v>0</v>
      </c>
      <c r="J48" s="239">
        <f t="shared" si="7"/>
      </c>
      <c r="K48" s="191">
        <v>202270.87558000002</v>
      </c>
      <c r="L48" s="191">
        <v>44051.09143</v>
      </c>
      <c r="M48" s="191">
        <f t="shared" si="17"/>
        <v>-158219.78415000002</v>
      </c>
      <c r="N48" s="242">
        <f t="shared" si="8"/>
        <v>0.21778267041009264</v>
      </c>
      <c r="O48" s="192">
        <f t="shared" si="13"/>
        <v>202270.87558000002</v>
      </c>
      <c r="P48" s="238">
        <f>L48+F48</f>
        <v>44051.09143</v>
      </c>
      <c r="Q48" s="192">
        <f t="shared" si="15"/>
        <v>-158219.78415000002</v>
      </c>
      <c r="R48" s="239">
        <f t="shared" si="9"/>
        <v>0.21778267041009264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" customFormat="1" ht="24.75" customHeight="1">
      <c r="A49" s="249">
        <v>30000000</v>
      </c>
      <c r="B49" s="145" t="s">
        <v>71</v>
      </c>
      <c r="C49" s="153"/>
      <c r="D49" s="192">
        <v>66</v>
      </c>
      <c r="E49" s="192">
        <v>11.64</v>
      </c>
      <c r="F49" s="192">
        <v>37.205589999999994</v>
      </c>
      <c r="G49" s="238">
        <f t="shared" si="5"/>
        <v>25.565589999999993</v>
      </c>
      <c r="H49" s="239">
        <f t="shared" si="6"/>
        <v>3.196356529209621</v>
      </c>
      <c r="I49" s="192">
        <f>F49-D49</f>
        <v>-28.794410000000006</v>
      </c>
      <c r="J49" s="239">
        <f t="shared" si="7"/>
        <v>0.5637210606060605</v>
      </c>
      <c r="K49" s="191">
        <v>27363.6</v>
      </c>
      <c r="L49" s="191">
        <v>13428.88197</v>
      </c>
      <c r="M49" s="191">
        <f t="shared" si="17"/>
        <v>-13934.718029999998</v>
      </c>
      <c r="N49" s="242">
        <f t="shared" si="8"/>
        <v>0.4907571361224401</v>
      </c>
      <c r="O49" s="192">
        <f t="shared" si="13"/>
        <v>27429.6</v>
      </c>
      <c r="P49" s="192">
        <f t="shared" si="18"/>
        <v>13466.08756</v>
      </c>
      <c r="Q49" s="192">
        <f t="shared" si="15"/>
        <v>-13963.512439999999</v>
      </c>
      <c r="R49" s="239">
        <f t="shared" si="9"/>
        <v>0.49093269898212155</v>
      </c>
      <c r="S49" s="51"/>
      <c r="T49" s="51"/>
      <c r="U49" s="51"/>
      <c r="V49" s="51"/>
      <c r="W49" s="5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12" customFormat="1" ht="41.25" customHeight="1" hidden="1">
      <c r="A50" s="252" t="s">
        <v>192</v>
      </c>
      <c r="B50" s="151" t="s">
        <v>193</v>
      </c>
      <c r="C50" s="154"/>
      <c r="D50" s="226">
        <v>0</v>
      </c>
      <c r="E50" s="231">
        <v>0</v>
      </c>
      <c r="F50" s="226">
        <v>0</v>
      </c>
      <c r="G50" s="192">
        <f>F50-E50</f>
        <v>0</v>
      </c>
      <c r="H50" s="239">
        <f t="shared" si="6"/>
      </c>
      <c r="I50" s="192">
        <f>F50-D50</f>
        <v>0</v>
      </c>
      <c r="J50" s="239">
        <f t="shared" si="7"/>
      </c>
      <c r="K50" s="191"/>
      <c r="L50" s="191"/>
      <c r="M50" s="191">
        <f aca="true" t="shared" si="19" ref="M50:M58">L50-K50</f>
        <v>0</v>
      </c>
      <c r="N50" s="242">
        <f t="shared" si="8"/>
      </c>
      <c r="O50" s="191">
        <f>D50+K50</f>
        <v>0</v>
      </c>
      <c r="P50" s="191">
        <f>L50+F50</f>
        <v>0</v>
      </c>
      <c r="Q50" s="191">
        <f>P50-O50</f>
        <v>0</v>
      </c>
      <c r="R50" s="239">
        <f t="shared" si="9"/>
      </c>
      <c r="S50" s="111"/>
      <c r="T50" s="111"/>
      <c r="U50" s="111"/>
      <c r="V50" s="111"/>
      <c r="W50" s="114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s="1" customFormat="1" ht="30" customHeight="1">
      <c r="A51" s="249">
        <v>50000000</v>
      </c>
      <c r="B51" s="145" t="s">
        <v>22</v>
      </c>
      <c r="C51" s="149" t="e">
        <f>#REF!+C52</f>
        <v>#REF!</v>
      </c>
      <c r="D51" s="220">
        <f>D52</f>
        <v>0</v>
      </c>
      <c r="E51" s="220">
        <f>E52</f>
        <v>0</v>
      </c>
      <c r="F51" s="220">
        <f>F52</f>
        <v>0</v>
      </c>
      <c r="G51" s="192">
        <f>F51-E51</f>
        <v>0</v>
      </c>
      <c r="H51" s="239">
        <f t="shared" si="6"/>
      </c>
      <c r="I51" s="192">
        <f>F51-D51</f>
        <v>0</v>
      </c>
      <c r="J51" s="239">
        <f t="shared" si="7"/>
      </c>
      <c r="K51" s="191">
        <f>K52</f>
        <v>11573.042</v>
      </c>
      <c r="L51" s="191">
        <f>L52</f>
        <v>3061.51613</v>
      </c>
      <c r="M51" s="191">
        <f t="shared" si="19"/>
        <v>-8511.52587</v>
      </c>
      <c r="N51" s="242">
        <f t="shared" si="8"/>
        <v>0.26453858285487947</v>
      </c>
      <c r="O51" s="192">
        <f t="shared" si="13"/>
        <v>11573.042</v>
      </c>
      <c r="P51" s="192">
        <f t="shared" si="18"/>
        <v>3061.51613</v>
      </c>
      <c r="Q51" s="192">
        <f t="shared" si="15"/>
        <v>-8511.52587</v>
      </c>
      <c r="R51" s="239">
        <f t="shared" si="9"/>
        <v>0.26453858285487947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s="1" customFormat="1" ht="81" customHeight="1">
      <c r="A52" s="250">
        <v>50110000</v>
      </c>
      <c r="B52" s="147" t="s">
        <v>187</v>
      </c>
      <c r="C52" s="148"/>
      <c r="D52" s="222">
        <v>0</v>
      </c>
      <c r="E52" s="223">
        <v>0</v>
      </c>
      <c r="F52" s="222">
        <v>0</v>
      </c>
      <c r="G52" s="216">
        <f t="shared" si="5"/>
        <v>0</v>
      </c>
      <c r="H52" s="240">
        <f t="shared" si="6"/>
      </c>
      <c r="I52" s="216"/>
      <c r="J52" s="240">
        <f t="shared" si="7"/>
      </c>
      <c r="K52" s="224">
        <v>11573.042</v>
      </c>
      <c r="L52" s="193">
        <v>3061.51613</v>
      </c>
      <c r="M52" s="195">
        <f t="shared" si="19"/>
        <v>-8511.52587</v>
      </c>
      <c r="N52" s="281">
        <f t="shared" si="8"/>
        <v>0.26453858285487947</v>
      </c>
      <c r="O52" s="194">
        <f t="shared" si="13"/>
        <v>11573.042</v>
      </c>
      <c r="P52" s="216">
        <f t="shared" si="18"/>
        <v>3061.51613</v>
      </c>
      <c r="Q52" s="194">
        <f t="shared" si="15"/>
        <v>-8511.52587</v>
      </c>
      <c r="R52" s="240">
        <f t="shared" si="9"/>
        <v>0.26453858285487947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20.25" customHeight="1">
      <c r="A53" s="8">
        <v>900101</v>
      </c>
      <c r="B53" s="155" t="s">
        <v>23</v>
      </c>
      <c r="C53" s="156" t="e">
        <f>C10+C35+C51+#REF!</f>
        <v>#REF!</v>
      </c>
      <c r="D53" s="232">
        <f>D10+D35+D51+D49</f>
        <v>3828501.895</v>
      </c>
      <c r="E53" s="232">
        <f>E10+E35+E51+E49</f>
        <v>845430.0039999998</v>
      </c>
      <c r="F53" s="232">
        <f>F10+F35+F51+F49</f>
        <v>934320.41292</v>
      </c>
      <c r="G53" s="232">
        <f t="shared" si="5"/>
        <v>88890.40892000019</v>
      </c>
      <c r="H53" s="241">
        <f>_xlfn.IFERROR(F53/E53,"")</f>
        <v>1.1051422453655906</v>
      </c>
      <c r="I53" s="232">
        <f aca="true" t="shared" si="20" ref="I53:I76">F53-D53</f>
        <v>-2894181.48208</v>
      </c>
      <c r="J53" s="241">
        <f>_xlfn.IFERROR(F53/D53,"")</f>
        <v>0.2440433460775393</v>
      </c>
      <c r="K53" s="232">
        <f>K10+K35+K49+K51+K50</f>
        <v>252341.70258</v>
      </c>
      <c r="L53" s="232">
        <f>L10+L35+L49+L51+L50</f>
        <v>64584.74591</v>
      </c>
      <c r="M53" s="232">
        <f t="shared" si="19"/>
        <v>-187756.95667</v>
      </c>
      <c r="N53" s="241">
        <f>_xlfn.IFERROR(L53/K53,"")</f>
        <v>0.25594162696720596</v>
      </c>
      <c r="O53" s="232">
        <f t="shared" si="13"/>
        <v>4080843.59758</v>
      </c>
      <c r="P53" s="232">
        <f t="shared" si="18"/>
        <v>998905.1588300001</v>
      </c>
      <c r="Q53" s="232">
        <f t="shared" si="15"/>
        <v>-3081938.4387499997</v>
      </c>
      <c r="R53" s="241">
        <f>_xlfn.IFERROR(P53/O53,"")</f>
        <v>0.2447790842614908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18" s="1" customFormat="1" ht="22.5" customHeight="1">
      <c r="A54" s="249">
        <v>40000000</v>
      </c>
      <c r="B54" s="145" t="s">
        <v>55</v>
      </c>
      <c r="C54" s="157">
        <f>C55+C74</f>
        <v>226954.7</v>
      </c>
      <c r="D54" s="191">
        <f>D55</f>
        <v>4105034.9</v>
      </c>
      <c r="E54" s="192">
        <f>E55</f>
        <v>923350.6399999999</v>
      </c>
      <c r="F54" s="192">
        <f>F55</f>
        <v>923353.1</v>
      </c>
      <c r="G54" s="192">
        <f t="shared" si="5"/>
        <v>2.4600000000791624</v>
      </c>
      <c r="H54" s="280">
        <f aca="true" t="shared" si="21" ref="H54:H76">_xlfn.IFERROR(F54/E54,"")</f>
        <v>1.0000026642099908</v>
      </c>
      <c r="I54" s="192">
        <f t="shared" si="20"/>
        <v>-3181681.8</v>
      </c>
      <c r="J54" s="280">
        <f aca="true" t="shared" si="22" ref="J54:J69">_xlfn.IFERROR(F54/D54,"")</f>
        <v>0.22493185137110527</v>
      </c>
      <c r="K54" s="191">
        <f>K55</f>
        <v>279847.6</v>
      </c>
      <c r="L54" s="191">
        <f>L55</f>
        <v>40039.3</v>
      </c>
      <c r="M54" s="192">
        <f t="shared" si="19"/>
        <v>-239808.3</v>
      </c>
      <c r="N54" s="280">
        <f aca="true" t="shared" si="23" ref="N54:N69">_xlfn.IFERROR(L54/K54,"")</f>
        <v>0.14307537388207012</v>
      </c>
      <c r="O54" s="192">
        <f t="shared" si="13"/>
        <v>4384882.5</v>
      </c>
      <c r="P54" s="192">
        <f t="shared" si="18"/>
        <v>963392.4</v>
      </c>
      <c r="Q54" s="192">
        <f t="shared" si="15"/>
        <v>-3421490.1</v>
      </c>
      <c r="R54" s="280">
        <f aca="true" t="shared" si="24" ref="R54:R69">_xlfn.IFERROR(P54/O54,"")</f>
        <v>0.2197076888605339</v>
      </c>
    </row>
    <row r="55" spans="1:18" s="1" customFormat="1" ht="23.25" customHeight="1">
      <c r="A55" s="249">
        <v>41000000</v>
      </c>
      <c r="B55" s="145" t="s">
        <v>56</v>
      </c>
      <c r="C55" s="157">
        <f>C56+C59</f>
        <v>226954.7</v>
      </c>
      <c r="D55" s="192">
        <f>D56+D59</f>
        <v>4105034.9</v>
      </c>
      <c r="E55" s="192">
        <f>E56+E59</f>
        <v>923350.6399999999</v>
      </c>
      <c r="F55" s="192">
        <f>F56+F59</f>
        <v>923353.1</v>
      </c>
      <c r="G55" s="192">
        <f t="shared" si="5"/>
        <v>2.4600000000791624</v>
      </c>
      <c r="H55" s="280">
        <f t="shared" si="21"/>
        <v>1.0000026642099908</v>
      </c>
      <c r="I55" s="192">
        <f t="shared" si="20"/>
        <v>-3181681.8</v>
      </c>
      <c r="J55" s="280">
        <f t="shared" si="22"/>
        <v>0.22493185137110527</v>
      </c>
      <c r="K55" s="191">
        <f>K56+K59</f>
        <v>279847.6</v>
      </c>
      <c r="L55" s="191">
        <f>L56+L59</f>
        <v>40039.3</v>
      </c>
      <c r="M55" s="192">
        <f t="shared" si="19"/>
        <v>-239808.3</v>
      </c>
      <c r="N55" s="280">
        <f t="shared" si="23"/>
        <v>0.14307537388207012</v>
      </c>
      <c r="O55" s="192">
        <f t="shared" si="13"/>
        <v>4384882.5</v>
      </c>
      <c r="P55" s="192">
        <f t="shared" si="18"/>
        <v>963392.4</v>
      </c>
      <c r="Q55" s="192">
        <f t="shared" si="15"/>
        <v>-3421490.1</v>
      </c>
      <c r="R55" s="280">
        <f t="shared" si="24"/>
        <v>0.2197076888605339</v>
      </c>
    </row>
    <row r="56" spans="1:18" s="119" customFormat="1" ht="23.25" customHeight="1">
      <c r="A56" s="249">
        <v>41020000</v>
      </c>
      <c r="B56" s="182" t="s">
        <v>69</v>
      </c>
      <c r="C56" s="158">
        <f>SUM(C57:C57)</f>
        <v>226954.7</v>
      </c>
      <c r="D56" s="233">
        <f>D57+D58</f>
        <v>1326178.9</v>
      </c>
      <c r="E56" s="233">
        <f>E57+E58</f>
        <v>331542.54</v>
      </c>
      <c r="F56" s="233">
        <f>F57+F58</f>
        <v>331545</v>
      </c>
      <c r="G56" s="192">
        <f t="shared" si="5"/>
        <v>2.4600000000209548</v>
      </c>
      <c r="H56" s="280">
        <f t="shared" si="21"/>
        <v>1.00000741986232</v>
      </c>
      <c r="I56" s="233">
        <f t="shared" si="20"/>
        <v>-994633.8999999999</v>
      </c>
      <c r="J56" s="280">
        <f t="shared" si="22"/>
        <v>0.2500002073626718</v>
      </c>
      <c r="K56" s="234">
        <f>K57+K58</f>
        <v>0</v>
      </c>
      <c r="L56" s="234">
        <f>L57+L58</f>
        <v>0</v>
      </c>
      <c r="M56" s="192">
        <f t="shared" si="19"/>
        <v>0</v>
      </c>
      <c r="N56" s="280">
        <f t="shared" si="23"/>
      </c>
      <c r="O56" s="213">
        <f t="shared" si="13"/>
        <v>1326178.9</v>
      </c>
      <c r="P56" s="233">
        <f t="shared" si="18"/>
        <v>331545</v>
      </c>
      <c r="Q56" s="213">
        <f t="shared" si="15"/>
        <v>-994633.8999999999</v>
      </c>
      <c r="R56" s="280">
        <f t="shared" si="24"/>
        <v>0.2500002073626718</v>
      </c>
    </row>
    <row r="57" spans="1:18" s="1" customFormat="1" ht="29.25" customHeight="1">
      <c r="A57" s="250">
        <v>41020100</v>
      </c>
      <c r="B57" s="147" t="s">
        <v>107</v>
      </c>
      <c r="C57" s="159">
        <v>226954.7</v>
      </c>
      <c r="D57" s="216">
        <v>1098332.2</v>
      </c>
      <c r="E57" s="216">
        <v>274580.94</v>
      </c>
      <c r="F57" s="216">
        <v>274583.4</v>
      </c>
      <c r="G57" s="192">
        <f t="shared" si="5"/>
        <v>2.4600000000209548</v>
      </c>
      <c r="H57" s="281">
        <f t="shared" si="21"/>
        <v>1.0000089591069214</v>
      </c>
      <c r="I57" s="216">
        <f t="shared" si="20"/>
        <v>-823748.7999999999</v>
      </c>
      <c r="J57" s="281">
        <f t="shared" si="22"/>
        <v>0.25000031866497224</v>
      </c>
      <c r="K57" s="218">
        <v>0</v>
      </c>
      <c r="L57" s="218">
        <v>0</v>
      </c>
      <c r="M57" s="192">
        <f t="shared" si="19"/>
        <v>0</v>
      </c>
      <c r="N57" s="281">
        <f t="shared" si="23"/>
      </c>
      <c r="O57" s="194">
        <f t="shared" si="13"/>
        <v>1098332.2</v>
      </c>
      <c r="P57" s="216">
        <f t="shared" si="18"/>
        <v>274583.4</v>
      </c>
      <c r="Q57" s="194">
        <f t="shared" si="15"/>
        <v>-823748.7999999999</v>
      </c>
      <c r="R57" s="281">
        <f t="shared" si="24"/>
        <v>0.25000031866497224</v>
      </c>
    </row>
    <row r="58" spans="1:18" s="1" customFormat="1" ht="84" customHeight="1">
      <c r="A58" s="250">
        <v>41020200</v>
      </c>
      <c r="B58" s="147" t="s">
        <v>160</v>
      </c>
      <c r="C58" s="159"/>
      <c r="D58" s="216">
        <v>227846.7</v>
      </c>
      <c r="E58" s="216">
        <v>56961.6</v>
      </c>
      <c r="F58" s="216">
        <v>56961.6</v>
      </c>
      <c r="G58" s="192">
        <f t="shared" si="5"/>
        <v>0</v>
      </c>
      <c r="H58" s="281">
        <f t="shared" si="21"/>
        <v>1</v>
      </c>
      <c r="I58" s="216">
        <f t="shared" si="20"/>
        <v>-170885.1</v>
      </c>
      <c r="J58" s="281">
        <f t="shared" si="22"/>
        <v>0.24999967083130892</v>
      </c>
      <c r="K58" s="218">
        <v>0</v>
      </c>
      <c r="L58" s="218">
        <v>0</v>
      </c>
      <c r="M58" s="192">
        <f t="shared" si="19"/>
        <v>0</v>
      </c>
      <c r="N58" s="281">
        <f t="shared" si="23"/>
      </c>
      <c r="O58" s="194">
        <f t="shared" si="13"/>
        <v>227846.7</v>
      </c>
      <c r="P58" s="216">
        <f>L58+F58</f>
        <v>56961.6</v>
      </c>
      <c r="Q58" s="194">
        <f aca="true" t="shared" si="25" ref="Q58:Q64">P58-O58</f>
        <v>-170885.1</v>
      </c>
      <c r="R58" s="281">
        <f t="shared" si="24"/>
        <v>0.24999967083130892</v>
      </c>
    </row>
    <row r="59" spans="1:18" s="1" customFormat="1" ht="23.25" customHeight="1">
      <c r="A59" s="249">
        <v>41030000</v>
      </c>
      <c r="B59" s="160" t="s">
        <v>70</v>
      </c>
      <c r="C59" s="149">
        <f>C68</f>
        <v>0</v>
      </c>
      <c r="D59" s="192">
        <f>SUM(D60:D68)</f>
        <v>2778856</v>
      </c>
      <c r="E59" s="192">
        <f>SUM(E60:E68)</f>
        <v>591808.1</v>
      </c>
      <c r="F59" s="192">
        <f>SUM(F60:F68)</f>
        <v>591808.1</v>
      </c>
      <c r="G59" s="192">
        <f aca="true" t="shared" si="26" ref="G59:G64">F59-E59</f>
        <v>0</v>
      </c>
      <c r="H59" s="280">
        <f t="shared" si="21"/>
        <v>1</v>
      </c>
      <c r="I59" s="192">
        <f t="shared" si="20"/>
        <v>-2187047.9</v>
      </c>
      <c r="J59" s="280">
        <f t="shared" si="22"/>
        <v>0.21296825024398527</v>
      </c>
      <c r="K59" s="191">
        <f>SUM(K60:K68)</f>
        <v>279847.6</v>
      </c>
      <c r="L59" s="191">
        <f>SUM(L60:L68)</f>
        <v>40039.3</v>
      </c>
      <c r="M59" s="191">
        <f>SUM(M60:M68)</f>
        <v>-239808.3</v>
      </c>
      <c r="N59" s="280">
        <f t="shared" si="23"/>
        <v>0.14307537388207012</v>
      </c>
      <c r="O59" s="192">
        <f t="shared" si="13"/>
        <v>3058703.6</v>
      </c>
      <c r="P59" s="192">
        <f t="shared" si="18"/>
        <v>631847.4</v>
      </c>
      <c r="Q59" s="192">
        <f t="shared" si="25"/>
        <v>-2426856.2</v>
      </c>
      <c r="R59" s="280">
        <f t="shared" si="24"/>
        <v>0.2065735954278146</v>
      </c>
    </row>
    <row r="60" spans="1:18" s="1" customFormat="1" ht="107.25" customHeight="1" hidden="1">
      <c r="A60" s="250">
        <v>41030400</v>
      </c>
      <c r="B60" s="257" t="s">
        <v>225</v>
      </c>
      <c r="C60" s="149"/>
      <c r="D60" s="194"/>
      <c r="E60" s="194"/>
      <c r="F60" s="194"/>
      <c r="G60" s="194">
        <f t="shared" si="26"/>
        <v>0</v>
      </c>
      <c r="H60" s="280">
        <f t="shared" si="21"/>
      </c>
      <c r="I60" s="194">
        <f>F60-D60</f>
        <v>0</v>
      </c>
      <c r="J60" s="280">
        <f t="shared" si="22"/>
      </c>
      <c r="K60" s="193"/>
      <c r="L60" s="193"/>
      <c r="M60" s="194">
        <f aca="true" t="shared" si="27" ref="M60:M65">L60-K60</f>
        <v>0</v>
      </c>
      <c r="N60" s="280">
        <f t="shared" si="23"/>
      </c>
      <c r="O60" s="194">
        <f>D60+K60</f>
        <v>0</v>
      </c>
      <c r="P60" s="194">
        <f>L60+F60</f>
        <v>0</v>
      </c>
      <c r="Q60" s="194">
        <f t="shared" si="25"/>
        <v>0</v>
      </c>
      <c r="R60" s="280">
        <f t="shared" si="24"/>
      </c>
    </row>
    <row r="61" spans="1:18" s="1" customFormat="1" ht="409.5" customHeight="1" hidden="1">
      <c r="A61" s="250">
        <v>41030500</v>
      </c>
      <c r="B61" s="236" t="s">
        <v>224</v>
      </c>
      <c r="C61" s="149"/>
      <c r="D61" s="194"/>
      <c r="E61" s="194"/>
      <c r="F61" s="194"/>
      <c r="G61" s="194">
        <f t="shared" si="26"/>
        <v>0</v>
      </c>
      <c r="H61" s="280">
        <f t="shared" si="21"/>
      </c>
      <c r="I61" s="194">
        <f>F61-D61</f>
        <v>0</v>
      </c>
      <c r="J61" s="280">
        <f t="shared" si="22"/>
      </c>
      <c r="K61" s="193"/>
      <c r="L61" s="193"/>
      <c r="M61" s="194">
        <f t="shared" si="27"/>
        <v>0</v>
      </c>
      <c r="N61" s="280">
        <f t="shared" si="23"/>
      </c>
      <c r="O61" s="194">
        <f>D61+K61</f>
        <v>0</v>
      </c>
      <c r="P61" s="194">
        <f>L61+F61</f>
        <v>0</v>
      </c>
      <c r="Q61" s="194">
        <f t="shared" si="25"/>
        <v>0</v>
      </c>
      <c r="R61" s="280">
        <f t="shared" si="24"/>
      </c>
    </row>
    <row r="62" spans="1:18" s="1" customFormat="1" ht="165" customHeight="1" hidden="1">
      <c r="A62" s="250">
        <v>41031900</v>
      </c>
      <c r="B62" s="236" t="s">
        <v>226</v>
      </c>
      <c r="C62" s="149"/>
      <c r="D62" s="194"/>
      <c r="E62" s="194"/>
      <c r="F62" s="194"/>
      <c r="G62" s="194">
        <f t="shared" si="26"/>
        <v>0</v>
      </c>
      <c r="H62" s="280">
        <f t="shared" si="21"/>
      </c>
      <c r="I62" s="194">
        <f>F62-D62</f>
        <v>0</v>
      </c>
      <c r="J62" s="280">
        <f t="shared" si="22"/>
      </c>
      <c r="K62" s="193"/>
      <c r="L62" s="193"/>
      <c r="M62" s="194">
        <f t="shared" si="27"/>
        <v>0</v>
      </c>
      <c r="N62" s="280">
        <f t="shared" si="23"/>
      </c>
      <c r="O62" s="194">
        <f>D62+K62</f>
        <v>0</v>
      </c>
      <c r="P62" s="194">
        <f>L62+F62</f>
        <v>0</v>
      </c>
      <c r="Q62" s="194">
        <f>P62-O62</f>
        <v>0</v>
      </c>
      <c r="R62" s="280">
        <f t="shared" si="24"/>
      </c>
    </row>
    <row r="63" spans="1:18" s="1" customFormat="1" ht="67.5" customHeight="1" hidden="1">
      <c r="A63" s="250">
        <v>41032700</v>
      </c>
      <c r="B63" s="236" t="s">
        <v>220</v>
      </c>
      <c r="C63" s="149"/>
      <c r="D63" s="194"/>
      <c r="E63" s="194"/>
      <c r="F63" s="194"/>
      <c r="G63" s="194">
        <f t="shared" si="26"/>
        <v>0</v>
      </c>
      <c r="H63" s="280">
        <f t="shared" si="21"/>
      </c>
      <c r="I63" s="194">
        <f>F63-D63</f>
        <v>0</v>
      </c>
      <c r="J63" s="280">
        <f t="shared" si="22"/>
      </c>
      <c r="K63" s="193"/>
      <c r="L63" s="193"/>
      <c r="M63" s="194">
        <f t="shared" si="27"/>
        <v>0</v>
      </c>
      <c r="N63" s="280">
        <f t="shared" si="23"/>
      </c>
      <c r="O63" s="194">
        <f>D63+K63</f>
        <v>0</v>
      </c>
      <c r="P63" s="194">
        <f>L63+F63</f>
        <v>0</v>
      </c>
      <c r="Q63" s="194">
        <f t="shared" si="25"/>
        <v>0</v>
      </c>
      <c r="R63" s="280">
        <f t="shared" si="24"/>
      </c>
    </row>
    <row r="64" spans="1:18" s="1" customFormat="1" ht="61.5" customHeight="1">
      <c r="A64" s="250">
        <v>41033000</v>
      </c>
      <c r="B64" s="236" t="s">
        <v>221</v>
      </c>
      <c r="C64" s="149"/>
      <c r="D64" s="194">
        <v>76123.5</v>
      </c>
      <c r="E64" s="194">
        <v>25542.7</v>
      </c>
      <c r="F64" s="194">
        <v>25542.7</v>
      </c>
      <c r="G64" s="194">
        <f t="shared" si="26"/>
        <v>0</v>
      </c>
      <c r="H64" s="281">
        <f t="shared" si="21"/>
        <v>1</v>
      </c>
      <c r="I64" s="194">
        <f>F64-D64</f>
        <v>-50580.8</v>
      </c>
      <c r="J64" s="281">
        <f t="shared" si="22"/>
        <v>0.33554290068113</v>
      </c>
      <c r="K64" s="193"/>
      <c r="L64" s="193"/>
      <c r="M64" s="194">
        <f t="shared" si="27"/>
        <v>0</v>
      </c>
      <c r="N64" s="281">
        <f t="shared" si="23"/>
      </c>
      <c r="O64" s="194">
        <f>D64+K64</f>
        <v>76123.5</v>
      </c>
      <c r="P64" s="194">
        <f>L64+F64</f>
        <v>25542.7</v>
      </c>
      <c r="Q64" s="194">
        <f t="shared" si="25"/>
        <v>-50580.8</v>
      </c>
      <c r="R64" s="281">
        <f t="shared" si="24"/>
        <v>0.33554290068113</v>
      </c>
    </row>
    <row r="65" spans="1:18" s="1" customFormat="1" ht="44.25" customHeight="1">
      <c r="A65" s="250" t="s">
        <v>205</v>
      </c>
      <c r="B65" s="236" t="s">
        <v>209</v>
      </c>
      <c r="C65" s="149"/>
      <c r="D65" s="194">
        <v>2668824.7</v>
      </c>
      <c r="E65" s="194">
        <v>563647.3</v>
      </c>
      <c r="F65" s="194">
        <v>563647.3</v>
      </c>
      <c r="G65" s="194">
        <f>F65-E65</f>
        <v>0</v>
      </c>
      <c r="H65" s="281">
        <f t="shared" si="21"/>
        <v>1</v>
      </c>
      <c r="I65" s="194">
        <f t="shared" si="20"/>
        <v>-2105177.4000000004</v>
      </c>
      <c r="J65" s="281">
        <f t="shared" si="22"/>
        <v>0.21119682383035498</v>
      </c>
      <c r="K65" s="193"/>
      <c r="L65" s="193"/>
      <c r="M65" s="194">
        <f t="shared" si="27"/>
        <v>0</v>
      </c>
      <c r="N65" s="281">
        <f t="shared" si="23"/>
      </c>
      <c r="O65" s="194">
        <f t="shared" si="13"/>
        <v>2668824.7</v>
      </c>
      <c r="P65" s="194">
        <f t="shared" si="18"/>
        <v>563647.3</v>
      </c>
      <c r="Q65" s="194">
        <f>P65-O65</f>
        <v>-2105177.4000000004</v>
      </c>
      <c r="R65" s="281">
        <f t="shared" si="24"/>
        <v>0.21119682383035498</v>
      </c>
    </row>
    <row r="66" spans="1:18" s="1" customFormat="1" ht="146.25" customHeight="1">
      <c r="A66" s="250" t="s">
        <v>206</v>
      </c>
      <c r="B66" s="236" t="s">
        <v>211</v>
      </c>
      <c r="C66" s="149"/>
      <c r="D66" s="194">
        <v>16298</v>
      </c>
      <c r="E66" s="194">
        <v>0</v>
      </c>
      <c r="F66" s="194">
        <v>0</v>
      </c>
      <c r="G66" s="194">
        <f>F66-E66</f>
        <v>0</v>
      </c>
      <c r="H66" s="281">
        <f t="shared" si="21"/>
      </c>
      <c r="I66" s="194">
        <f t="shared" si="20"/>
        <v>-16298</v>
      </c>
      <c r="J66" s="281">
        <f t="shared" si="22"/>
        <v>0</v>
      </c>
      <c r="K66" s="193"/>
      <c r="L66" s="193"/>
      <c r="M66" s="194">
        <f>L66-K66</f>
        <v>0</v>
      </c>
      <c r="N66" s="281">
        <f t="shared" si="23"/>
      </c>
      <c r="O66" s="194">
        <f t="shared" si="13"/>
        <v>16298</v>
      </c>
      <c r="P66" s="194">
        <f t="shared" si="18"/>
        <v>0</v>
      </c>
      <c r="Q66" s="194">
        <f>P66-O66</f>
        <v>-16298</v>
      </c>
      <c r="R66" s="281">
        <f t="shared" si="24"/>
        <v>0</v>
      </c>
    </row>
    <row r="67" spans="1:18" s="1" customFormat="1" ht="72" customHeight="1">
      <c r="A67" s="250" t="s">
        <v>207</v>
      </c>
      <c r="B67" s="236" t="s">
        <v>212</v>
      </c>
      <c r="C67" s="149"/>
      <c r="D67" s="194">
        <v>17609.8</v>
      </c>
      <c r="E67" s="194">
        <v>2618.1</v>
      </c>
      <c r="F67" s="194">
        <v>2618.1</v>
      </c>
      <c r="G67" s="194">
        <f>F67-E67</f>
        <v>0</v>
      </c>
      <c r="H67" s="281">
        <f t="shared" si="21"/>
        <v>1</v>
      </c>
      <c r="I67" s="194">
        <f t="shared" si="20"/>
        <v>-14991.699999999999</v>
      </c>
      <c r="J67" s="281">
        <f t="shared" si="22"/>
        <v>0.14867289804540654</v>
      </c>
      <c r="K67" s="193"/>
      <c r="L67" s="193"/>
      <c r="M67" s="194">
        <f>L67-K67</f>
        <v>0</v>
      </c>
      <c r="N67" s="281">
        <f t="shared" si="23"/>
      </c>
      <c r="O67" s="194">
        <f>D67+K67</f>
        <v>17609.8</v>
      </c>
      <c r="P67" s="194">
        <f>L67+F67</f>
        <v>2618.1</v>
      </c>
      <c r="Q67" s="194">
        <f>P67-O67</f>
        <v>-14991.699999999999</v>
      </c>
      <c r="R67" s="281">
        <f t="shared" si="24"/>
        <v>0.14867289804540654</v>
      </c>
    </row>
    <row r="68" spans="1:18" s="1" customFormat="1" ht="133.5" customHeight="1">
      <c r="A68" s="250" t="s">
        <v>208</v>
      </c>
      <c r="B68" s="236" t="s">
        <v>210</v>
      </c>
      <c r="C68" s="148"/>
      <c r="D68" s="216">
        <v>0</v>
      </c>
      <c r="E68" s="216">
        <v>0</v>
      </c>
      <c r="F68" s="216">
        <v>0</v>
      </c>
      <c r="G68" s="194">
        <f>F68-E68</f>
        <v>0</v>
      </c>
      <c r="H68" s="281">
        <f t="shared" si="21"/>
      </c>
      <c r="I68" s="194">
        <f t="shared" si="20"/>
        <v>0</v>
      </c>
      <c r="J68" s="281">
        <f t="shared" si="22"/>
      </c>
      <c r="K68" s="224">
        <v>279847.6</v>
      </c>
      <c r="L68" s="216">
        <v>40039.3</v>
      </c>
      <c r="M68" s="194">
        <f>L68-K68</f>
        <v>-239808.3</v>
      </c>
      <c r="N68" s="281">
        <f t="shared" si="23"/>
        <v>0.14307537388207012</v>
      </c>
      <c r="O68" s="194">
        <f>D68+K68</f>
        <v>279847.6</v>
      </c>
      <c r="P68" s="194">
        <f>L68+F68</f>
        <v>40039.3</v>
      </c>
      <c r="Q68" s="194">
        <f>P68-O68</f>
        <v>-239808.3</v>
      </c>
      <c r="R68" s="281">
        <f t="shared" si="24"/>
        <v>0.14307537388207012</v>
      </c>
    </row>
    <row r="69" spans="1:33" ht="20.25">
      <c r="A69" s="113">
        <v>900102</v>
      </c>
      <c r="B69" s="161" t="s">
        <v>24</v>
      </c>
      <c r="C69" s="161"/>
      <c r="D69" s="232">
        <f>D53+D54</f>
        <v>7933536.795</v>
      </c>
      <c r="E69" s="232">
        <f>E53+E54</f>
        <v>1768780.6439999999</v>
      </c>
      <c r="F69" s="232">
        <f>F54+F53</f>
        <v>1857673.5129200001</v>
      </c>
      <c r="G69" s="232">
        <f t="shared" si="5"/>
        <v>88892.86892000027</v>
      </c>
      <c r="H69" s="241">
        <f t="shared" si="21"/>
        <v>1.0502565816861122</v>
      </c>
      <c r="I69" s="232">
        <f t="shared" si="20"/>
        <v>-6075863.28208</v>
      </c>
      <c r="J69" s="241">
        <f t="shared" si="22"/>
        <v>0.2341545216114423</v>
      </c>
      <c r="K69" s="232">
        <f>K54+K53</f>
        <v>532189.30258</v>
      </c>
      <c r="L69" s="232">
        <f>L54+L53</f>
        <v>104624.04591</v>
      </c>
      <c r="M69" s="232">
        <f>L69-K69</f>
        <v>-427565.25667000003</v>
      </c>
      <c r="N69" s="241">
        <f t="shared" si="23"/>
        <v>0.1965917867999097</v>
      </c>
      <c r="O69" s="232">
        <f>O54+O53</f>
        <v>8465726.09758</v>
      </c>
      <c r="P69" s="232">
        <f>P54+P53</f>
        <v>1962297.55883</v>
      </c>
      <c r="Q69" s="232">
        <f aca="true" t="shared" si="28" ref="Q69:Q75">P69-O69</f>
        <v>-6503428.53875</v>
      </c>
      <c r="R69" s="241">
        <f t="shared" si="24"/>
        <v>0.23179317830645849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18" s="1" customFormat="1" ht="47.25" hidden="1">
      <c r="A70" s="13" t="s">
        <v>101</v>
      </c>
      <c r="B70" s="17" t="s">
        <v>98</v>
      </c>
      <c r="C70" s="45"/>
      <c r="D70" s="127"/>
      <c r="E70" s="127"/>
      <c r="F70" s="127"/>
      <c r="G70" s="128"/>
      <c r="H70" s="241">
        <f t="shared" si="21"/>
      </c>
      <c r="I70" s="128">
        <f t="shared" si="20"/>
        <v>0</v>
      </c>
      <c r="J70" s="128" t="e">
        <f aca="true" t="shared" si="29" ref="J70:J76">F70/D70*100</f>
        <v>#DIV/0!</v>
      </c>
      <c r="K70" s="129">
        <v>0</v>
      </c>
      <c r="L70" s="129">
        <v>0</v>
      </c>
      <c r="M70" s="130"/>
      <c r="N70" s="130"/>
      <c r="O70" s="131">
        <f aca="true" t="shared" si="30" ref="O70:O76">D70+K70</f>
        <v>0</v>
      </c>
      <c r="P70" s="131">
        <f aca="true" t="shared" si="31" ref="P70:P76">L70+F70</f>
        <v>0</v>
      </c>
      <c r="Q70" s="131">
        <f t="shared" si="28"/>
        <v>0</v>
      </c>
      <c r="R70" s="131" t="e">
        <f aca="true" t="shared" si="32" ref="R70:R76">P70/O70*100</f>
        <v>#DIV/0!</v>
      </c>
    </row>
    <row r="71" spans="1:18" s="1" customFormat="1" ht="31.5" hidden="1">
      <c r="A71" s="13" t="s">
        <v>102</v>
      </c>
      <c r="B71" s="17" t="s">
        <v>99</v>
      </c>
      <c r="C71" s="45"/>
      <c r="D71" s="127"/>
      <c r="E71" s="127"/>
      <c r="F71" s="127"/>
      <c r="G71" s="128"/>
      <c r="H71" s="241">
        <f t="shared" si="21"/>
      </c>
      <c r="I71" s="128">
        <f t="shared" si="20"/>
        <v>0</v>
      </c>
      <c r="J71" s="128" t="e">
        <f t="shared" si="29"/>
        <v>#DIV/0!</v>
      </c>
      <c r="K71" s="129">
        <v>0</v>
      </c>
      <c r="L71" s="129">
        <v>0</v>
      </c>
      <c r="M71" s="130"/>
      <c r="N71" s="130"/>
      <c r="O71" s="131">
        <f t="shared" si="30"/>
        <v>0</v>
      </c>
      <c r="P71" s="131">
        <f t="shared" si="31"/>
        <v>0</v>
      </c>
      <c r="Q71" s="131">
        <f t="shared" si="28"/>
        <v>0</v>
      </c>
      <c r="R71" s="131" t="e">
        <f t="shared" si="32"/>
        <v>#DIV/0!</v>
      </c>
    </row>
    <row r="72" spans="1:18" s="1" customFormat="1" ht="47.25" hidden="1">
      <c r="A72" s="13" t="s">
        <v>96</v>
      </c>
      <c r="B72" s="17" t="s">
        <v>103</v>
      </c>
      <c r="C72" s="45"/>
      <c r="D72" s="127"/>
      <c r="E72" s="127"/>
      <c r="F72" s="127"/>
      <c r="G72" s="128"/>
      <c r="H72" s="241">
        <f t="shared" si="21"/>
      </c>
      <c r="I72" s="128">
        <f t="shared" si="20"/>
        <v>0</v>
      </c>
      <c r="J72" s="128" t="e">
        <f t="shared" si="29"/>
        <v>#DIV/0!</v>
      </c>
      <c r="K72" s="132"/>
      <c r="L72" s="132">
        <v>0</v>
      </c>
      <c r="M72" s="128">
        <f>L72-K72</f>
        <v>0</v>
      </c>
      <c r="N72" s="130" t="e">
        <f>L72/K72*100</f>
        <v>#DIV/0!</v>
      </c>
      <c r="O72" s="131">
        <f t="shared" si="30"/>
        <v>0</v>
      </c>
      <c r="P72" s="131">
        <f t="shared" si="31"/>
        <v>0</v>
      </c>
      <c r="Q72" s="131">
        <f t="shared" si="28"/>
        <v>0</v>
      </c>
      <c r="R72" s="131" t="e">
        <f t="shared" si="32"/>
        <v>#DIV/0!</v>
      </c>
    </row>
    <row r="73" spans="1:18" s="1" customFormat="1" ht="20.25" hidden="1">
      <c r="A73" s="13" t="s">
        <v>97</v>
      </c>
      <c r="B73" s="17" t="s">
        <v>100</v>
      </c>
      <c r="C73" s="45"/>
      <c r="D73" s="127"/>
      <c r="E73" s="127"/>
      <c r="F73" s="127"/>
      <c r="G73" s="128"/>
      <c r="H73" s="241">
        <f t="shared" si="21"/>
      </c>
      <c r="I73" s="128">
        <f t="shared" si="20"/>
        <v>0</v>
      </c>
      <c r="J73" s="128" t="e">
        <f t="shared" si="29"/>
        <v>#DIV/0!</v>
      </c>
      <c r="K73" s="132">
        <v>14155.1</v>
      </c>
      <c r="L73" s="132">
        <v>14356.1</v>
      </c>
      <c r="M73" s="128">
        <f>L73-K73</f>
        <v>201</v>
      </c>
      <c r="N73" s="128">
        <f>L73/K73*100</f>
        <v>101.41998290368844</v>
      </c>
      <c r="O73" s="131">
        <f t="shared" si="30"/>
        <v>14155.1</v>
      </c>
      <c r="P73" s="131">
        <f t="shared" si="31"/>
        <v>14356.1</v>
      </c>
      <c r="Q73" s="131">
        <f t="shared" si="28"/>
        <v>201</v>
      </c>
      <c r="R73" s="131">
        <f t="shared" si="32"/>
        <v>101.41998290368844</v>
      </c>
    </row>
    <row r="74" spans="1:33" ht="31.5" hidden="1">
      <c r="A74" s="4">
        <v>43000000</v>
      </c>
      <c r="B74" s="6" t="s">
        <v>83</v>
      </c>
      <c r="C74" s="7">
        <f>C75</f>
        <v>0</v>
      </c>
      <c r="D74" s="133"/>
      <c r="E74" s="133"/>
      <c r="F74" s="133">
        <f>F75</f>
        <v>0</v>
      </c>
      <c r="G74" s="134"/>
      <c r="H74" s="241">
        <f t="shared" si="21"/>
      </c>
      <c r="I74" s="134">
        <f t="shared" si="20"/>
        <v>0</v>
      </c>
      <c r="J74" s="134" t="e">
        <f t="shared" si="29"/>
        <v>#DIV/0!</v>
      </c>
      <c r="K74" s="135">
        <f>K75</f>
        <v>0</v>
      </c>
      <c r="L74" s="135">
        <f>L75</f>
        <v>0</v>
      </c>
      <c r="M74" s="134">
        <f>L74-K74</f>
        <v>0</v>
      </c>
      <c r="N74" s="134" t="e">
        <f>L74/K74*100</f>
        <v>#DIV/0!</v>
      </c>
      <c r="O74" s="136">
        <f t="shared" si="30"/>
        <v>0</v>
      </c>
      <c r="P74" s="136">
        <f t="shared" si="31"/>
        <v>0</v>
      </c>
      <c r="Q74" s="136">
        <f t="shared" si="28"/>
        <v>0</v>
      </c>
      <c r="R74" s="136" t="e">
        <f t="shared" si="32"/>
        <v>#DIV/0!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20.25" hidden="1">
      <c r="A75" s="13">
        <v>43010000</v>
      </c>
      <c r="B75" s="17" t="s">
        <v>57</v>
      </c>
      <c r="C75" s="14"/>
      <c r="D75" s="137"/>
      <c r="E75" s="137"/>
      <c r="F75" s="137"/>
      <c r="G75" s="138"/>
      <c r="H75" s="241">
        <f t="shared" si="21"/>
      </c>
      <c r="I75" s="138">
        <f t="shared" si="20"/>
        <v>0</v>
      </c>
      <c r="J75" s="138" t="e">
        <f t="shared" si="29"/>
        <v>#DIV/0!</v>
      </c>
      <c r="K75" s="139"/>
      <c r="L75" s="139"/>
      <c r="M75" s="131">
        <f>L75-K75</f>
        <v>0</v>
      </c>
      <c r="N75" s="128" t="e">
        <f>L75/K75*100</f>
        <v>#DIV/0!</v>
      </c>
      <c r="O75" s="136">
        <f t="shared" si="30"/>
        <v>0</v>
      </c>
      <c r="P75" s="136">
        <f t="shared" si="31"/>
        <v>0</v>
      </c>
      <c r="Q75" s="136">
        <f t="shared" si="28"/>
        <v>0</v>
      </c>
      <c r="R75" s="136" t="e">
        <f t="shared" si="32"/>
        <v>#DIV/0!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20.25" hidden="1">
      <c r="A76" s="8">
        <v>900103</v>
      </c>
      <c r="B76" s="9" t="s">
        <v>104</v>
      </c>
      <c r="C76" s="10" t="e">
        <f>C53+C54</f>
        <v>#REF!</v>
      </c>
      <c r="D76" s="140">
        <f>D69+D70+D71+D72+D73</f>
        <v>7933536.795</v>
      </c>
      <c r="E76" s="140"/>
      <c r="F76" s="140">
        <f>F69+F70+F71+F72+F73</f>
        <v>1857673.5129200001</v>
      </c>
      <c r="G76" s="141"/>
      <c r="H76" s="241">
        <f t="shared" si="21"/>
      </c>
      <c r="I76" s="141">
        <f t="shared" si="20"/>
        <v>-6075863.28208</v>
      </c>
      <c r="J76" s="141">
        <f t="shared" si="29"/>
        <v>23.41545216114423</v>
      </c>
      <c r="K76" s="129">
        <f>K69+K72+K73</f>
        <v>546344.40258</v>
      </c>
      <c r="L76" s="129">
        <f>L69+L72+L73</f>
        <v>118980.14591</v>
      </c>
      <c r="M76" s="141">
        <f>L76-K76</f>
        <v>-427364.25667</v>
      </c>
      <c r="N76" s="142">
        <f>L76/K76*100</f>
        <v>21.777498835558767</v>
      </c>
      <c r="O76" s="141">
        <f t="shared" si="30"/>
        <v>8479881.19758</v>
      </c>
      <c r="P76" s="141">
        <f t="shared" si="31"/>
        <v>1976653.65883</v>
      </c>
      <c r="Q76" s="141">
        <f>P76-O76</f>
        <v>-6503227.53875</v>
      </c>
      <c r="R76" s="142">
        <f t="shared" si="32"/>
        <v>23.30992159883207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18" ht="15.75">
      <c r="B77" s="30"/>
      <c r="C77" s="30"/>
      <c r="D77" s="143"/>
      <c r="E77" s="143"/>
      <c r="F77" s="87"/>
      <c r="G77" s="123"/>
      <c r="H77" s="123"/>
      <c r="I77" s="144"/>
      <c r="J77" s="144"/>
      <c r="K77" s="108"/>
      <c r="L77" s="108"/>
      <c r="M77" s="122"/>
      <c r="N77" s="122"/>
      <c r="O77" s="123"/>
      <c r="P77" s="123"/>
      <c r="Q77" s="123"/>
      <c r="R77" s="123"/>
    </row>
    <row r="78" spans="2:18" ht="15.75">
      <c r="B78" s="56"/>
      <c r="C78" s="33"/>
      <c r="D78" s="124"/>
      <c r="E78" s="124"/>
      <c r="F78" s="124"/>
      <c r="G78" s="125"/>
      <c r="H78" s="125"/>
      <c r="I78" s="123"/>
      <c r="J78" s="123"/>
      <c r="K78" s="126"/>
      <c r="L78" s="126"/>
      <c r="M78" s="122"/>
      <c r="N78" s="122"/>
      <c r="O78" s="123"/>
      <c r="P78" s="123"/>
      <c r="Q78" s="123"/>
      <c r="R78" s="123"/>
    </row>
    <row r="79" spans="2:12" ht="15.75">
      <c r="B79" s="32"/>
      <c r="C79" s="33"/>
      <c r="D79" s="86"/>
      <c r="E79" s="86"/>
      <c r="F79" s="82"/>
      <c r="G79" s="47"/>
      <c r="H79" s="47"/>
      <c r="I79" s="47"/>
      <c r="J79" s="47"/>
      <c r="K79" s="117"/>
      <c r="L79" s="117"/>
    </row>
    <row r="80" spans="2:12" ht="18.75">
      <c r="B80" s="120"/>
      <c r="C80" s="34"/>
      <c r="D80" s="81"/>
      <c r="E80" s="81"/>
      <c r="F80" s="87"/>
      <c r="K80" s="115"/>
      <c r="L80" s="115"/>
    </row>
    <row r="81" spans="2:8" ht="15.75">
      <c r="B81" s="24"/>
      <c r="C81" s="24"/>
      <c r="D81" s="81"/>
      <c r="E81" s="81"/>
      <c r="F81" s="81"/>
      <c r="G81" s="47"/>
      <c r="H81" s="47"/>
    </row>
    <row r="82" spans="2:5" ht="15.75">
      <c r="B82" s="24"/>
      <c r="C82" s="24"/>
      <c r="D82" s="81"/>
      <c r="E82" s="81"/>
    </row>
    <row r="83" spans="2:5" ht="15.75">
      <c r="B83" s="24"/>
      <c r="C83" s="24"/>
      <c r="D83" s="84"/>
      <c r="E83" s="84"/>
    </row>
    <row r="84" spans="2:5" ht="15.75">
      <c r="B84" s="24"/>
      <c r="C84" s="24"/>
      <c r="D84" s="88"/>
      <c r="E84" s="84"/>
    </row>
    <row r="85" spans="2:5" ht="15.75">
      <c r="B85" s="24"/>
      <c r="C85" s="24"/>
      <c r="D85" s="84"/>
      <c r="E85" s="84"/>
    </row>
    <row r="86" ht="15.75">
      <c r="D86" s="87"/>
    </row>
    <row r="129" spans="1:13" ht="15.75">
      <c r="A129" s="302"/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</row>
  </sheetData>
  <sheetProtection/>
  <mergeCells count="12">
    <mergeCell ref="A129:M129"/>
    <mergeCell ref="A5:R5"/>
    <mergeCell ref="K7:N7"/>
    <mergeCell ref="A7:A8"/>
    <mergeCell ref="B7:B8"/>
    <mergeCell ref="Q6:R6"/>
    <mergeCell ref="A1:R1"/>
    <mergeCell ref="A2:R2"/>
    <mergeCell ref="A3:R3"/>
    <mergeCell ref="O7:R7"/>
    <mergeCell ref="C7:J7"/>
    <mergeCell ref="A4:S4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showZeros="0" view="pageBreakPreview" zoomScale="55" zoomScaleNormal="75" zoomScaleSheetLayoutView="5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7.625" defaultRowHeight="12.75"/>
  <cols>
    <col min="1" max="1" width="11.00390625" style="36" customWidth="1"/>
    <col min="2" max="2" width="57.375" style="28" customWidth="1"/>
    <col min="3" max="3" width="25.00390625" style="100" customWidth="1"/>
    <col min="4" max="4" width="25.00390625" style="269" customWidth="1"/>
    <col min="5" max="5" width="22.75390625" style="106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23" customWidth="1"/>
    <col min="10" max="10" width="23.00390625" style="1" customWidth="1"/>
    <col min="11" max="11" width="22.25390625" style="1" customWidth="1"/>
    <col min="12" max="12" width="27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10" ht="18" customHeight="1">
      <c r="A1" s="310" t="s">
        <v>143</v>
      </c>
      <c r="B1" s="310"/>
      <c r="C1" s="310"/>
      <c r="D1" s="310"/>
      <c r="E1" s="101"/>
      <c r="F1" s="48"/>
      <c r="G1" s="48"/>
      <c r="H1" s="47"/>
      <c r="I1" s="31"/>
      <c r="J1" s="1" t="s">
        <v>25</v>
      </c>
    </row>
    <row r="2" spans="1:20" s="1" customFormat="1" ht="15.75">
      <c r="A2" s="35"/>
      <c r="B2" s="35" t="s">
        <v>25</v>
      </c>
      <c r="C2" s="94"/>
      <c r="D2" s="259"/>
      <c r="E2" s="102"/>
      <c r="F2" s="49"/>
      <c r="G2" s="49"/>
      <c r="H2" s="50"/>
      <c r="I2" s="79"/>
      <c r="J2" s="80"/>
      <c r="K2" s="270"/>
      <c r="L2" s="271"/>
      <c r="M2" s="22"/>
      <c r="R2" s="1" t="s">
        <v>237</v>
      </c>
      <c r="S2" s="22"/>
      <c r="T2" s="22"/>
    </row>
    <row r="3" spans="1:18" s="22" customFormat="1" ht="20.25">
      <c r="A3" s="306" t="s">
        <v>140</v>
      </c>
      <c r="B3" s="307" t="s">
        <v>26</v>
      </c>
      <c r="C3" s="309" t="s">
        <v>80</v>
      </c>
      <c r="D3" s="309"/>
      <c r="E3" s="309"/>
      <c r="F3" s="309"/>
      <c r="G3" s="309"/>
      <c r="H3" s="309"/>
      <c r="I3" s="309"/>
      <c r="J3" s="309" t="s">
        <v>81</v>
      </c>
      <c r="K3" s="309"/>
      <c r="L3" s="309"/>
      <c r="M3" s="309"/>
      <c r="N3" s="309" t="s">
        <v>82</v>
      </c>
      <c r="O3" s="309"/>
      <c r="P3" s="309"/>
      <c r="Q3" s="309"/>
      <c r="R3" s="309"/>
    </row>
    <row r="4" spans="1:18" s="63" customFormat="1" ht="128.25" customHeight="1">
      <c r="A4" s="306"/>
      <c r="B4" s="307"/>
      <c r="C4" s="95" t="s">
        <v>230</v>
      </c>
      <c r="D4" s="89" t="s">
        <v>240</v>
      </c>
      <c r="E4" s="103" t="s">
        <v>87</v>
      </c>
      <c r="F4" s="78" t="s">
        <v>243</v>
      </c>
      <c r="G4" s="58" t="s">
        <v>242</v>
      </c>
      <c r="H4" s="64" t="s">
        <v>118</v>
      </c>
      <c r="I4" s="64" t="s">
        <v>214</v>
      </c>
      <c r="J4" s="64" t="s">
        <v>232</v>
      </c>
      <c r="K4" s="59" t="s">
        <v>87</v>
      </c>
      <c r="L4" s="59" t="s">
        <v>195</v>
      </c>
      <c r="M4" s="59" t="s">
        <v>10</v>
      </c>
      <c r="N4" s="60" t="s">
        <v>86</v>
      </c>
      <c r="O4" s="60" t="s">
        <v>234</v>
      </c>
      <c r="P4" s="59" t="s">
        <v>87</v>
      </c>
      <c r="Q4" s="59" t="s">
        <v>202</v>
      </c>
      <c r="R4" s="59" t="s">
        <v>10</v>
      </c>
    </row>
    <row r="5" spans="1:20" s="11" customFormat="1" ht="14.25">
      <c r="A5" s="16">
        <v>1</v>
      </c>
      <c r="B5" s="16">
        <v>2</v>
      </c>
      <c r="C5" s="96" t="s">
        <v>76</v>
      </c>
      <c r="D5" s="260" t="s">
        <v>194</v>
      </c>
      <c r="E5" s="96" t="s">
        <v>11</v>
      </c>
      <c r="F5" s="15" t="s">
        <v>109</v>
      </c>
      <c r="G5" s="15" t="s">
        <v>110</v>
      </c>
      <c r="H5" s="15" t="s">
        <v>77</v>
      </c>
      <c r="I5" s="15" t="s">
        <v>12</v>
      </c>
      <c r="J5" s="260" t="s">
        <v>13</v>
      </c>
      <c r="K5" s="260" t="s">
        <v>14</v>
      </c>
      <c r="L5" s="260" t="s">
        <v>15</v>
      </c>
      <c r="M5" s="260" t="s">
        <v>78</v>
      </c>
      <c r="N5" s="15"/>
      <c r="O5" s="15" t="s">
        <v>16</v>
      </c>
      <c r="P5" s="15" t="s">
        <v>75</v>
      </c>
      <c r="Q5" s="15" t="s">
        <v>105</v>
      </c>
      <c r="R5" s="15" t="s">
        <v>106</v>
      </c>
      <c r="S5" s="25"/>
      <c r="T5" s="25"/>
    </row>
    <row r="6" spans="1:20" s="1" customFormat="1" ht="25.5" customHeight="1">
      <c r="A6" s="65" t="s">
        <v>120</v>
      </c>
      <c r="B6" s="162" t="s">
        <v>62</v>
      </c>
      <c r="C6" s="191">
        <f>C7+C9+C8+C10</f>
        <v>791348.7326900001</v>
      </c>
      <c r="D6" s="192">
        <f>D7+D9+D8+D10</f>
        <v>224121.04768999998</v>
      </c>
      <c r="E6" s="191">
        <f>E7+E9+E8+E10</f>
        <v>164222.72386</v>
      </c>
      <c r="F6" s="192">
        <f>E6-D6</f>
        <v>-59898.32382999998</v>
      </c>
      <c r="G6" s="239">
        <f>_xlfn.IFERROR(E6/D6,"")</f>
        <v>0.7327411929965176</v>
      </c>
      <c r="H6" s="192">
        <f aca="true" t="shared" si="0" ref="H6:H14">E6-C6</f>
        <v>-627126.0088300001</v>
      </c>
      <c r="I6" s="239">
        <f>_xlfn.IFERROR(E6/C6,"")</f>
        <v>0.20752257137224983</v>
      </c>
      <c r="J6" s="192">
        <f>J7+J9+J8+J10</f>
        <v>17141.253969999998</v>
      </c>
      <c r="K6" s="192">
        <f>K7+K9+K8+K10</f>
        <v>3991.53263</v>
      </c>
      <c r="L6" s="192">
        <f aca="true" t="shared" si="1" ref="L6:L16">K6-J6</f>
        <v>-13149.721339999998</v>
      </c>
      <c r="M6" s="239">
        <f>_xlfn.IFERROR(K6/J6,"")</f>
        <v>0.23286118022554453</v>
      </c>
      <c r="N6" s="192" t="e">
        <f>#REF!+#REF!</f>
        <v>#REF!</v>
      </c>
      <c r="O6" s="192">
        <f aca="true" t="shared" si="2" ref="O6:O14">C6+J6</f>
        <v>808489.98666</v>
      </c>
      <c r="P6" s="192">
        <f aca="true" t="shared" si="3" ref="P6:P14">E6+K6</f>
        <v>168214.25649</v>
      </c>
      <c r="Q6" s="192">
        <f>P6-O6</f>
        <v>-640275.7301700001</v>
      </c>
      <c r="R6" s="239">
        <f>_xlfn.IFERROR(P6/O6,"")</f>
        <v>0.20805978956513696</v>
      </c>
      <c r="S6" s="22"/>
      <c r="T6" s="22"/>
    </row>
    <row r="7" spans="1:20" s="1" customFormat="1" ht="133.5" customHeight="1">
      <c r="A7" s="66" t="s">
        <v>144</v>
      </c>
      <c r="B7" s="163" t="s">
        <v>162</v>
      </c>
      <c r="C7" s="193">
        <v>511575.52447</v>
      </c>
      <c r="D7" s="194">
        <v>147878.92547</v>
      </c>
      <c r="E7" s="193">
        <v>107098.10055</v>
      </c>
      <c r="F7" s="194">
        <f aca="true" t="shared" si="4" ref="F7:F76">E7-D7</f>
        <v>-40780.824919999985</v>
      </c>
      <c r="G7" s="240">
        <f aca="true" t="shared" si="5" ref="G7:G45">_xlfn.IFERROR(E7/D7,"")</f>
        <v>0.7242282847918506</v>
      </c>
      <c r="H7" s="194">
        <f t="shared" si="0"/>
        <v>-404477.42392</v>
      </c>
      <c r="I7" s="240">
        <f aca="true" t="shared" si="6" ref="I7:I45">_xlfn.IFERROR(E7/C7,"")</f>
        <v>0.20934953966172493</v>
      </c>
      <c r="J7" s="194">
        <v>8249.05079</v>
      </c>
      <c r="K7" s="194">
        <v>2728.27679</v>
      </c>
      <c r="L7" s="194">
        <f>K7-J7</f>
        <v>-5520.773999999999</v>
      </c>
      <c r="M7" s="240">
        <f aca="true" t="shared" si="7" ref="M7:M45">_xlfn.IFERROR(K7/J7,"")</f>
        <v>0.330738270311947</v>
      </c>
      <c r="N7" s="194"/>
      <c r="O7" s="194">
        <f t="shared" si="2"/>
        <v>519824.57526</v>
      </c>
      <c r="P7" s="194">
        <f t="shared" si="3"/>
        <v>109826.37734</v>
      </c>
      <c r="Q7" s="194">
        <f aca="true" t="shared" si="8" ref="Q7:Q63">P7-O7</f>
        <v>-409998.19792</v>
      </c>
      <c r="R7" s="240">
        <f aca="true" t="shared" si="9" ref="R7:R45">_xlfn.IFERROR(P7/O7,"")</f>
        <v>0.2112758468278809</v>
      </c>
      <c r="S7" s="22"/>
      <c r="T7" s="22"/>
    </row>
    <row r="8" spans="1:20" s="1" customFormat="1" ht="91.5" customHeight="1">
      <c r="A8" s="66" t="s">
        <v>161</v>
      </c>
      <c r="B8" s="163" t="s">
        <v>163</v>
      </c>
      <c r="C8" s="193">
        <v>227886.83322</v>
      </c>
      <c r="D8" s="194">
        <v>59804.811219999996</v>
      </c>
      <c r="E8" s="193">
        <v>47090.71651</v>
      </c>
      <c r="F8" s="194">
        <f>E8-D8</f>
        <v>-12714.094709999998</v>
      </c>
      <c r="G8" s="240">
        <f t="shared" si="5"/>
        <v>0.7874068247915791</v>
      </c>
      <c r="H8" s="194">
        <f>E8-C8</f>
        <v>-180796.11671</v>
      </c>
      <c r="I8" s="240">
        <f t="shared" si="6"/>
        <v>0.20664079554143885</v>
      </c>
      <c r="J8" s="194">
        <v>221.34678</v>
      </c>
      <c r="K8" s="194">
        <v>88.76135000000001</v>
      </c>
      <c r="L8" s="194">
        <f>K8-J8</f>
        <v>-132.58542999999997</v>
      </c>
      <c r="M8" s="240">
        <f t="shared" si="7"/>
        <v>0.4010058334709003</v>
      </c>
      <c r="N8" s="194"/>
      <c r="O8" s="194">
        <f t="shared" si="2"/>
        <v>228108.18</v>
      </c>
      <c r="P8" s="194">
        <f t="shared" si="3"/>
        <v>47179.47786</v>
      </c>
      <c r="Q8" s="194">
        <f>P8-O8</f>
        <v>-180928.70214</v>
      </c>
      <c r="R8" s="240">
        <f t="shared" si="9"/>
        <v>0.20682939936656372</v>
      </c>
      <c r="S8" s="22"/>
      <c r="T8" s="22"/>
    </row>
    <row r="9" spans="1:20" s="54" customFormat="1" ht="51.75" customHeight="1">
      <c r="A9" s="66" t="s">
        <v>121</v>
      </c>
      <c r="B9" s="163" t="s">
        <v>164</v>
      </c>
      <c r="C9" s="193">
        <v>51528.375</v>
      </c>
      <c r="D9" s="194">
        <v>16139.311</v>
      </c>
      <c r="E9" s="193">
        <v>9748.46282</v>
      </c>
      <c r="F9" s="194">
        <f>E9-D9</f>
        <v>-6390.848179999999</v>
      </c>
      <c r="G9" s="240">
        <f t="shared" si="5"/>
        <v>0.6040197639168117</v>
      </c>
      <c r="H9" s="194">
        <f>E9-C9</f>
        <v>-41779.91218</v>
      </c>
      <c r="I9" s="240">
        <f t="shared" si="6"/>
        <v>0.1891863040509234</v>
      </c>
      <c r="J9" s="194">
        <v>8670.8564</v>
      </c>
      <c r="K9" s="194">
        <v>1174.49449</v>
      </c>
      <c r="L9" s="194">
        <f t="shared" si="1"/>
        <v>-7496.3619100000005</v>
      </c>
      <c r="M9" s="240">
        <f t="shared" si="7"/>
        <v>0.1354531127974856</v>
      </c>
      <c r="N9" s="194" t="e">
        <f>#REF!+#REF!</f>
        <v>#REF!</v>
      </c>
      <c r="O9" s="194">
        <f t="shared" si="2"/>
        <v>60199.231400000004</v>
      </c>
      <c r="P9" s="194">
        <f t="shared" si="3"/>
        <v>10922.957310000002</v>
      </c>
      <c r="Q9" s="194">
        <f>P9-O9</f>
        <v>-49276.274090000006</v>
      </c>
      <c r="R9" s="240">
        <f t="shared" si="9"/>
        <v>0.18144679019938453</v>
      </c>
      <c r="S9" s="53"/>
      <c r="T9" s="53"/>
    </row>
    <row r="10" spans="1:20" s="54" customFormat="1" ht="84.75" customHeight="1">
      <c r="A10" s="66" t="s">
        <v>227</v>
      </c>
      <c r="B10" s="163" t="s">
        <v>228</v>
      </c>
      <c r="C10" s="193">
        <v>358</v>
      </c>
      <c r="D10" s="194">
        <v>298</v>
      </c>
      <c r="E10" s="193">
        <v>285.44397999999995</v>
      </c>
      <c r="F10" s="194">
        <f>E10-D10</f>
        <v>-12.556020000000046</v>
      </c>
      <c r="G10" s="240">
        <f t="shared" si="5"/>
        <v>0.9578657046979864</v>
      </c>
      <c r="H10" s="194">
        <f>E10-C10</f>
        <v>-72.55602000000005</v>
      </c>
      <c r="I10" s="240">
        <f t="shared" si="6"/>
        <v>0.7973295530726255</v>
      </c>
      <c r="J10" s="194">
        <v>0</v>
      </c>
      <c r="K10" s="194">
        <v>0</v>
      </c>
      <c r="L10" s="194">
        <f>K10-J10</f>
        <v>0</v>
      </c>
      <c r="M10" s="240">
        <f t="shared" si="7"/>
      </c>
      <c r="N10" s="194"/>
      <c r="O10" s="194">
        <f>C10+J10</f>
        <v>358</v>
      </c>
      <c r="P10" s="194">
        <f>E10+K10</f>
        <v>285.44397999999995</v>
      </c>
      <c r="Q10" s="194">
        <f>P10-O10</f>
        <v>-72.55602000000005</v>
      </c>
      <c r="R10" s="240">
        <f t="shared" si="9"/>
        <v>0.7973295530726255</v>
      </c>
      <c r="S10" s="53"/>
      <c r="T10" s="53"/>
    </row>
    <row r="11" spans="1:20" s="1" customFormat="1" ht="24.75" customHeight="1">
      <c r="A11" s="65" t="s">
        <v>122</v>
      </c>
      <c r="B11" s="162" t="s">
        <v>63</v>
      </c>
      <c r="C11" s="191">
        <v>5270682.54792</v>
      </c>
      <c r="D11" s="192">
        <v>1333870.27794</v>
      </c>
      <c r="E11" s="191">
        <v>1128574.38218</v>
      </c>
      <c r="F11" s="192">
        <f t="shared" si="4"/>
        <v>-205295.89575999998</v>
      </c>
      <c r="G11" s="239">
        <f t="shared" si="5"/>
        <v>0.8460900590145434</v>
      </c>
      <c r="H11" s="192">
        <f t="shared" si="0"/>
        <v>-4142108.16574</v>
      </c>
      <c r="I11" s="239">
        <f t="shared" si="6"/>
        <v>0.2141230043583968</v>
      </c>
      <c r="J11" s="192">
        <v>219534.26365</v>
      </c>
      <c r="K11" s="192">
        <v>26110.1773</v>
      </c>
      <c r="L11" s="192">
        <f t="shared" si="1"/>
        <v>-193424.08635</v>
      </c>
      <c r="M11" s="239">
        <f t="shared" si="7"/>
        <v>0.11893440625572253</v>
      </c>
      <c r="N11" s="192" t="e">
        <f>#REF!+#REF!</f>
        <v>#REF!</v>
      </c>
      <c r="O11" s="192">
        <f t="shared" si="2"/>
        <v>5490216.81157</v>
      </c>
      <c r="P11" s="192">
        <f t="shared" si="3"/>
        <v>1154684.55948</v>
      </c>
      <c r="Q11" s="192">
        <f t="shared" si="8"/>
        <v>-4335532.25209</v>
      </c>
      <c r="R11" s="239">
        <f t="shared" si="9"/>
        <v>0.21031675052370158</v>
      </c>
      <c r="S11" s="22"/>
      <c r="T11" s="22"/>
    </row>
    <row r="12" spans="1:20" s="1" customFormat="1" ht="29.25" customHeight="1">
      <c r="A12" s="65" t="s">
        <v>111</v>
      </c>
      <c r="B12" s="164" t="s">
        <v>215</v>
      </c>
      <c r="C12" s="191">
        <v>266449.416</v>
      </c>
      <c r="D12" s="192">
        <v>112646.54531999999</v>
      </c>
      <c r="E12" s="191">
        <v>72728.8137</v>
      </c>
      <c r="F12" s="192">
        <f t="shared" si="4"/>
        <v>-39917.73161999999</v>
      </c>
      <c r="G12" s="239">
        <f t="shared" si="5"/>
        <v>0.6456373206421561</v>
      </c>
      <c r="H12" s="192">
        <f t="shared" si="0"/>
        <v>-193720.60230000003</v>
      </c>
      <c r="I12" s="239">
        <f t="shared" si="6"/>
        <v>0.27295542543054396</v>
      </c>
      <c r="J12" s="192">
        <v>15458.462660000001</v>
      </c>
      <c r="K12" s="192">
        <v>4321.519480000001</v>
      </c>
      <c r="L12" s="192">
        <f t="shared" si="1"/>
        <v>-11136.94318</v>
      </c>
      <c r="M12" s="239">
        <f t="shared" si="7"/>
        <v>0.27955687283071656</v>
      </c>
      <c r="N12" s="192" t="e">
        <f>#REF!+#REF!</f>
        <v>#REF!</v>
      </c>
      <c r="O12" s="192">
        <f t="shared" si="2"/>
        <v>281907.87866000005</v>
      </c>
      <c r="P12" s="192">
        <f t="shared" si="3"/>
        <v>77050.33318</v>
      </c>
      <c r="Q12" s="192">
        <f t="shared" si="8"/>
        <v>-204857.54548000003</v>
      </c>
      <c r="R12" s="239">
        <f t="shared" si="9"/>
        <v>0.27331741683221245</v>
      </c>
      <c r="S12" s="22"/>
      <c r="T12" s="22"/>
    </row>
    <row r="13" spans="1:20" s="1" customFormat="1" ht="47.25" customHeight="1">
      <c r="A13" s="253" t="s">
        <v>112</v>
      </c>
      <c r="B13" s="165" t="s">
        <v>64</v>
      </c>
      <c r="C13" s="191">
        <f>SUM(C14:C28)</f>
        <v>358391.35199999996</v>
      </c>
      <c r="D13" s="282">
        <f>SUM(D14:D26)</f>
        <v>82589.60200000001</v>
      </c>
      <c r="E13" s="191">
        <f>SUM(E14:E28)</f>
        <v>63220.607489999995</v>
      </c>
      <c r="F13" s="192">
        <f t="shared" si="4"/>
        <v>-19368.99451000002</v>
      </c>
      <c r="G13" s="239">
        <f t="shared" si="5"/>
        <v>0.7654790186541882</v>
      </c>
      <c r="H13" s="192">
        <f t="shared" si="0"/>
        <v>-295170.74451</v>
      </c>
      <c r="I13" s="239">
        <f t="shared" si="6"/>
        <v>0.17640104075390747</v>
      </c>
      <c r="J13" s="192">
        <f>SUM(J14:J28)</f>
        <v>38291.54415</v>
      </c>
      <c r="K13" s="192">
        <f>SUM(K14:K28)</f>
        <v>6177.716640000001</v>
      </c>
      <c r="L13" s="192">
        <f t="shared" si="1"/>
        <v>-32113.827510000003</v>
      </c>
      <c r="M13" s="239">
        <f t="shared" si="7"/>
        <v>0.16133370374931721</v>
      </c>
      <c r="N13" s="192" t="e">
        <f>#REF!+#REF!</f>
        <v>#REF!</v>
      </c>
      <c r="O13" s="192">
        <f t="shared" si="2"/>
        <v>396682.8961499999</v>
      </c>
      <c r="P13" s="192">
        <f t="shared" si="3"/>
        <v>69398.32413</v>
      </c>
      <c r="Q13" s="192">
        <f t="shared" si="8"/>
        <v>-327284.57201999996</v>
      </c>
      <c r="R13" s="239">
        <f t="shared" si="9"/>
        <v>0.17494660042957338</v>
      </c>
      <c r="S13" s="22"/>
      <c r="T13" s="22"/>
    </row>
    <row r="14" spans="1:20" s="54" customFormat="1" ht="108" customHeight="1">
      <c r="A14" s="67" t="s">
        <v>124</v>
      </c>
      <c r="B14" s="163" t="s">
        <v>196</v>
      </c>
      <c r="C14" s="193">
        <v>74461.53</v>
      </c>
      <c r="D14" s="194">
        <v>8635.96</v>
      </c>
      <c r="E14" s="193">
        <v>5830.88958</v>
      </c>
      <c r="F14" s="194">
        <f t="shared" si="4"/>
        <v>-2805.070419999999</v>
      </c>
      <c r="G14" s="240">
        <f t="shared" si="5"/>
        <v>0.6751871916961172</v>
      </c>
      <c r="H14" s="194">
        <f t="shared" si="0"/>
        <v>-68630.64042</v>
      </c>
      <c r="I14" s="240">
        <f t="shared" si="6"/>
        <v>0.07830741028286688</v>
      </c>
      <c r="J14" s="194">
        <v>0</v>
      </c>
      <c r="K14" s="194">
        <v>0</v>
      </c>
      <c r="L14" s="194">
        <f t="shared" si="1"/>
        <v>0</v>
      </c>
      <c r="M14" s="240">
        <f t="shared" si="7"/>
      </c>
      <c r="N14" s="194" t="e">
        <f>#REF!+#REF!</f>
        <v>#REF!</v>
      </c>
      <c r="O14" s="194">
        <f t="shared" si="2"/>
        <v>74461.53</v>
      </c>
      <c r="P14" s="194">
        <f t="shared" si="3"/>
        <v>5830.88958</v>
      </c>
      <c r="Q14" s="194">
        <f t="shared" si="8"/>
        <v>-68630.64042</v>
      </c>
      <c r="R14" s="240">
        <f t="shared" si="9"/>
        <v>0.07830741028286688</v>
      </c>
      <c r="S14" s="53"/>
      <c r="T14" s="53"/>
    </row>
    <row r="15" spans="1:20" s="54" customFormat="1" ht="66.75" customHeight="1">
      <c r="A15" s="67">
        <v>3050</v>
      </c>
      <c r="B15" s="163" t="s">
        <v>165</v>
      </c>
      <c r="C15" s="193">
        <v>1400</v>
      </c>
      <c r="D15" s="194">
        <v>356</v>
      </c>
      <c r="E15" s="193">
        <v>143.18111</v>
      </c>
      <c r="F15" s="194">
        <f aca="true" t="shared" si="10" ref="F15:F21">E15-D15</f>
        <v>-212.81889</v>
      </c>
      <c r="G15" s="240">
        <f t="shared" si="5"/>
        <v>0.40219412921348313</v>
      </c>
      <c r="H15" s="194">
        <f aca="true" t="shared" si="11" ref="H15:H21">E15-C15</f>
        <v>-1256.81889</v>
      </c>
      <c r="I15" s="240">
        <f t="shared" si="6"/>
        <v>0.10227222142857142</v>
      </c>
      <c r="J15" s="194">
        <v>0</v>
      </c>
      <c r="K15" s="194">
        <v>0</v>
      </c>
      <c r="L15" s="194">
        <f t="shared" si="1"/>
        <v>0</v>
      </c>
      <c r="M15" s="240">
        <f t="shared" si="7"/>
      </c>
      <c r="N15" s="194"/>
      <c r="O15" s="194">
        <f aca="true" t="shared" si="12" ref="O15:O27">C15+J15</f>
        <v>1400</v>
      </c>
      <c r="P15" s="194">
        <f aca="true" t="shared" si="13" ref="P15:P27">E15+K15</f>
        <v>143.18111</v>
      </c>
      <c r="Q15" s="194">
        <f aca="true" t="shared" si="14" ref="Q15:Q27">P15-O15</f>
        <v>-1256.81889</v>
      </c>
      <c r="R15" s="240">
        <f t="shared" si="9"/>
        <v>0.10227222142857142</v>
      </c>
      <c r="S15" s="53"/>
      <c r="T15" s="53"/>
    </row>
    <row r="16" spans="1:20" s="54" customFormat="1" ht="60.75" customHeight="1">
      <c r="A16" s="67">
        <v>3090</v>
      </c>
      <c r="B16" s="163" t="s">
        <v>166</v>
      </c>
      <c r="C16" s="193">
        <v>300</v>
      </c>
      <c r="D16" s="194">
        <v>84.24</v>
      </c>
      <c r="E16" s="193">
        <v>62.255489999999995</v>
      </c>
      <c r="F16" s="194">
        <f t="shared" si="10"/>
        <v>-21.98451</v>
      </c>
      <c r="G16" s="240">
        <f t="shared" si="5"/>
        <v>0.7390252849002849</v>
      </c>
      <c r="H16" s="194">
        <f t="shared" si="11"/>
        <v>-237.74451</v>
      </c>
      <c r="I16" s="240">
        <f t="shared" si="6"/>
        <v>0.2075183</v>
      </c>
      <c r="J16" s="194">
        <v>0</v>
      </c>
      <c r="K16" s="194">
        <v>0</v>
      </c>
      <c r="L16" s="194">
        <f t="shared" si="1"/>
        <v>0</v>
      </c>
      <c r="M16" s="240">
        <f t="shared" si="7"/>
      </c>
      <c r="N16" s="194"/>
      <c r="O16" s="194">
        <f t="shared" si="12"/>
        <v>300</v>
      </c>
      <c r="P16" s="194">
        <f t="shared" si="13"/>
        <v>62.255489999999995</v>
      </c>
      <c r="Q16" s="194">
        <f t="shared" si="14"/>
        <v>-237.74451</v>
      </c>
      <c r="R16" s="240">
        <f t="shared" si="9"/>
        <v>0.2075183</v>
      </c>
      <c r="S16" s="53"/>
      <c r="T16" s="53"/>
    </row>
    <row r="17" spans="1:20" s="54" customFormat="1" ht="102" customHeight="1">
      <c r="A17" s="284" t="s">
        <v>113</v>
      </c>
      <c r="B17" s="283" t="s">
        <v>197</v>
      </c>
      <c r="C17" s="193">
        <v>174096.174</v>
      </c>
      <c r="D17" s="194">
        <v>46450.478</v>
      </c>
      <c r="E17" s="193">
        <v>38546.947049999995</v>
      </c>
      <c r="F17" s="194">
        <f t="shared" si="10"/>
        <v>-7903.530950000008</v>
      </c>
      <c r="G17" s="240">
        <f t="shared" si="5"/>
        <v>0.8298503849626692</v>
      </c>
      <c r="H17" s="194">
        <f t="shared" si="11"/>
        <v>-135549.22695</v>
      </c>
      <c r="I17" s="240">
        <f t="shared" si="6"/>
        <v>0.22141179880265488</v>
      </c>
      <c r="J17" s="194">
        <v>33684.45595</v>
      </c>
      <c r="K17" s="194">
        <v>4799.99405</v>
      </c>
      <c r="L17" s="194">
        <f>K17-J17</f>
        <v>-28884.461900000002</v>
      </c>
      <c r="M17" s="240">
        <f t="shared" si="7"/>
        <v>0.14249878511100014</v>
      </c>
      <c r="N17" s="194" t="e">
        <f>#REF!+#REF!</f>
        <v>#REF!</v>
      </c>
      <c r="O17" s="194">
        <f t="shared" si="12"/>
        <v>207780.62995</v>
      </c>
      <c r="P17" s="194">
        <f t="shared" si="13"/>
        <v>43346.9411</v>
      </c>
      <c r="Q17" s="194">
        <f t="shared" si="14"/>
        <v>-164433.68885</v>
      </c>
      <c r="R17" s="240">
        <f t="shared" si="9"/>
        <v>0.20861877794109554</v>
      </c>
      <c r="S17" s="53"/>
      <c r="T17" s="53"/>
    </row>
    <row r="18" spans="1:20" s="54" customFormat="1" ht="52.5" customHeight="1">
      <c r="A18" s="67" t="s">
        <v>114</v>
      </c>
      <c r="B18" s="163" t="s">
        <v>198</v>
      </c>
      <c r="C18" s="193">
        <v>5743.4</v>
      </c>
      <c r="D18" s="194">
        <v>1410.5</v>
      </c>
      <c r="E18" s="193">
        <v>1103.5578400000002</v>
      </c>
      <c r="F18" s="194">
        <f t="shared" si="10"/>
        <v>-306.94215999999983</v>
      </c>
      <c r="G18" s="240">
        <f t="shared" si="5"/>
        <v>0.7823876923076925</v>
      </c>
      <c r="H18" s="194">
        <f t="shared" si="11"/>
        <v>-4639.842159999999</v>
      </c>
      <c r="I18" s="240">
        <f t="shared" si="6"/>
        <v>0.19214365010272666</v>
      </c>
      <c r="J18" s="194">
        <v>127.04612</v>
      </c>
      <c r="K18" s="194">
        <v>127.04612</v>
      </c>
      <c r="L18" s="194">
        <f>K18-J18</f>
        <v>0</v>
      </c>
      <c r="M18" s="240">
        <f t="shared" si="7"/>
        <v>1</v>
      </c>
      <c r="N18" s="194"/>
      <c r="O18" s="194">
        <f t="shared" si="12"/>
        <v>5870.44612</v>
      </c>
      <c r="P18" s="194">
        <f t="shared" si="13"/>
        <v>1230.6039600000001</v>
      </c>
      <c r="Q18" s="194">
        <f t="shared" si="14"/>
        <v>-4639.842159999999</v>
      </c>
      <c r="R18" s="240">
        <f t="shared" si="9"/>
        <v>0.2096269916876437</v>
      </c>
      <c r="S18" s="53"/>
      <c r="T18" s="53"/>
    </row>
    <row r="19" spans="1:20" s="54" customFormat="1" ht="54.75" customHeight="1">
      <c r="A19" s="67">
        <v>3120</v>
      </c>
      <c r="B19" s="163" t="s">
        <v>199</v>
      </c>
      <c r="C19" s="193">
        <v>10308.1</v>
      </c>
      <c r="D19" s="194">
        <v>2572.98</v>
      </c>
      <c r="E19" s="193">
        <v>2182.80208</v>
      </c>
      <c r="F19" s="194">
        <f t="shared" si="10"/>
        <v>-390.1779200000001</v>
      </c>
      <c r="G19" s="240">
        <f t="shared" si="5"/>
        <v>0.8483556343228474</v>
      </c>
      <c r="H19" s="194">
        <f t="shared" si="11"/>
        <v>-8125.297920000001</v>
      </c>
      <c r="I19" s="240">
        <f t="shared" si="6"/>
        <v>0.21175600547142537</v>
      </c>
      <c r="J19" s="194">
        <v>0</v>
      </c>
      <c r="K19" s="194">
        <v>0</v>
      </c>
      <c r="L19" s="194">
        <f>K19-J19</f>
        <v>0</v>
      </c>
      <c r="M19" s="240">
        <f t="shared" si="7"/>
      </c>
      <c r="N19" s="194"/>
      <c r="O19" s="194">
        <f t="shared" si="12"/>
        <v>10308.1</v>
      </c>
      <c r="P19" s="194">
        <f t="shared" si="13"/>
        <v>2182.80208</v>
      </c>
      <c r="Q19" s="194">
        <f t="shared" si="14"/>
        <v>-8125.297920000001</v>
      </c>
      <c r="R19" s="240">
        <f t="shared" si="9"/>
        <v>0.21175600547142537</v>
      </c>
      <c r="S19" s="53"/>
      <c r="T19" s="53"/>
    </row>
    <row r="20" spans="1:20" s="54" customFormat="1" ht="47.25" customHeight="1">
      <c r="A20" s="67" t="s">
        <v>115</v>
      </c>
      <c r="B20" s="163" t="s">
        <v>127</v>
      </c>
      <c r="C20" s="193">
        <v>2017.3</v>
      </c>
      <c r="D20" s="194">
        <v>276.6</v>
      </c>
      <c r="E20" s="193">
        <v>59.71463</v>
      </c>
      <c r="F20" s="194">
        <f t="shared" si="10"/>
        <v>-216.88537000000002</v>
      </c>
      <c r="G20" s="240">
        <f t="shared" si="5"/>
        <v>0.21588803326102673</v>
      </c>
      <c r="H20" s="194">
        <f t="shared" si="11"/>
        <v>-1957.58537</v>
      </c>
      <c r="I20" s="240">
        <f t="shared" si="6"/>
        <v>0.029601264065830565</v>
      </c>
      <c r="J20" s="194">
        <v>0</v>
      </c>
      <c r="K20" s="194">
        <v>0</v>
      </c>
      <c r="L20" s="194">
        <f>K20-J20</f>
        <v>0</v>
      </c>
      <c r="M20" s="240">
        <f t="shared" si="7"/>
      </c>
      <c r="N20" s="194"/>
      <c r="O20" s="194">
        <f t="shared" si="12"/>
        <v>2017.3</v>
      </c>
      <c r="P20" s="194">
        <f t="shared" si="13"/>
        <v>59.71463</v>
      </c>
      <c r="Q20" s="194">
        <f t="shared" si="14"/>
        <v>-1957.58537</v>
      </c>
      <c r="R20" s="240">
        <f t="shared" si="9"/>
        <v>0.029601264065830565</v>
      </c>
      <c r="S20" s="53"/>
      <c r="T20" s="53"/>
    </row>
    <row r="21" spans="1:20" s="54" customFormat="1" ht="126.75" customHeight="1">
      <c r="A21" s="67" t="s">
        <v>116</v>
      </c>
      <c r="B21" s="163" t="s">
        <v>200</v>
      </c>
      <c r="C21" s="193">
        <v>17853.7</v>
      </c>
      <c r="D21" s="194">
        <v>1783.985</v>
      </c>
      <c r="E21" s="193">
        <v>0</v>
      </c>
      <c r="F21" s="194">
        <f t="shared" si="10"/>
        <v>-1783.985</v>
      </c>
      <c r="G21" s="240">
        <f t="shared" si="5"/>
        <v>0</v>
      </c>
      <c r="H21" s="194">
        <f t="shared" si="11"/>
        <v>-17853.7</v>
      </c>
      <c r="I21" s="240">
        <f t="shared" si="6"/>
        <v>0</v>
      </c>
      <c r="J21" s="194">
        <v>64.37505</v>
      </c>
      <c r="K21" s="194"/>
      <c r="L21" s="194">
        <f>K21-J21</f>
        <v>-64.37505</v>
      </c>
      <c r="M21" s="240">
        <f t="shared" si="7"/>
        <v>0</v>
      </c>
      <c r="N21" s="194" t="e">
        <f>#REF!+#REF!</f>
        <v>#REF!</v>
      </c>
      <c r="O21" s="194">
        <f t="shared" si="12"/>
        <v>17918.07505</v>
      </c>
      <c r="P21" s="194">
        <f t="shared" si="13"/>
        <v>0</v>
      </c>
      <c r="Q21" s="194">
        <f t="shared" si="14"/>
        <v>-17918.07505</v>
      </c>
      <c r="R21" s="240">
        <f t="shared" si="9"/>
        <v>0</v>
      </c>
      <c r="S21" s="53"/>
      <c r="T21" s="53"/>
    </row>
    <row r="22" spans="1:20" s="54" customFormat="1" ht="150" customHeight="1">
      <c r="A22" s="67">
        <v>3160</v>
      </c>
      <c r="B22" s="163" t="s">
        <v>167</v>
      </c>
      <c r="C22" s="193">
        <v>1226.1</v>
      </c>
      <c r="D22" s="194">
        <v>428.4</v>
      </c>
      <c r="E22" s="193">
        <v>249.92258999999999</v>
      </c>
      <c r="F22" s="194">
        <f>E22-D22</f>
        <v>-178.47741</v>
      </c>
      <c r="G22" s="240">
        <f t="shared" si="5"/>
        <v>0.5833860644257703</v>
      </c>
      <c r="H22" s="194">
        <f>E22-C22</f>
        <v>-976.1774099999999</v>
      </c>
      <c r="I22" s="240">
        <f t="shared" si="6"/>
        <v>0.2038354049425006</v>
      </c>
      <c r="J22" s="194">
        <v>0</v>
      </c>
      <c r="K22" s="194">
        <v>0</v>
      </c>
      <c r="L22" s="194">
        <f aca="true" t="shared" si="15" ref="L22:L28">K22-J22</f>
        <v>0</v>
      </c>
      <c r="M22" s="240">
        <f t="shared" si="7"/>
      </c>
      <c r="N22" s="194"/>
      <c r="O22" s="194">
        <f t="shared" si="12"/>
        <v>1226.1</v>
      </c>
      <c r="P22" s="194">
        <f>E22+K22</f>
        <v>249.92258999999999</v>
      </c>
      <c r="Q22" s="194">
        <f t="shared" si="14"/>
        <v>-976.1774099999999</v>
      </c>
      <c r="R22" s="240">
        <f t="shared" si="9"/>
        <v>0.2038354049425006</v>
      </c>
      <c r="S22" s="53"/>
      <c r="T22" s="53"/>
    </row>
    <row r="23" spans="1:20" s="54" customFormat="1" ht="50.25" customHeight="1">
      <c r="A23" s="67">
        <v>3170</v>
      </c>
      <c r="B23" s="163" t="s">
        <v>169</v>
      </c>
      <c r="C23" s="193">
        <v>551</v>
      </c>
      <c r="D23" s="194">
        <v>275.25</v>
      </c>
      <c r="E23" s="193">
        <v>254.73044000000002</v>
      </c>
      <c r="F23" s="194">
        <f>E23-D23</f>
        <v>-20.519559999999984</v>
      </c>
      <c r="G23" s="240">
        <f t="shared" si="5"/>
        <v>0.9254511898274297</v>
      </c>
      <c r="H23" s="194">
        <f>E23-C23</f>
        <v>-296.26955999999996</v>
      </c>
      <c r="I23" s="240">
        <f t="shared" si="6"/>
        <v>0.4623056987295826</v>
      </c>
      <c r="J23" s="194">
        <v>0</v>
      </c>
      <c r="K23" s="194">
        <v>0</v>
      </c>
      <c r="L23" s="194">
        <f t="shared" si="15"/>
        <v>0</v>
      </c>
      <c r="M23" s="240">
        <f t="shared" si="7"/>
      </c>
      <c r="N23" s="194"/>
      <c r="O23" s="194">
        <f t="shared" si="12"/>
        <v>551</v>
      </c>
      <c r="P23" s="194">
        <f>E23+K23</f>
        <v>254.73044000000002</v>
      </c>
      <c r="Q23" s="194">
        <f t="shared" si="14"/>
        <v>-296.26955999999996</v>
      </c>
      <c r="R23" s="240">
        <f t="shared" si="9"/>
        <v>0.4623056987295826</v>
      </c>
      <c r="S23" s="53"/>
      <c r="T23" s="53"/>
    </row>
    <row r="24" spans="1:20" s="54" customFormat="1" ht="126" customHeight="1">
      <c r="A24" s="67" t="s">
        <v>125</v>
      </c>
      <c r="B24" s="163" t="s">
        <v>201</v>
      </c>
      <c r="C24" s="193">
        <v>7016</v>
      </c>
      <c r="D24" s="194">
        <v>3047.5</v>
      </c>
      <c r="E24" s="193">
        <v>2709.32616</v>
      </c>
      <c r="F24" s="194">
        <f t="shared" si="4"/>
        <v>-338.1738399999999</v>
      </c>
      <c r="G24" s="240">
        <f t="shared" si="5"/>
        <v>0.8890323740771124</v>
      </c>
      <c r="H24" s="194">
        <f aca="true" t="shared" si="16" ref="H24:H32">E24-C24</f>
        <v>-4306.6738399999995</v>
      </c>
      <c r="I24" s="240">
        <f t="shared" si="6"/>
        <v>0.3861639338654504</v>
      </c>
      <c r="J24" s="194">
        <v>0</v>
      </c>
      <c r="K24" s="194">
        <v>0</v>
      </c>
      <c r="L24" s="194">
        <f t="shared" si="15"/>
        <v>0</v>
      </c>
      <c r="M24" s="240">
        <f t="shared" si="7"/>
      </c>
      <c r="N24" s="194" t="e">
        <f>#REF!+#REF!</f>
        <v>#REF!</v>
      </c>
      <c r="O24" s="194">
        <f t="shared" si="12"/>
        <v>7016</v>
      </c>
      <c r="P24" s="194">
        <f t="shared" si="13"/>
        <v>2709.32616</v>
      </c>
      <c r="Q24" s="194">
        <f t="shared" si="14"/>
        <v>-4306.6738399999995</v>
      </c>
      <c r="R24" s="240">
        <f t="shared" si="9"/>
        <v>0.3861639338654504</v>
      </c>
      <c r="S24" s="53"/>
      <c r="T24" s="53"/>
    </row>
    <row r="25" spans="1:20" s="54" customFormat="1" ht="48.75" customHeight="1">
      <c r="A25" s="67" t="s">
        <v>126</v>
      </c>
      <c r="B25" s="163" t="s">
        <v>123</v>
      </c>
      <c r="C25" s="193">
        <v>1738.4</v>
      </c>
      <c r="D25" s="194">
        <v>462.015</v>
      </c>
      <c r="E25" s="193">
        <v>172.41641</v>
      </c>
      <c r="F25" s="194">
        <f t="shared" si="4"/>
        <v>-289.59858999999994</v>
      </c>
      <c r="G25" s="240">
        <f t="shared" si="5"/>
        <v>0.3731835762908131</v>
      </c>
      <c r="H25" s="194">
        <f t="shared" si="16"/>
        <v>-1565.98359</v>
      </c>
      <c r="I25" s="240">
        <f t="shared" si="6"/>
        <v>0.0991810918085596</v>
      </c>
      <c r="J25" s="194">
        <v>0</v>
      </c>
      <c r="K25" s="194">
        <v>0</v>
      </c>
      <c r="L25" s="194">
        <f t="shared" si="15"/>
        <v>0</v>
      </c>
      <c r="M25" s="240">
        <f t="shared" si="7"/>
      </c>
      <c r="N25" s="194" t="e">
        <f>#REF!+#REF!</f>
        <v>#REF!</v>
      </c>
      <c r="O25" s="194">
        <f t="shared" si="12"/>
        <v>1738.4</v>
      </c>
      <c r="P25" s="194">
        <f t="shared" si="13"/>
        <v>172.41641</v>
      </c>
      <c r="Q25" s="194">
        <f t="shared" si="14"/>
        <v>-1565.98359</v>
      </c>
      <c r="R25" s="240">
        <f t="shared" si="9"/>
        <v>0.0991810918085596</v>
      </c>
      <c r="S25" s="53"/>
      <c r="T25" s="53"/>
    </row>
    <row r="26" spans="1:20" s="54" customFormat="1" ht="66.75" customHeight="1">
      <c r="A26" s="67">
        <v>3200</v>
      </c>
      <c r="B26" s="163" t="s">
        <v>168</v>
      </c>
      <c r="C26" s="193">
        <v>11000.7</v>
      </c>
      <c r="D26" s="194">
        <v>16805.694</v>
      </c>
      <c r="E26" s="193">
        <v>2537.2619799999998</v>
      </c>
      <c r="F26" s="194">
        <f>E26-D26</f>
        <v>-14268.43202</v>
      </c>
      <c r="G26" s="240">
        <f t="shared" si="5"/>
        <v>0.15097632861814572</v>
      </c>
      <c r="H26" s="194">
        <f>E26-C26</f>
        <v>-8463.438020000001</v>
      </c>
      <c r="I26" s="240">
        <f t="shared" si="6"/>
        <v>0.23064550255892804</v>
      </c>
      <c r="J26" s="194">
        <v>223.94403</v>
      </c>
      <c r="K26" s="194">
        <v>0.83312</v>
      </c>
      <c r="L26" s="194">
        <f t="shared" si="15"/>
        <v>-223.11091</v>
      </c>
      <c r="M26" s="240">
        <f t="shared" si="7"/>
        <v>0.003720215269860063</v>
      </c>
      <c r="N26" s="194"/>
      <c r="O26" s="194">
        <f t="shared" si="12"/>
        <v>11224.644030000001</v>
      </c>
      <c r="P26" s="194">
        <f t="shared" si="13"/>
        <v>2538.0950999999995</v>
      </c>
      <c r="Q26" s="194">
        <f t="shared" si="14"/>
        <v>-8686.54893</v>
      </c>
      <c r="R26" s="240">
        <f t="shared" si="9"/>
        <v>0.226118092762359</v>
      </c>
      <c r="S26" s="53"/>
      <c r="T26" s="53"/>
    </row>
    <row r="27" spans="1:20" s="54" customFormat="1" ht="53.25" customHeight="1">
      <c r="A27" s="67">
        <v>3210</v>
      </c>
      <c r="B27" s="163" t="s">
        <v>108</v>
      </c>
      <c r="C27" s="193">
        <v>1453.98</v>
      </c>
      <c r="D27" s="194">
        <v>581.93</v>
      </c>
      <c r="E27" s="193">
        <v>56.8707</v>
      </c>
      <c r="F27" s="194">
        <f>E27-D27</f>
        <v>-525.0592999999999</v>
      </c>
      <c r="G27" s="240">
        <f t="shared" si="5"/>
        <v>0.09772773357620333</v>
      </c>
      <c r="H27" s="194">
        <f>E27-C27</f>
        <v>-1397.1093</v>
      </c>
      <c r="I27" s="240">
        <f t="shared" si="6"/>
        <v>0.0391138117443156</v>
      </c>
      <c r="J27" s="194">
        <v>333.5</v>
      </c>
      <c r="K27" s="194">
        <v>14.024040000000001</v>
      </c>
      <c r="L27" s="194">
        <f t="shared" si="15"/>
        <v>-319.47596</v>
      </c>
      <c r="M27" s="240">
        <f t="shared" si="7"/>
        <v>0.042051094452773614</v>
      </c>
      <c r="N27" s="194"/>
      <c r="O27" s="194">
        <f t="shared" si="12"/>
        <v>1787.48</v>
      </c>
      <c r="P27" s="194">
        <f t="shared" si="13"/>
        <v>70.89474</v>
      </c>
      <c r="Q27" s="194">
        <f t="shared" si="14"/>
        <v>-1716.58526</v>
      </c>
      <c r="R27" s="240">
        <f t="shared" si="9"/>
        <v>0.03966183677579609</v>
      </c>
      <c r="S27" s="53"/>
      <c r="T27" s="53"/>
    </row>
    <row r="28" spans="1:20" s="54" customFormat="1" ht="32.25" customHeight="1">
      <c r="A28" s="67" t="s">
        <v>128</v>
      </c>
      <c r="B28" s="163" t="s">
        <v>159</v>
      </c>
      <c r="C28" s="193">
        <v>49224.968</v>
      </c>
      <c r="D28" s="194">
        <v>13449.794</v>
      </c>
      <c r="E28" s="193">
        <v>9310.73143</v>
      </c>
      <c r="F28" s="194">
        <f t="shared" si="4"/>
        <v>-4139.06257</v>
      </c>
      <c r="G28" s="240">
        <f t="shared" si="5"/>
        <v>0.6922582925805406</v>
      </c>
      <c r="H28" s="194">
        <f t="shared" si="16"/>
        <v>-39914.23657</v>
      </c>
      <c r="I28" s="240">
        <f t="shared" si="6"/>
        <v>0.18914652072501092</v>
      </c>
      <c r="J28" s="194">
        <v>3858.223</v>
      </c>
      <c r="K28" s="194">
        <v>1235.81931</v>
      </c>
      <c r="L28" s="194">
        <f t="shared" si="15"/>
        <v>-2622.40369</v>
      </c>
      <c r="M28" s="240">
        <f t="shared" si="7"/>
        <v>0.3203079008134056</v>
      </c>
      <c r="N28" s="194"/>
      <c r="O28" s="194">
        <f aca="true" t="shared" si="17" ref="O28:O45">C28+J28</f>
        <v>53083.191</v>
      </c>
      <c r="P28" s="194">
        <f aca="true" t="shared" si="18" ref="P28:P45">E28+K28</f>
        <v>10546.55074</v>
      </c>
      <c r="Q28" s="194">
        <f>P28-O28</f>
        <v>-42536.64026</v>
      </c>
      <c r="R28" s="240">
        <f t="shared" si="9"/>
        <v>0.19867966754297045</v>
      </c>
      <c r="S28" s="53"/>
      <c r="T28" s="53"/>
    </row>
    <row r="29" spans="1:20" s="54" customFormat="1" ht="27" customHeight="1">
      <c r="A29" s="68" t="s">
        <v>129</v>
      </c>
      <c r="B29" s="166" t="s">
        <v>66</v>
      </c>
      <c r="C29" s="191">
        <v>275926.60023000004</v>
      </c>
      <c r="D29" s="192">
        <v>78668.60423</v>
      </c>
      <c r="E29" s="191">
        <v>59705.66433</v>
      </c>
      <c r="F29" s="192">
        <f t="shared" si="4"/>
        <v>-18962.939899999998</v>
      </c>
      <c r="G29" s="239">
        <f t="shared" si="5"/>
        <v>0.7589516162691934</v>
      </c>
      <c r="H29" s="192">
        <f t="shared" si="16"/>
        <v>-216220.93590000004</v>
      </c>
      <c r="I29" s="239">
        <f t="shared" si="6"/>
        <v>0.21638241575923464</v>
      </c>
      <c r="J29" s="192">
        <v>8774.904980000001</v>
      </c>
      <c r="K29" s="192">
        <v>845.33542</v>
      </c>
      <c r="L29" s="192">
        <f aca="true" t="shared" si="19" ref="L29:L39">K29-J29</f>
        <v>-7929.569560000001</v>
      </c>
      <c r="M29" s="239">
        <f t="shared" si="7"/>
        <v>0.09633556396641459</v>
      </c>
      <c r="N29" s="192" t="e">
        <f>#REF!+#REF!</f>
        <v>#REF!</v>
      </c>
      <c r="O29" s="192">
        <f t="shared" si="17"/>
        <v>284701.50521000003</v>
      </c>
      <c r="P29" s="192">
        <f t="shared" si="18"/>
        <v>60550.99975</v>
      </c>
      <c r="Q29" s="192">
        <f t="shared" si="8"/>
        <v>-224150.50546000001</v>
      </c>
      <c r="R29" s="239">
        <f t="shared" si="9"/>
        <v>0.2126824011883488</v>
      </c>
      <c r="S29" s="53"/>
      <c r="T29" s="53"/>
    </row>
    <row r="30" spans="1:20" s="54" customFormat="1" ht="32.25" customHeight="1">
      <c r="A30" s="69" t="s">
        <v>130</v>
      </c>
      <c r="B30" s="166" t="s">
        <v>68</v>
      </c>
      <c r="C30" s="191">
        <v>112059.899</v>
      </c>
      <c r="D30" s="192">
        <v>29408.5902</v>
      </c>
      <c r="E30" s="191">
        <v>21964.01495</v>
      </c>
      <c r="F30" s="192">
        <f t="shared" si="4"/>
        <v>-7444.575249999998</v>
      </c>
      <c r="G30" s="239">
        <f t="shared" si="5"/>
        <v>0.7468571189787943</v>
      </c>
      <c r="H30" s="192">
        <f t="shared" si="16"/>
        <v>-90095.88405000001</v>
      </c>
      <c r="I30" s="239">
        <f t="shared" si="6"/>
        <v>0.19600245177804418</v>
      </c>
      <c r="J30" s="192">
        <v>2374.2675600000002</v>
      </c>
      <c r="K30" s="192">
        <v>135.83944</v>
      </c>
      <c r="L30" s="192">
        <f t="shared" si="19"/>
        <v>-2238.42812</v>
      </c>
      <c r="M30" s="239">
        <f t="shared" si="7"/>
        <v>0.057213197993574064</v>
      </c>
      <c r="N30" s="192" t="e">
        <f>#REF!+#REF!</f>
        <v>#REF!</v>
      </c>
      <c r="O30" s="192">
        <f t="shared" si="17"/>
        <v>114434.16656000001</v>
      </c>
      <c r="P30" s="192">
        <f t="shared" si="18"/>
        <v>22099.85439</v>
      </c>
      <c r="Q30" s="192">
        <f t="shared" si="8"/>
        <v>-92334.31217000002</v>
      </c>
      <c r="R30" s="239">
        <f t="shared" si="9"/>
        <v>0.1931228675346067</v>
      </c>
      <c r="S30" s="53"/>
      <c r="T30" s="53"/>
    </row>
    <row r="31" spans="1:20" s="54" customFormat="1" ht="34.5" customHeight="1">
      <c r="A31" s="69" t="s">
        <v>131</v>
      </c>
      <c r="B31" s="166" t="s">
        <v>65</v>
      </c>
      <c r="C31" s="191">
        <v>267175.004</v>
      </c>
      <c r="D31" s="192">
        <v>86927.824</v>
      </c>
      <c r="E31" s="191">
        <v>59400.88862</v>
      </c>
      <c r="F31" s="192">
        <f t="shared" si="4"/>
        <v>-27526.935379999995</v>
      </c>
      <c r="G31" s="239">
        <f t="shared" si="5"/>
        <v>0.6833357363230443</v>
      </c>
      <c r="H31" s="192">
        <f t="shared" si="16"/>
        <v>-207774.11538000003</v>
      </c>
      <c r="I31" s="239">
        <f t="shared" si="6"/>
        <v>0.22232951335522388</v>
      </c>
      <c r="J31" s="192">
        <v>5495.233</v>
      </c>
      <c r="K31" s="192">
        <v>664.39899</v>
      </c>
      <c r="L31" s="192">
        <f t="shared" si="19"/>
        <v>-4830.8340100000005</v>
      </c>
      <c r="M31" s="239">
        <f t="shared" si="7"/>
        <v>0.12090460768451493</v>
      </c>
      <c r="N31" s="192" t="e">
        <f>#REF!+#REF!</f>
        <v>#REF!</v>
      </c>
      <c r="O31" s="192">
        <f t="shared" si="17"/>
        <v>272670.237</v>
      </c>
      <c r="P31" s="192">
        <f t="shared" si="18"/>
        <v>60065.28761</v>
      </c>
      <c r="Q31" s="192">
        <f t="shared" si="8"/>
        <v>-212604.94939000002</v>
      </c>
      <c r="R31" s="239">
        <f t="shared" si="9"/>
        <v>0.22028545642112013</v>
      </c>
      <c r="S31" s="53"/>
      <c r="T31" s="53"/>
    </row>
    <row r="32" spans="1:20" s="93" customFormat="1" ht="25.5" customHeight="1">
      <c r="A32" s="90" t="s">
        <v>132</v>
      </c>
      <c r="B32" s="167" t="s">
        <v>145</v>
      </c>
      <c r="C32" s="191">
        <f>SUM(C33:C38)</f>
        <v>227575.26099999997</v>
      </c>
      <c r="D32" s="192">
        <f>SUM(D33:D38)</f>
        <v>58652.257999999994</v>
      </c>
      <c r="E32" s="191">
        <f>SUM(E33:E38)</f>
        <v>30720.39967</v>
      </c>
      <c r="F32" s="191">
        <f t="shared" si="4"/>
        <v>-27931.858329999995</v>
      </c>
      <c r="G32" s="239">
        <f t="shared" si="5"/>
        <v>0.5237718157415184</v>
      </c>
      <c r="H32" s="191">
        <f t="shared" si="16"/>
        <v>-196854.86132999999</v>
      </c>
      <c r="I32" s="239">
        <f t="shared" si="6"/>
        <v>0.13499006673664762</v>
      </c>
      <c r="J32" s="192">
        <f>SUM(J33:J38)</f>
        <v>736703.0038099999</v>
      </c>
      <c r="K32" s="192">
        <f>SUM(K33:K38)</f>
        <v>55545.75265000001</v>
      </c>
      <c r="L32" s="192">
        <f t="shared" si="19"/>
        <v>-681157.2511599999</v>
      </c>
      <c r="M32" s="239">
        <f t="shared" si="7"/>
        <v>0.07539775508276005</v>
      </c>
      <c r="N32" s="191" t="e">
        <f>#REF!+#REF!</f>
        <v>#REF!</v>
      </c>
      <c r="O32" s="191">
        <f t="shared" si="17"/>
        <v>964278.2648099998</v>
      </c>
      <c r="P32" s="191">
        <f t="shared" si="18"/>
        <v>86266.15232000001</v>
      </c>
      <c r="Q32" s="191">
        <f t="shared" si="8"/>
        <v>-878012.1124899999</v>
      </c>
      <c r="R32" s="239">
        <f t="shared" si="9"/>
        <v>0.08946188612578318</v>
      </c>
      <c r="S32" s="91"/>
      <c r="T32" s="92"/>
    </row>
    <row r="33" spans="1:20" s="54" customFormat="1" ht="48" customHeight="1">
      <c r="A33" s="246" t="s">
        <v>157</v>
      </c>
      <c r="B33" s="168" t="s">
        <v>158</v>
      </c>
      <c r="C33" s="193">
        <v>2989.5</v>
      </c>
      <c r="D33" s="194">
        <v>2000</v>
      </c>
      <c r="E33" s="193">
        <v>244.5646</v>
      </c>
      <c r="F33" s="194">
        <f t="shared" si="4"/>
        <v>-1755.4354</v>
      </c>
      <c r="G33" s="240">
        <f t="shared" si="5"/>
        <v>0.12228230000000001</v>
      </c>
      <c r="H33" s="194">
        <f aca="true" t="shared" si="20" ref="H33:H42">E33-C33</f>
        <v>-2744.9354</v>
      </c>
      <c r="I33" s="240">
        <f t="shared" si="6"/>
        <v>0.08180786084629538</v>
      </c>
      <c r="J33" s="194">
        <v>428.03874</v>
      </c>
      <c r="K33" s="194">
        <v>52.922</v>
      </c>
      <c r="L33" s="194">
        <f t="shared" si="19"/>
        <v>-375.11674000000005</v>
      </c>
      <c r="M33" s="240">
        <f t="shared" si="7"/>
        <v>0.1236383417071081</v>
      </c>
      <c r="N33" s="194"/>
      <c r="O33" s="194">
        <f t="shared" si="17"/>
        <v>3417.53874</v>
      </c>
      <c r="P33" s="194">
        <f t="shared" si="18"/>
        <v>297.4866</v>
      </c>
      <c r="Q33" s="194">
        <f>P33-O33</f>
        <v>-3120.05214</v>
      </c>
      <c r="R33" s="240">
        <f t="shared" si="9"/>
        <v>0.08704703081141957</v>
      </c>
      <c r="S33" s="55"/>
      <c r="T33" s="53"/>
    </row>
    <row r="34" spans="1:20" s="54" customFormat="1" ht="24" customHeight="1">
      <c r="A34" s="246" t="s">
        <v>136</v>
      </c>
      <c r="B34" s="168" t="s">
        <v>146</v>
      </c>
      <c r="C34" s="193">
        <v>30723.9</v>
      </c>
      <c r="D34" s="194">
        <v>329.6</v>
      </c>
      <c r="E34" s="193">
        <v>39.505</v>
      </c>
      <c r="F34" s="194">
        <f t="shared" si="4"/>
        <v>-290.095</v>
      </c>
      <c r="G34" s="240">
        <f t="shared" si="5"/>
        <v>0.11985740291262136</v>
      </c>
      <c r="H34" s="194">
        <f t="shared" si="20"/>
        <v>-30684.395</v>
      </c>
      <c r="I34" s="240">
        <f t="shared" si="6"/>
        <v>0.0012858068148900368</v>
      </c>
      <c r="J34" s="194">
        <v>160658.03103</v>
      </c>
      <c r="K34" s="194">
        <v>3404.94352</v>
      </c>
      <c r="L34" s="194">
        <f t="shared" si="19"/>
        <v>-157253.08751</v>
      </c>
      <c r="M34" s="240">
        <f t="shared" si="7"/>
        <v>0.021193733660063264</v>
      </c>
      <c r="N34" s="194"/>
      <c r="O34" s="194">
        <f t="shared" si="17"/>
        <v>191381.93103</v>
      </c>
      <c r="P34" s="194">
        <f t="shared" si="18"/>
        <v>3444.44852</v>
      </c>
      <c r="Q34" s="194">
        <f t="shared" si="8"/>
        <v>-187937.48251</v>
      </c>
      <c r="R34" s="240">
        <f t="shared" si="9"/>
        <v>0.017997772838126848</v>
      </c>
      <c r="S34" s="55"/>
      <c r="T34" s="53"/>
    </row>
    <row r="35" spans="1:20" s="54" customFormat="1" ht="50.25" customHeight="1">
      <c r="A35" s="246" t="s">
        <v>137</v>
      </c>
      <c r="B35" s="168" t="s">
        <v>147</v>
      </c>
      <c r="C35" s="193">
        <v>183280.286</v>
      </c>
      <c r="D35" s="194">
        <v>52015.342</v>
      </c>
      <c r="E35" s="193">
        <v>29243.67527</v>
      </c>
      <c r="F35" s="194">
        <f t="shared" si="4"/>
        <v>-22771.666729999997</v>
      </c>
      <c r="G35" s="240">
        <f t="shared" si="5"/>
        <v>0.5622124962669668</v>
      </c>
      <c r="H35" s="194">
        <f t="shared" si="20"/>
        <v>-154036.61073</v>
      </c>
      <c r="I35" s="240">
        <f t="shared" si="6"/>
        <v>0.15955712372688027</v>
      </c>
      <c r="J35" s="194">
        <v>521025.64616</v>
      </c>
      <c r="K35" s="194">
        <v>30972.82964</v>
      </c>
      <c r="L35" s="194">
        <f t="shared" si="19"/>
        <v>-490052.81652</v>
      </c>
      <c r="M35" s="240">
        <f t="shared" si="7"/>
        <v>0.059445883073649425</v>
      </c>
      <c r="N35" s="194"/>
      <c r="O35" s="194">
        <f t="shared" si="17"/>
        <v>704305.93216</v>
      </c>
      <c r="P35" s="194">
        <f t="shared" si="18"/>
        <v>60216.50491</v>
      </c>
      <c r="Q35" s="194">
        <f t="shared" si="8"/>
        <v>-644089.42725</v>
      </c>
      <c r="R35" s="240">
        <f t="shared" si="9"/>
        <v>0.08549765401709038</v>
      </c>
      <c r="S35" s="55"/>
      <c r="T35" s="53"/>
    </row>
    <row r="36" spans="1:20" s="54" customFormat="1" ht="50.25" customHeight="1">
      <c r="A36" s="246" t="s">
        <v>217</v>
      </c>
      <c r="B36" s="168" t="s">
        <v>216</v>
      </c>
      <c r="C36" s="193">
        <v>340.3</v>
      </c>
      <c r="D36" s="194">
        <v>85.1</v>
      </c>
      <c r="E36" s="193">
        <v>47.80171</v>
      </c>
      <c r="F36" s="194">
        <f t="shared" si="4"/>
        <v>-37.298289999999994</v>
      </c>
      <c r="G36" s="240">
        <f t="shared" si="5"/>
        <v>0.5617122209165688</v>
      </c>
      <c r="H36" s="194">
        <f t="shared" si="20"/>
        <v>-292.49829</v>
      </c>
      <c r="I36" s="240">
        <f t="shared" si="6"/>
        <v>0.14046932118718777</v>
      </c>
      <c r="J36" s="285">
        <v>0</v>
      </c>
      <c r="K36" s="285">
        <v>0</v>
      </c>
      <c r="L36" s="194">
        <f>K37-J37</f>
        <v>-31846.20454</v>
      </c>
      <c r="M36" s="240">
        <f t="shared" si="7"/>
      </c>
      <c r="N36" s="194"/>
      <c r="O36" s="194">
        <f>C36+J36</f>
        <v>340.3</v>
      </c>
      <c r="P36" s="194">
        <f>E36+K36</f>
        <v>47.80171</v>
      </c>
      <c r="Q36" s="194">
        <f>P36-O36</f>
        <v>-292.49829</v>
      </c>
      <c r="R36" s="240">
        <f t="shared" si="9"/>
        <v>0.14046932118718777</v>
      </c>
      <c r="S36" s="55"/>
      <c r="T36" s="53"/>
    </row>
    <row r="37" spans="1:20" s="54" customFormat="1" ht="50.25" customHeight="1">
      <c r="A37" s="246" t="s">
        <v>135</v>
      </c>
      <c r="B37" s="168" t="s">
        <v>148</v>
      </c>
      <c r="C37" s="193">
        <v>10206.275</v>
      </c>
      <c r="D37" s="194">
        <v>4187.216</v>
      </c>
      <c r="E37" s="193">
        <v>1144.85309</v>
      </c>
      <c r="F37" s="194">
        <f t="shared" si="4"/>
        <v>-3042.3629100000003</v>
      </c>
      <c r="G37" s="240">
        <f t="shared" si="5"/>
        <v>0.2734162961738778</v>
      </c>
      <c r="H37" s="194">
        <f t="shared" si="20"/>
        <v>-9061.42191</v>
      </c>
      <c r="I37" s="240">
        <f t="shared" si="6"/>
        <v>0.11217149155788964</v>
      </c>
      <c r="J37" s="194">
        <v>50144.89839</v>
      </c>
      <c r="K37" s="194">
        <v>18298.693850000003</v>
      </c>
      <c r="L37" s="194">
        <f>K38-J38</f>
        <v>-1630.0258500000004</v>
      </c>
      <c r="M37" s="240">
        <f t="shared" si="7"/>
        <v>0.3649163611357355</v>
      </c>
      <c r="N37" s="194"/>
      <c r="O37" s="194">
        <f>C37+J37</f>
        <v>60351.17339</v>
      </c>
      <c r="P37" s="194">
        <f>E37+K37</f>
        <v>19443.546940000004</v>
      </c>
      <c r="Q37" s="194">
        <f>P37-O37</f>
        <v>-40907.626449999996</v>
      </c>
      <c r="R37" s="240">
        <f t="shared" si="9"/>
        <v>0.32217346984046774</v>
      </c>
      <c r="S37" s="55"/>
      <c r="T37" s="53"/>
    </row>
    <row r="38" spans="1:20" s="54" customFormat="1" ht="96" customHeight="1">
      <c r="A38" s="246" t="s">
        <v>188</v>
      </c>
      <c r="B38" s="168" t="s">
        <v>189</v>
      </c>
      <c r="C38" s="193">
        <v>35</v>
      </c>
      <c r="D38" s="194">
        <v>35</v>
      </c>
      <c r="E38" s="193">
        <v>0</v>
      </c>
      <c r="F38" s="194">
        <f t="shared" si="4"/>
        <v>-35</v>
      </c>
      <c r="G38" s="240">
        <f t="shared" si="5"/>
        <v>0</v>
      </c>
      <c r="H38" s="194">
        <f t="shared" si="20"/>
        <v>-35</v>
      </c>
      <c r="I38" s="240">
        <f t="shared" si="6"/>
        <v>0</v>
      </c>
      <c r="J38" s="194">
        <v>4446.3894900000005</v>
      </c>
      <c r="K38" s="194">
        <v>2816.36364</v>
      </c>
      <c r="L38" s="194">
        <f>K39-J39</f>
        <v>-6011.64573</v>
      </c>
      <c r="M38" s="240">
        <f t="shared" si="7"/>
        <v>0.6334046188112953</v>
      </c>
      <c r="N38" s="194"/>
      <c r="O38" s="194">
        <f>C38+J38</f>
        <v>4481.3894900000005</v>
      </c>
      <c r="P38" s="194">
        <f>E38+K38</f>
        <v>2816.36364</v>
      </c>
      <c r="Q38" s="194">
        <f>P38-O38</f>
        <v>-1665.0258500000004</v>
      </c>
      <c r="R38" s="240">
        <f t="shared" si="9"/>
        <v>0.6284576795399232</v>
      </c>
      <c r="S38" s="55"/>
      <c r="T38" s="53"/>
    </row>
    <row r="39" spans="1:20" s="93" customFormat="1" ht="36.75" customHeight="1">
      <c r="A39" s="90" t="s">
        <v>133</v>
      </c>
      <c r="B39" s="167" t="s">
        <v>149</v>
      </c>
      <c r="C39" s="191">
        <f>C40+C41+C42+C43+C44+C45</f>
        <v>95728.76353</v>
      </c>
      <c r="D39" s="191">
        <f>D40+D41+D42+D43+D44+D45</f>
        <v>23267.42953</v>
      </c>
      <c r="E39" s="191">
        <f>E40+E41+E42+E43+E44+E45</f>
        <v>10647.13667</v>
      </c>
      <c r="F39" s="191">
        <f t="shared" si="4"/>
        <v>-12620.292860000001</v>
      </c>
      <c r="G39" s="239">
        <f t="shared" si="5"/>
        <v>0.45759832027306885</v>
      </c>
      <c r="H39" s="191">
        <f t="shared" si="20"/>
        <v>-85081.62685999999</v>
      </c>
      <c r="I39" s="239">
        <f t="shared" si="6"/>
        <v>0.11122191781640785</v>
      </c>
      <c r="J39" s="192">
        <f>J40+J41+J42+J43+J44+J45</f>
        <v>6530.64923</v>
      </c>
      <c r="K39" s="192">
        <f>K40+K41+K42+K43+K44+K45</f>
        <v>519.0035</v>
      </c>
      <c r="L39" s="192">
        <f t="shared" si="19"/>
        <v>-6011.64573</v>
      </c>
      <c r="M39" s="239">
        <f t="shared" si="7"/>
        <v>0.07947196086046716</v>
      </c>
      <c r="N39" s="191"/>
      <c r="O39" s="191">
        <f t="shared" si="17"/>
        <v>102259.41275999999</v>
      </c>
      <c r="P39" s="191">
        <f t="shared" si="18"/>
        <v>11166.14017</v>
      </c>
      <c r="Q39" s="191">
        <f t="shared" si="8"/>
        <v>-91093.27259</v>
      </c>
      <c r="R39" s="239">
        <f t="shared" si="9"/>
        <v>0.10919425281862924</v>
      </c>
      <c r="S39" s="91"/>
      <c r="T39" s="92"/>
    </row>
    <row r="40" spans="1:20" s="54" customFormat="1" ht="40.5" customHeight="1">
      <c r="A40" s="246" t="s">
        <v>134</v>
      </c>
      <c r="B40" s="168" t="s">
        <v>150</v>
      </c>
      <c r="C40" s="235">
        <v>44550.21353</v>
      </c>
      <c r="D40" s="194">
        <v>16180.739529999999</v>
      </c>
      <c r="E40" s="235">
        <v>10106.29917</v>
      </c>
      <c r="F40" s="235">
        <f t="shared" si="4"/>
        <v>-6074.440359999999</v>
      </c>
      <c r="G40" s="240">
        <f t="shared" si="5"/>
        <v>0.6245882118837865</v>
      </c>
      <c r="H40" s="235">
        <f t="shared" si="20"/>
        <v>-34443.91436</v>
      </c>
      <c r="I40" s="240">
        <f t="shared" si="6"/>
        <v>0.22685186824513073</v>
      </c>
      <c r="J40" s="194">
        <v>1324.12014</v>
      </c>
      <c r="K40" s="194">
        <v>375.51982</v>
      </c>
      <c r="L40" s="194">
        <f aca="true" t="shared" si="21" ref="L40:L45">K40-J40</f>
        <v>-948.60032</v>
      </c>
      <c r="M40" s="240">
        <f t="shared" si="7"/>
        <v>0.28359950782109544</v>
      </c>
      <c r="N40" s="235"/>
      <c r="O40" s="235">
        <f t="shared" si="17"/>
        <v>45874.33367</v>
      </c>
      <c r="P40" s="235">
        <f t="shared" si="18"/>
        <v>10481.81899</v>
      </c>
      <c r="Q40" s="235">
        <f t="shared" si="8"/>
        <v>-35392.51468</v>
      </c>
      <c r="R40" s="240">
        <f t="shared" si="9"/>
        <v>0.22848983628626948</v>
      </c>
      <c r="S40" s="55"/>
      <c r="T40" s="53"/>
    </row>
    <row r="41" spans="1:20" s="54" customFormat="1" ht="33" customHeight="1">
      <c r="A41" s="246" t="s">
        <v>151</v>
      </c>
      <c r="B41" s="168" t="s">
        <v>155</v>
      </c>
      <c r="C41" s="235">
        <v>754.2</v>
      </c>
      <c r="D41" s="194">
        <v>185.8</v>
      </c>
      <c r="E41" s="235">
        <v>22.482599999999998</v>
      </c>
      <c r="F41" s="235">
        <f t="shared" si="4"/>
        <v>-163.31740000000002</v>
      </c>
      <c r="G41" s="240">
        <f t="shared" si="5"/>
        <v>0.12100430570505918</v>
      </c>
      <c r="H41" s="235">
        <f t="shared" si="20"/>
        <v>-731.7174</v>
      </c>
      <c r="I41" s="240">
        <f t="shared" si="6"/>
        <v>0.029809864757358785</v>
      </c>
      <c r="J41" s="194">
        <v>0</v>
      </c>
      <c r="K41" s="194">
        <v>0</v>
      </c>
      <c r="L41" s="194">
        <f t="shared" si="21"/>
        <v>0</v>
      </c>
      <c r="M41" s="240">
        <f t="shared" si="7"/>
      </c>
      <c r="N41" s="235"/>
      <c r="O41" s="235">
        <f t="shared" si="17"/>
        <v>754.2</v>
      </c>
      <c r="P41" s="235">
        <f t="shared" si="18"/>
        <v>22.482599999999998</v>
      </c>
      <c r="Q41" s="235">
        <f>P41-O41</f>
        <v>-731.7174</v>
      </c>
      <c r="R41" s="240">
        <f t="shared" si="9"/>
        <v>0.029809864757358785</v>
      </c>
      <c r="S41" s="55"/>
      <c r="T41" s="53"/>
    </row>
    <row r="42" spans="1:20" s="54" customFormat="1" ht="44.25" customHeight="1">
      <c r="A42" s="246" t="s">
        <v>152</v>
      </c>
      <c r="B42" s="168" t="s">
        <v>156</v>
      </c>
      <c r="C42" s="235">
        <v>2336</v>
      </c>
      <c r="D42" s="194">
        <v>681.75</v>
      </c>
      <c r="E42" s="235">
        <v>227</v>
      </c>
      <c r="F42" s="235">
        <f t="shared" si="4"/>
        <v>-454.75</v>
      </c>
      <c r="G42" s="240">
        <f t="shared" si="5"/>
        <v>0.332966629996333</v>
      </c>
      <c r="H42" s="235">
        <f t="shared" si="20"/>
        <v>-2109</v>
      </c>
      <c r="I42" s="240">
        <f t="shared" si="6"/>
        <v>0.09717465753424658</v>
      </c>
      <c r="J42" s="194">
        <v>4906.52909</v>
      </c>
      <c r="K42" s="194">
        <v>143.48368</v>
      </c>
      <c r="L42" s="194">
        <f t="shared" si="21"/>
        <v>-4763.04541</v>
      </c>
      <c r="M42" s="240">
        <f t="shared" si="7"/>
        <v>0.02924341777417241</v>
      </c>
      <c r="N42" s="235"/>
      <c r="O42" s="235">
        <f t="shared" si="17"/>
        <v>7242.52909</v>
      </c>
      <c r="P42" s="235">
        <f t="shared" si="18"/>
        <v>370.48368</v>
      </c>
      <c r="Q42" s="235">
        <f>P42-O42</f>
        <v>-6872.04541</v>
      </c>
      <c r="R42" s="240">
        <f t="shared" si="9"/>
        <v>0.05115390982847954</v>
      </c>
      <c r="S42" s="55"/>
      <c r="T42" s="53"/>
    </row>
    <row r="43" spans="1:20" s="54" customFormat="1" ht="24.75" customHeight="1">
      <c r="A43" s="246" t="s">
        <v>153</v>
      </c>
      <c r="B43" s="168" t="s">
        <v>67</v>
      </c>
      <c r="C43" s="235">
        <v>2360.85</v>
      </c>
      <c r="D43" s="194">
        <v>824</v>
      </c>
      <c r="E43" s="235">
        <v>291.35490000000004</v>
      </c>
      <c r="F43" s="235">
        <f t="shared" si="4"/>
        <v>-532.6451</v>
      </c>
      <c r="G43" s="240">
        <f t="shared" si="5"/>
        <v>0.35358604368932045</v>
      </c>
      <c r="H43" s="235">
        <f aca="true" t="shared" si="22" ref="H43:H82">E43-C43</f>
        <v>-2069.4951</v>
      </c>
      <c r="I43" s="240">
        <f t="shared" si="6"/>
        <v>0.12341101721837476</v>
      </c>
      <c r="J43" s="194">
        <v>300</v>
      </c>
      <c r="K43" s="194">
        <v>0</v>
      </c>
      <c r="L43" s="194">
        <f t="shared" si="21"/>
        <v>-300</v>
      </c>
      <c r="M43" s="240">
        <f t="shared" si="7"/>
        <v>0</v>
      </c>
      <c r="N43" s="235"/>
      <c r="O43" s="235">
        <f t="shared" si="17"/>
        <v>2660.85</v>
      </c>
      <c r="P43" s="235">
        <f t="shared" si="18"/>
        <v>291.35490000000004</v>
      </c>
      <c r="Q43" s="235">
        <f>P43-O43</f>
        <v>-2369.4951</v>
      </c>
      <c r="R43" s="240">
        <f t="shared" si="9"/>
        <v>0.10949692767348781</v>
      </c>
      <c r="S43" s="55"/>
      <c r="T43" s="53"/>
    </row>
    <row r="44" spans="1:20" s="54" customFormat="1" ht="25.5" customHeight="1">
      <c r="A44" s="246" t="s">
        <v>190</v>
      </c>
      <c r="B44" s="168" t="s">
        <v>191</v>
      </c>
      <c r="C44" s="235">
        <v>8830</v>
      </c>
      <c r="D44" s="194">
        <v>72.4</v>
      </c>
      <c r="E44" s="235">
        <v>0</v>
      </c>
      <c r="F44" s="235">
        <f>E44-D44</f>
        <v>-72.4</v>
      </c>
      <c r="G44" s="240">
        <f t="shared" si="5"/>
        <v>0</v>
      </c>
      <c r="H44" s="235">
        <f t="shared" si="22"/>
        <v>-8830</v>
      </c>
      <c r="I44" s="240">
        <f t="shared" si="6"/>
        <v>0</v>
      </c>
      <c r="J44" s="194">
        <v>0</v>
      </c>
      <c r="K44" s="194">
        <v>0</v>
      </c>
      <c r="L44" s="194">
        <f t="shared" si="21"/>
        <v>0</v>
      </c>
      <c r="M44" s="240">
        <f t="shared" si="7"/>
      </c>
      <c r="N44" s="235"/>
      <c r="O44" s="235">
        <f t="shared" si="17"/>
        <v>8830</v>
      </c>
      <c r="P44" s="235">
        <f t="shared" si="18"/>
        <v>0</v>
      </c>
      <c r="Q44" s="235">
        <f>P44-O44</f>
        <v>-8830</v>
      </c>
      <c r="R44" s="240">
        <f t="shared" si="9"/>
        <v>0</v>
      </c>
      <c r="S44" s="55"/>
      <c r="T44" s="53"/>
    </row>
    <row r="45" spans="1:20" s="54" customFormat="1" ht="24.75" customHeight="1">
      <c r="A45" s="246" t="s">
        <v>154</v>
      </c>
      <c r="B45" s="168" t="s">
        <v>79</v>
      </c>
      <c r="C45" s="235">
        <v>36897.5</v>
      </c>
      <c r="D45" s="194">
        <v>5322.74</v>
      </c>
      <c r="E45" s="235">
        <v>0</v>
      </c>
      <c r="F45" s="235">
        <f>E45-D45</f>
        <v>-5322.74</v>
      </c>
      <c r="G45" s="240">
        <f t="shared" si="5"/>
        <v>0</v>
      </c>
      <c r="H45" s="235">
        <f t="shared" si="22"/>
        <v>-36897.5</v>
      </c>
      <c r="I45" s="240">
        <f t="shared" si="6"/>
        <v>0</v>
      </c>
      <c r="J45" s="194">
        <v>0</v>
      </c>
      <c r="K45" s="194">
        <v>0</v>
      </c>
      <c r="L45" s="194">
        <f t="shared" si="21"/>
        <v>0</v>
      </c>
      <c r="M45" s="240">
        <f t="shared" si="7"/>
      </c>
      <c r="N45" s="235"/>
      <c r="O45" s="235">
        <f t="shared" si="17"/>
        <v>36897.5</v>
      </c>
      <c r="P45" s="235">
        <f t="shared" si="18"/>
        <v>0</v>
      </c>
      <c r="Q45" s="235">
        <f>P45-O45</f>
        <v>-36897.5</v>
      </c>
      <c r="R45" s="240">
        <f t="shared" si="9"/>
        <v>0</v>
      </c>
      <c r="S45" s="53"/>
      <c r="T45" s="53"/>
    </row>
    <row r="46" spans="1:20" s="12" customFormat="1" ht="20.25" customHeight="1">
      <c r="A46" s="70" t="s">
        <v>27</v>
      </c>
      <c r="B46" s="169" t="s">
        <v>28</v>
      </c>
      <c r="C46" s="196">
        <f>C6+C11+C12+C13+C29+C30+C31+C32+C39</f>
        <v>7665337.57637</v>
      </c>
      <c r="D46" s="196">
        <f>D6+D11+D12+D13+D29+D30+D31+D32+D39</f>
        <v>2030152.1789099998</v>
      </c>
      <c r="E46" s="196">
        <f>E6+E11+E12+E13+E29+E30+E31+E32+E39</f>
        <v>1611184.6314700001</v>
      </c>
      <c r="F46" s="196">
        <f t="shared" si="4"/>
        <v>-418967.54743999965</v>
      </c>
      <c r="G46" s="243">
        <f>_xlfn.IFERROR(E46/D46,"")</f>
        <v>0.793627516305233</v>
      </c>
      <c r="H46" s="196">
        <f t="shared" si="22"/>
        <v>-6054152.9449</v>
      </c>
      <c r="I46" s="243">
        <f>_xlfn.IFERROR(E46/C46,"")</f>
        <v>0.21019095576909913</v>
      </c>
      <c r="J46" s="196">
        <f>J6+J11+J12+J13+J29+J30+J31+J32+J39</f>
        <v>1050303.58301</v>
      </c>
      <c r="K46" s="196">
        <f>K6+K11+K12+K13+K29+K30+K31+K32+K39</f>
        <v>98311.27605000003</v>
      </c>
      <c r="L46" s="196">
        <f>L6+L11+L12+L13+L29+L30+L31+L32+L39</f>
        <v>-951992.3069599998</v>
      </c>
      <c r="M46" s="243">
        <f>_xlfn.IFERROR(K46/J46,"")</f>
        <v>0.0936027236699087</v>
      </c>
      <c r="N46" s="196" t="e">
        <f>#REF!+#REF!</f>
        <v>#REF!</v>
      </c>
      <c r="O46" s="196">
        <f aca="true" t="shared" si="23" ref="O46:O88">C46+J46</f>
        <v>8715641.15938</v>
      </c>
      <c r="P46" s="196">
        <f aca="true" t="shared" si="24" ref="P46:P63">E46+K46</f>
        <v>1709495.9075200001</v>
      </c>
      <c r="Q46" s="196">
        <f t="shared" si="8"/>
        <v>-7006145.25186</v>
      </c>
      <c r="R46" s="243">
        <f>_xlfn.IFERROR(P46/O46,"")</f>
        <v>0.19614115315890399</v>
      </c>
      <c r="S46" s="26"/>
      <c r="T46" s="27"/>
    </row>
    <row r="47" spans="1:20" s="54" customFormat="1" ht="24" customHeight="1">
      <c r="A47" s="71" t="s">
        <v>170</v>
      </c>
      <c r="B47" s="163" t="s">
        <v>138</v>
      </c>
      <c r="C47" s="193">
        <v>1113</v>
      </c>
      <c r="D47" s="194">
        <v>278.4</v>
      </c>
      <c r="E47" s="193">
        <v>278.4</v>
      </c>
      <c r="F47" s="194">
        <f t="shared" si="4"/>
        <v>0</v>
      </c>
      <c r="G47" s="287">
        <f>_xlfn.IFERROR(E47/D47,"")</f>
        <v>1</v>
      </c>
      <c r="H47" s="194">
        <f t="shared" si="22"/>
        <v>-834.6</v>
      </c>
      <c r="I47" s="287">
        <f>_xlfn.IFERROR(E47/C47,"")</f>
        <v>0.2501347708894878</v>
      </c>
      <c r="J47" s="194">
        <v>0</v>
      </c>
      <c r="K47" s="194">
        <v>0</v>
      </c>
      <c r="L47" s="194">
        <f>K47-J47</f>
        <v>0</v>
      </c>
      <c r="M47" s="287">
        <f>_xlfn.IFERROR(K47/J47,"")</f>
      </c>
      <c r="N47" s="194" t="e">
        <f>#REF!+#REF!</f>
        <v>#REF!</v>
      </c>
      <c r="O47" s="194">
        <f>C47+J47</f>
        <v>1113</v>
      </c>
      <c r="P47" s="194">
        <f>E47+K47</f>
        <v>278.4</v>
      </c>
      <c r="Q47" s="194">
        <f t="shared" si="8"/>
        <v>-834.6</v>
      </c>
      <c r="R47" s="287">
        <f>_xlfn.IFERROR(P47/O47,"")</f>
        <v>0.2501347708894878</v>
      </c>
      <c r="S47" s="53"/>
      <c r="T47" s="53"/>
    </row>
    <row r="48" spans="1:20" s="54" customFormat="1" ht="90.75" customHeight="1">
      <c r="A48" s="71" t="s">
        <v>171</v>
      </c>
      <c r="B48" s="163" t="s">
        <v>172</v>
      </c>
      <c r="C48" s="193">
        <v>4199</v>
      </c>
      <c r="D48" s="194">
        <v>4143</v>
      </c>
      <c r="E48" s="193">
        <v>1630</v>
      </c>
      <c r="F48" s="194">
        <f t="shared" si="4"/>
        <v>-2513</v>
      </c>
      <c r="G48" s="289">
        <f>_xlfn.IFERROR(E48/D48,"")</f>
        <v>0.3934347091479604</v>
      </c>
      <c r="H48" s="194">
        <f t="shared" si="22"/>
        <v>-2569</v>
      </c>
      <c r="I48" s="289">
        <f>_xlfn.IFERROR(E48/C48,"")</f>
        <v>0.3881876637294594</v>
      </c>
      <c r="J48" s="194">
        <v>0</v>
      </c>
      <c r="K48" s="194">
        <v>0</v>
      </c>
      <c r="L48" s="194">
        <f>K48-J48</f>
        <v>0</v>
      </c>
      <c r="M48" s="289">
        <f>_xlfn.IFERROR(K48/J48,"")</f>
      </c>
      <c r="N48" s="194"/>
      <c r="O48" s="194">
        <f>C48+J48</f>
        <v>4199</v>
      </c>
      <c r="P48" s="194">
        <f>E48+K48</f>
        <v>1630</v>
      </c>
      <c r="Q48" s="194">
        <f t="shared" si="8"/>
        <v>-2569</v>
      </c>
      <c r="R48" s="289">
        <f>_xlfn.IFERROR(P48/O48,"")</f>
        <v>0.3881876637294594</v>
      </c>
      <c r="S48" s="53"/>
      <c r="T48" s="53"/>
    </row>
    <row r="49" spans="1:18" s="26" customFormat="1" ht="21" customHeight="1">
      <c r="A49" s="72" t="s">
        <v>29</v>
      </c>
      <c r="B49" s="170" t="s">
        <v>139</v>
      </c>
      <c r="C49" s="197">
        <f>C46+C47+C48</f>
        <v>7670649.57637</v>
      </c>
      <c r="D49" s="197">
        <f>D46+D47+D48</f>
        <v>2034573.5789099997</v>
      </c>
      <c r="E49" s="197">
        <f>E46+E47+E48</f>
        <v>1613093.03147</v>
      </c>
      <c r="F49" s="197">
        <f t="shared" si="4"/>
        <v>-421480.54743999965</v>
      </c>
      <c r="G49" s="244">
        <f>_xlfn.IFERROR(E49/D49,"")</f>
        <v>0.792840843010552</v>
      </c>
      <c r="H49" s="197">
        <f t="shared" si="22"/>
        <v>-6057556.5449</v>
      </c>
      <c r="I49" s="244">
        <f>_xlfn.IFERROR(E49/C49,"")</f>
        <v>0.21029418896142144</v>
      </c>
      <c r="J49" s="197">
        <f>J46+J47+J48</f>
        <v>1050303.58301</v>
      </c>
      <c r="K49" s="197">
        <f>K46+K47+K48</f>
        <v>98311.27605000003</v>
      </c>
      <c r="L49" s="197">
        <f>L46+L47+L48</f>
        <v>-951992.3069599998</v>
      </c>
      <c r="M49" s="244">
        <f>_xlfn.IFERROR(K49/J49,"")</f>
        <v>0.0936027236699087</v>
      </c>
      <c r="N49" s="197" t="e">
        <f>#REF!+#REF!</f>
        <v>#REF!</v>
      </c>
      <c r="O49" s="197">
        <f t="shared" si="23"/>
        <v>8720953.15938</v>
      </c>
      <c r="P49" s="197">
        <f t="shared" si="24"/>
        <v>1711404.30752</v>
      </c>
      <c r="Q49" s="197">
        <f t="shared" si="8"/>
        <v>-7009548.85186</v>
      </c>
      <c r="R49" s="244">
        <f>_xlfn.IFERROR(P49/O49,"")</f>
        <v>0.19624051135732382</v>
      </c>
    </row>
    <row r="50" spans="1:18" s="26" customFormat="1" ht="37.5" customHeight="1" hidden="1">
      <c r="A50" s="73" t="s">
        <v>30</v>
      </c>
      <c r="B50" s="171" t="s">
        <v>31</v>
      </c>
      <c r="C50" s="198"/>
      <c r="D50" s="261"/>
      <c r="E50" s="200"/>
      <c r="F50" s="201">
        <f t="shared" si="4"/>
        <v>0</v>
      </c>
      <c r="G50" s="244">
        <f aca="true" t="shared" si="25" ref="G50:G88">_xlfn.IFERROR(E50/D50,"")</f>
      </c>
      <c r="H50" s="201">
        <f t="shared" si="22"/>
        <v>0</v>
      </c>
      <c r="I50" s="244">
        <f aca="true" t="shared" si="26" ref="I50:I88">_xlfn.IFERROR(E50/C50,"")</f>
      </c>
      <c r="J50" s="272"/>
      <c r="K50" s="272"/>
      <c r="L50" s="272" t="e">
        <f>K50-#REF!</f>
        <v>#REF!</v>
      </c>
      <c r="M50" s="244">
        <f aca="true" t="shared" si="27" ref="M50:M88">_xlfn.IFERROR(K50/J50,"")</f>
      </c>
      <c r="N50" s="202"/>
      <c r="O50" s="201">
        <f t="shared" si="23"/>
        <v>0</v>
      </c>
      <c r="P50" s="201">
        <f t="shared" si="24"/>
        <v>0</v>
      </c>
      <c r="Q50" s="201">
        <f t="shared" si="8"/>
        <v>0</v>
      </c>
      <c r="R50" s="244">
        <f aca="true" t="shared" si="28" ref="R50:R88">_xlfn.IFERROR(P50/O50,"")</f>
      </c>
    </row>
    <row r="51" spans="1:18" ht="20.25" customHeight="1" hidden="1">
      <c r="A51" s="74"/>
      <c r="B51" s="172" t="s">
        <v>32</v>
      </c>
      <c r="C51" s="203"/>
      <c r="D51" s="254"/>
      <c r="E51" s="203"/>
      <c r="F51" s="204">
        <f t="shared" si="4"/>
        <v>0</v>
      </c>
      <c r="G51" s="244">
        <f t="shared" si="25"/>
      </c>
      <c r="H51" s="204">
        <f t="shared" si="22"/>
        <v>0</v>
      </c>
      <c r="I51" s="244">
        <f t="shared" si="26"/>
      </c>
      <c r="J51" s="254"/>
      <c r="K51" s="254"/>
      <c r="L51" s="254" t="e">
        <f>K51-#REF!</f>
        <v>#REF!</v>
      </c>
      <c r="M51" s="244">
        <f t="shared" si="27"/>
      </c>
      <c r="N51" s="205"/>
      <c r="O51" s="204">
        <f t="shared" si="23"/>
        <v>0</v>
      </c>
      <c r="P51" s="204">
        <f t="shared" si="24"/>
        <v>0</v>
      </c>
      <c r="Q51" s="204">
        <f t="shared" si="8"/>
        <v>0</v>
      </c>
      <c r="R51" s="244">
        <f t="shared" si="28"/>
      </c>
    </row>
    <row r="52" spans="1:18" ht="60.75" customHeight="1" hidden="1">
      <c r="A52" s="75">
        <v>406</v>
      </c>
      <c r="B52" s="173" t="s">
        <v>33</v>
      </c>
      <c r="C52" s="203"/>
      <c r="D52" s="254"/>
      <c r="E52" s="203"/>
      <c r="F52" s="204">
        <f t="shared" si="4"/>
        <v>0</v>
      </c>
      <c r="G52" s="244">
        <f t="shared" si="25"/>
      </c>
      <c r="H52" s="204">
        <f t="shared" si="22"/>
        <v>0</v>
      </c>
      <c r="I52" s="244">
        <f t="shared" si="26"/>
      </c>
      <c r="J52" s="254"/>
      <c r="K52" s="254"/>
      <c r="L52" s="254" t="e">
        <f>K52-#REF!</f>
        <v>#REF!</v>
      </c>
      <c r="M52" s="244">
        <f t="shared" si="27"/>
      </c>
      <c r="N52" s="205"/>
      <c r="O52" s="204">
        <f t="shared" si="23"/>
        <v>0</v>
      </c>
      <c r="P52" s="204">
        <f t="shared" si="24"/>
        <v>0</v>
      </c>
      <c r="Q52" s="204">
        <f t="shared" si="8"/>
        <v>0</v>
      </c>
      <c r="R52" s="244">
        <f t="shared" si="28"/>
      </c>
    </row>
    <row r="53" spans="1:18" ht="20.25" customHeight="1" hidden="1">
      <c r="A53" s="75">
        <v>406.1</v>
      </c>
      <c r="B53" s="174" t="s">
        <v>34</v>
      </c>
      <c r="C53" s="206"/>
      <c r="D53" s="262"/>
      <c r="E53" s="206"/>
      <c r="F53" s="207">
        <f t="shared" si="4"/>
        <v>0</v>
      </c>
      <c r="G53" s="244">
        <f t="shared" si="25"/>
      </c>
      <c r="H53" s="207">
        <f t="shared" si="22"/>
        <v>0</v>
      </c>
      <c r="I53" s="244">
        <f t="shared" si="26"/>
      </c>
      <c r="J53" s="262"/>
      <c r="K53" s="262"/>
      <c r="L53" s="262" t="e">
        <f>K53-#REF!</f>
        <v>#REF!</v>
      </c>
      <c r="M53" s="244">
        <f t="shared" si="27"/>
      </c>
      <c r="N53" s="205"/>
      <c r="O53" s="207">
        <f t="shared" si="23"/>
        <v>0</v>
      </c>
      <c r="P53" s="207">
        <f t="shared" si="24"/>
        <v>0</v>
      </c>
      <c r="Q53" s="207">
        <f t="shared" si="8"/>
        <v>0</v>
      </c>
      <c r="R53" s="244">
        <f t="shared" si="28"/>
      </c>
    </row>
    <row r="54" spans="1:18" ht="20.25" customHeight="1" hidden="1">
      <c r="A54" s="75">
        <v>406.2</v>
      </c>
      <c r="B54" s="174" t="s">
        <v>35</v>
      </c>
      <c r="C54" s="206"/>
      <c r="D54" s="262"/>
      <c r="E54" s="206"/>
      <c r="F54" s="207">
        <f t="shared" si="4"/>
        <v>0</v>
      </c>
      <c r="G54" s="244">
        <f t="shared" si="25"/>
      </c>
      <c r="H54" s="207">
        <f t="shared" si="22"/>
        <v>0</v>
      </c>
      <c r="I54" s="244">
        <f t="shared" si="26"/>
      </c>
      <c r="J54" s="262"/>
      <c r="K54" s="262"/>
      <c r="L54" s="262" t="e">
        <f>K54-#REF!</f>
        <v>#REF!</v>
      </c>
      <c r="M54" s="244">
        <f t="shared" si="27"/>
      </c>
      <c r="N54" s="205"/>
      <c r="O54" s="207">
        <f t="shared" si="23"/>
        <v>0</v>
      </c>
      <c r="P54" s="207">
        <f t="shared" si="24"/>
        <v>0</v>
      </c>
      <c r="Q54" s="207">
        <f t="shared" si="8"/>
        <v>0</v>
      </c>
      <c r="R54" s="244">
        <f t="shared" si="28"/>
      </c>
    </row>
    <row r="55" spans="1:18" ht="60.75" customHeight="1" hidden="1">
      <c r="A55" s="75">
        <v>201</v>
      </c>
      <c r="B55" s="173" t="s">
        <v>36</v>
      </c>
      <c r="C55" s="203"/>
      <c r="D55" s="254"/>
      <c r="E55" s="203"/>
      <c r="F55" s="204">
        <f t="shared" si="4"/>
        <v>0</v>
      </c>
      <c r="G55" s="244">
        <f t="shared" si="25"/>
      </c>
      <c r="H55" s="204">
        <f t="shared" si="22"/>
        <v>0</v>
      </c>
      <c r="I55" s="244">
        <f t="shared" si="26"/>
      </c>
      <c r="J55" s="254"/>
      <c r="K55" s="254"/>
      <c r="L55" s="254" t="e">
        <f>K55-#REF!</f>
        <v>#REF!</v>
      </c>
      <c r="M55" s="244">
        <f t="shared" si="27"/>
      </c>
      <c r="N55" s="205"/>
      <c r="O55" s="204">
        <f t="shared" si="23"/>
        <v>0</v>
      </c>
      <c r="P55" s="204">
        <f t="shared" si="24"/>
        <v>0</v>
      </c>
      <c r="Q55" s="204">
        <f t="shared" si="8"/>
        <v>0</v>
      </c>
      <c r="R55" s="244">
        <f t="shared" si="28"/>
      </c>
    </row>
    <row r="56" spans="1:18" ht="20.25" customHeight="1" hidden="1">
      <c r="A56" s="74">
        <v>201.01</v>
      </c>
      <c r="B56" s="175" t="s">
        <v>37</v>
      </c>
      <c r="C56" s="203"/>
      <c r="D56" s="254"/>
      <c r="E56" s="203"/>
      <c r="F56" s="204">
        <f t="shared" si="4"/>
        <v>0</v>
      </c>
      <c r="G56" s="244">
        <f t="shared" si="25"/>
      </c>
      <c r="H56" s="204">
        <f t="shared" si="22"/>
        <v>0</v>
      </c>
      <c r="I56" s="244">
        <f t="shared" si="26"/>
      </c>
      <c r="J56" s="254"/>
      <c r="K56" s="254"/>
      <c r="L56" s="254" t="e">
        <f>K56-#REF!</f>
        <v>#REF!</v>
      </c>
      <c r="M56" s="244">
        <f t="shared" si="27"/>
      </c>
      <c r="N56" s="205"/>
      <c r="O56" s="204">
        <f t="shared" si="23"/>
        <v>0</v>
      </c>
      <c r="P56" s="204">
        <f t="shared" si="24"/>
        <v>0</v>
      </c>
      <c r="Q56" s="204">
        <f t="shared" si="8"/>
        <v>0</v>
      </c>
      <c r="R56" s="244">
        <f t="shared" si="28"/>
      </c>
    </row>
    <row r="57" spans="1:18" ht="15" customHeight="1" hidden="1">
      <c r="A57" s="74">
        <v>201.011</v>
      </c>
      <c r="B57" s="176" t="s">
        <v>38</v>
      </c>
      <c r="C57" s="206"/>
      <c r="D57" s="262"/>
      <c r="E57" s="206"/>
      <c r="F57" s="207">
        <f t="shared" si="4"/>
        <v>0</v>
      </c>
      <c r="G57" s="244">
        <f t="shared" si="25"/>
      </c>
      <c r="H57" s="207">
        <f t="shared" si="22"/>
        <v>0</v>
      </c>
      <c r="I57" s="244">
        <f t="shared" si="26"/>
      </c>
      <c r="J57" s="262"/>
      <c r="K57" s="262"/>
      <c r="L57" s="262" t="e">
        <f>K57-#REF!</f>
        <v>#REF!</v>
      </c>
      <c r="M57" s="244">
        <f t="shared" si="27"/>
      </c>
      <c r="N57" s="205"/>
      <c r="O57" s="207">
        <f t="shared" si="23"/>
        <v>0</v>
      </c>
      <c r="P57" s="207">
        <f t="shared" si="24"/>
        <v>0</v>
      </c>
      <c r="Q57" s="207">
        <f t="shared" si="8"/>
        <v>0</v>
      </c>
      <c r="R57" s="244">
        <f t="shared" si="28"/>
      </c>
    </row>
    <row r="58" spans="1:18" ht="20.25" customHeight="1" hidden="1">
      <c r="A58" s="74">
        <v>201.012</v>
      </c>
      <c r="B58" s="176" t="s">
        <v>39</v>
      </c>
      <c r="C58" s="206"/>
      <c r="D58" s="262"/>
      <c r="E58" s="206"/>
      <c r="F58" s="207">
        <f t="shared" si="4"/>
        <v>0</v>
      </c>
      <c r="G58" s="244">
        <f t="shared" si="25"/>
      </c>
      <c r="H58" s="207">
        <f t="shared" si="22"/>
        <v>0</v>
      </c>
      <c r="I58" s="244">
        <f t="shared" si="26"/>
      </c>
      <c r="J58" s="262"/>
      <c r="K58" s="262"/>
      <c r="L58" s="262" t="e">
        <f>K58-#REF!</f>
        <v>#REF!</v>
      </c>
      <c r="M58" s="244">
        <f t="shared" si="27"/>
      </c>
      <c r="N58" s="205"/>
      <c r="O58" s="207">
        <f t="shared" si="23"/>
        <v>0</v>
      </c>
      <c r="P58" s="207">
        <f t="shared" si="24"/>
        <v>0</v>
      </c>
      <c r="Q58" s="207">
        <f t="shared" si="8"/>
        <v>0</v>
      </c>
      <c r="R58" s="244">
        <f t="shared" si="28"/>
      </c>
    </row>
    <row r="59" spans="1:18" ht="20.25" customHeight="1" hidden="1">
      <c r="A59" s="74">
        <v>201.02</v>
      </c>
      <c r="B59" s="177" t="s">
        <v>40</v>
      </c>
      <c r="C59" s="203"/>
      <c r="D59" s="254"/>
      <c r="E59" s="203"/>
      <c r="F59" s="204">
        <f t="shared" si="4"/>
        <v>0</v>
      </c>
      <c r="G59" s="244">
        <f t="shared" si="25"/>
      </c>
      <c r="H59" s="204">
        <f t="shared" si="22"/>
        <v>0</v>
      </c>
      <c r="I59" s="244">
        <f t="shared" si="26"/>
      </c>
      <c r="J59" s="254"/>
      <c r="K59" s="254"/>
      <c r="L59" s="254" t="e">
        <f>K59-#REF!</f>
        <v>#REF!</v>
      </c>
      <c r="M59" s="244">
        <f t="shared" si="27"/>
      </c>
      <c r="N59" s="205"/>
      <c r="O59" s="204">
        <f t="shared" si="23"/>
        <v>0</v>
      </c>
      <c r="P59" s="204">
        <f t="shared" si="24"/>
        <v>0</v>
      </c>
      <c r="Q59" s="204">
        <f t="shared" si="8"/>
        <v>0</v>
      </c>
      <c r="R59" s="244">
        <f t="shared" si="28"/>
      </c>
    </row>
    <row r="60" spans="1:18" ht="20.25" customHeight="1" hidden="1">
      <c r="A60" s="74">
        <v>201.021</v>
      </c>
      <c r="B60" s="176" t="s">
        <v>38</v>
      </c>
      <c r="C60" s="206"/>
      <c r="D60" s="262"/>
      <c r="E60" s="206"/>
      <c r="F60" s="207">
        <f t="shared" si="4"/>
        <v>0</v>
      </c>
      <c r="G60" s="244">
        <f t="shared" si="25"/>
      </c>
      <c r="H60" s="207">
        <f t="shared" si="22"/>
        <v>0</v>
      </c>
      <c r="I60" s="244">
        <f t="shared" si="26"/>
      </c>
      <c r="J60" s="262"/>
      <c r="K60" s="262"/>
      <c r="L60" s="262" t="e">
        <f>K60-#REF!</f>
        <v>#REF!</v>
      </c>
      <c r="M60" s="244">
        <f t="shared" si="27"/>
      </c>
      <c r="N60" s="205"/>
      <c r="O60" s="207">
        <f t="shared" si="23"/>
        <v>0</v>
      </c>
      <c r="P60" s="207">
        <f t="shared" si="24"/>
        <v>0</v>
      </c>
      <c r="Q60" s="207">
        <f t="shared" si="8"/>
        <v>0</v>
      </c>
      <c r="R60" s="244">
        <f t="shared" si="28"/>
      </c>
    </row>
    <row r="61" spans="1:18" ht="20.25" customHeight="1" hidden="1">
      <c r="A61" s="74">
        <v>201.022</v>
      </c>
      <c r="B61" s="176" t="s">
        <v>39</v>
      </c>
      <c r="C61" s="206"/>
      <c r="D61" s="262"/>
      <c r="E61" s="206"/>
      <c r="F61" s="207">
        <f t="shared" si="4"/>
        <v>0</v>
      </c>
      <c r="G61" s="244">
        <f t="shared" si="25"/>
      </c>
      <c r="H61" s="207">
        <f t="shared" si="22"/>
        <v>0</v>
      </c>
      <c r="I61" s="244">
        <f t="shared" si="26"/>
      </c>
      <c r="J61" s="262"/>
      <c r="K61" s="262"/>
      <c r="L61" s="262" t="e">
        <f>K61-#REF!</f>
        <v>#REF!</v>
      </c>
      <c r="M61" s="244">
        <f t="shared" si="27"/>
      </c>
      <c r="N61" s="205"/>
      <c r="O61" s="207">
        <f t="shared" si="23"/>
        <v>0</v>
      </c>
      <c r="P61" s="207">
        <f t="shared" si="24"/>
        <v>0</v>
      </c>
      <c r="Q61" s="207">
        <f t="shared" si="8"/>
        <v>0</v>
      </c>
      <c r="R61" s="244">
        <f t="shared" si="28"/>
      </c>
    </row>
    <row r="62" spans="1:18" ht="40.5" customHeight="1" hidden="1">
      <c r="A62" s="74">
        <v>201.03</v>
      </c>
      <c r="B62" s="177" t="s">
        <v>41</v>
      </c>
      <c r="C62" s="203"/>
      <c r="D62" s="254"/>
      <c r="E62" s="203"/>
      <c r="F62" s="204">
        <f t="shared" si="4"/>
        <v>0</v>
      </c>
      <c r="G62" s="244">
        <f t="shared" si="25"/>
      </c>
      <c r="H62" s="204">
        <f t="shared" si="22"/>
        <v>0</v>
      </c>
      <c r="I62" s="244">
        <f t="shared" si="26"/>
      </c>
      <c r="J62" s="254"/>
      <c r="K62" s="254"/>
      <c r="L62" s="254" t="e">
        <f>K62-#REF!</f>
        <v>#REF!</v>
      </c>
      <c r="M62" s="244">
        <f t="shared" si="27"/>
      </c>
      <c r="N62" s="205"/>
      <c r="O62" s="204">
        <f t="shared" si="23"/>
        <v>0</v>
      </c>
      <c r="P62" s="204">
        <f t="shared" si="24"/>
        <v>0</v>
      </c>
      <c r="Q62" s="204">
        <f t="shared" si="8"/>
        <v>0</v>
      </c>
      <c r="R62" s="244">
        <f t="shared" si="28"/>
      </c>
    </row>
    <row r="63" spans="1:18" ht="20.25" customHeight="1" hidden="1">
      <c r="A63" s="74">
        <v>201.031</v>
      </c>
      <c r="B63" s="176" t="s">
        <v>38</v>
      </c>
      <c r="C63" s="206"/>
      <c r="D63" s="262"/>
      <c r="E63" s="206"/>
      <c r="F63" s="207">
        <f t="shared" si="4"/>
        <v>0</v>
      </c>
      <c r="G63" s="244">
        <f t="shared" si="25"/>
      </c>
      <c r="H63" s="207">
        <f t="shared" si="22"/>
        <v>0</v>
      </c>
      <c r="I63" s="244">
        <f t="shared" si="26"/>
      </c>
      <c r="J63" s="262"/>
      <c r="K63" s="262"/>
      <c r="L63" s="262" t="e">
        <f>K63-#REF!</f>
        <v>#REF!</v>
      </c>
      <c r="M63" s="244">
        <f t="shared" si="27"/>
      </c>
      <c r="N63" s="205"/>
      <c r="O63" s="207">
        <f t="shared" si="23"/>
        <v>0</v>
      </c>
      <c r="P63" s="207">
        <f t="shared" si="24"/>
        <v>0</v>
      </c>
      <c r="Q63" s="207">
        <f t="shared" si="8"/>
        <v>0</v>
      </c>
      <c r="R63" s="244">
        <f t="shared" si="28"/>
      </c>
    </row>
    <row r="64" spans="1:18" ht="20.25" customHeight="1" hidden="1">
      <c r="A64" s="74">
        <v>201.032</v>
      </c>
      <c r="B64" s="176" t="s">
        <v>39</v>
      </c>
      <c r="C64" s="206"/>
      <c r="D64" s="262"/>
      <c r="E64" s="206"/>
      <c r="F64" s="207">
        <f t="shared" si="4"/>
        <v>0</v>
      </c>
      <c r="G64" s="244">
        <f t="shared" si="25"/>
      </c>
      <c r="H64" s="207">
        <f t="shared" si="22"/>
        <v>0</v>
      </c>
      <c r="I64" s="244">
        <f t="shared" si="26"/>
      </c>
      <c r="J64" s="262"/>
      <c r="K64" s="262"/>
      <c r="L64" s="262" t="e">
        <f>K64-#REF!</f>
        <v>#REF!</v>
      </c>
      <c r="M64" s="244">
        <f t="shared" si="27"/>
      </c>
      <c r="N64" s="205"/>
      <c r="O64" s="207">
        <f t="shared" si="23"/>
        <v>0</v>
      </c>
      <c r="P64" s="207">
        <f aca="true" t="shared" si="29" ref="P64:P88">E64+K64</f>
        <v>0</v>
      </c>
      <c r="Q64" s="207">
        <f aca="true" t="shared" si="30" ref="Q64:Q88">P64-O64</f>
        <v>0</v>
      </c>
      <c r="R64" s="244">
        <f t="shared" si="28"/>
      </c>
    </row>
    <row r="65" spans="1:18" ht="40.5" customHeight="1" hidden="1">
      <c r="A65" s="75">
        <v>202</v>
      </c>
      <c r="B65" s="173" t="s">
        <v>42</v>
      </c>
      <c r="C65" s="203"/>
      <c r="D65" s="254"/>
      <c r="E65" s="203"/>
      <c r="F65" s="204">
        <f t="shared" si="4"/>
        <v>0</v>
      </c>
      <c r="G65" s="244">
        <f t="shared" si="25"/>
      </c>
      <c r="H65" s="204">
        <f t="shared" si="22"/>
        <v>0</v>
      </c>
      <c r="I65" s="244">
        <f t="shared" si="26"/>
      </c>
      <c r="J65" s="254"/>
      <c r="K65" s="254"/>
      <c r="L65" s="254" t="e">
        <f>K65-#REF!</f>
        <v>#REF!</v>
      </c>
      <c r="M65" s="244">
        <f t="shared" si="27"/>
      </c>
      <c r="N65" s="205"/>
      <c r="O65" s="204">
        <f t="shared" si="23"/>
        <v>0</v>
      </c>
      <c r="P65" s="204">
        <f t="shared" si="29"/>
        <v>0</v>
      </c>
      <c r="Q65" s="204">
        <f t="shared" si="30"/>
        <v>0</v>
      </c>
      <c r="R65" s="244">
        <f t="shared" si="28"/>
      </c>
    </row>
    <row r="66" spans="1:18" ht="40.5" customHeight="1" hidden="1">
      <c r="A66" s="74">
        <v>202.01</v>
      </c>
      <c r="B66" s="177" t="s">
        <v>43</v>
      </c>
      <c r="C66" s="203"/>
      <c r="D66" s="254"/>
      <c r="E66" s="203"/>
      <c r="F66" s="204">
        <f t="shared" si="4"/>
        <v>0</v>
      </c>
      <c r="G66" s="244">
        <f t="shared" si="25"/>
      </c>
      <c r="H66" s="204">
        <f t="shared" si="22"/>
        <v>0</v>
      </c>
      <c r="I66" s="244">
        <f t="shared" si="26"/>
      </c>
      <c r="J66" s="254"/>
      <c r="K66" s="254"/>
      <c r="L66" s="254" t="e">
        <f>K66-#REF!</f>
        <v>#REF!</v>
      </c>
      <c r="M66" s="244">
        <f t="shared" si="27"/>
      </c>
      <c r="N66" s="205"/>
      <c r="O66" s="204">
        <f t="shared" si="23"/>
        <v>0</v>
      </c>
      <c r="P66" s="204">
        <f t="shared" si="29"/>
        <v>0</v>
      </c>
      <c r="Q66" s="204">
        <f t="shared" si="30"/>
        <v>0</v>
      </c>
      <c r="R66" s="244">
        <f t="shared" si="28"/>
      </c>
    </row>
    <row r="67" spans="1:18" ht="20.25" hidden="1">
      <c r="A67" s="74">
        <v>202.011</v>
      </c>
      <c r="B67" s="176" t="s">
        <v>38</v>
      </c>
      <c r="C67" s="206"/>
      <c r="D67" s="262"/>
      <c r="E67" s="206"/>
      <c r="F67" s="207">
        <f t="shared" si="4"/>
        <v>0</v>
      </c>
      <c r="G67" s="244">
        <f t="shared" si="25"/>
      </c>
      <c r="H67" s="207">
        <f t="shared" si="22"/>
        <v>0</v>
      </c>
      <c r="I67" s="244">
        <f t="shared" si="26"/>
      </c>
      <c r="J67" s="262"/>
      <c r="K67" s="262"/>
      <c r="L67" s="262" t="e">
        <f>K67-#REF!</f>
        <v>#REF!</v>
      </c>
      <c r="M67" s="244">
        <f t="shared" si="27"/>
      </c>
      <c r="N67" s="205"/>
      <c r="O67" s="207">
        <f t="shared" si="23"/>
        <v>0</v>
      </c>
      <c r="P67" s="207">
        <f t="shared" si="29"/>
        <v>0</v>
      </c>
      <c r="Q67" s="207">
        <f t="shared" si="30"/>
        <v>0</v>
      </c>
      <c r="R67" s="244">
        <f t="shared" si="28"/>
      </c>
    </row>
    <row r="68" spans="1:18" ht="20.25" hidden="1">
      <c r="A68" s="74">
        <v>202.012</v>
      </c>
      <c r="B68" s="176" t="s">
        <v>39</v>
      </c>
      <c r="C68" s="206"/>
      <c r="D68" s="262"/>
      <c r="E68" s="206"/>
      <c r="F68" s="207">
        <f t="shared" si="4"/>
        <v>0</v>
      </c>
      <c r="G68" s="244">
        <f t="shared" si="25"/>
      </c>
      <c r="H68" s="207">
        <f t="shared" si="22"/>
        <v>0</v>
      </c>
      <c r="I68" s="244">
        <f t="shared" si="26"/>
      </c>
      <c r="J68" s="262"/>
      <c r="K68" s="262"/>
      <c r="L68" s="262" t="e">
        <f>K68-#REF!</f>
        <v>#REF!</v>
      </c>
      <c r="M68" s="244">
        <f t="shared" si="27"/>
      </c>
      <c r="N68" s="205"/>
      <c r="O68" s="207">
        <f t="shared" si="23"/>
        <v>0</v>
      </c>
      <c r="P68" s="207">
        <f t="shared" si="29"/>
        <v>0</v>
      </c>
      <c r="Q68" s="207">
        <f t="shared" si="30"/>
        <v>0</v>
      </c>
      <c r="R68" s="244">
        <f t="shared" si="28"/>
      </c>
    </row>
    <row r="69" spans="1:18" ht="19.5" customHeight="1" hidden="1">
      <c r="A69" s="74">
        <v>202.013</v>
      </c>
      <c r="B69" s="176" t="s">
        <v>44</v>
      </c>
      <c r="C69" s="206"/>
      <c r="D69" s="262"/>
      <c r="E69" s="206"/>
      <c r="F69" s="207">
        <f t="shared" si="4"/>
        <v>0</v>
      </c>
      <c r="G69" s="244">
        <f t="shared" si="25"/>
      </c>
      <c r="H69" s="207">
        <f t="shared" si="22"/>
        <v>0</v>
      </c>
      <c r="I69" s="244">
        <f t="shared" si="26"/>
      </c>
      <c r="J69" s="262"/>
      <c r="K69" s="262"/>
      <c r="L69" s="262" t="e">
        <f>K69-#REF!</f>
        <v>#REF!</v>
      </c>
      <c r="M69" s="244">
        <f t="shared" si="27"/>
      </c>
      <c r="N69" s="205"/>
      <c r="O69" s="207">
        <f t="shared" si="23"/>
        <v>0</v>
      </c>
      <c r="P69" s="207">
        <f t="shared" si="29"/>
        <v>0</v>
      </c>
      <c r="Q69" s="207">
        <f t="shared" si="30"/>
        <v>0</v>
      </c>
      <c r="R69" s="244">
        <f t="shared" si="28"/>
      </c>
    </row>
    <row r="70" spans="1:18" ht="20.25" hidden="1">
      <c r="A70" s="74">
        <v>202.014</v>
      </c>
      <c r="B70" s="176" t="s">
        <v>45</v>
      </c>
      <c r="C70" s="206"/>
      <c r="D70" s="262"/>
      <c r="E70" s="206"/>
      <c r="F70" s="207">
        <f t="shared" si="4"/>
        <v>0</v>
      </c>
      <c r="G70" s="244">
        <f t="shared" si="25"/>
      </c>
      <c r="H70" s="207">
        <f t="shared" si="22"/>
        <v>0</v>
      </c>
      <c r="I70" s="244">
        <f t="shared" si="26"/>
      </c>
      <c r="J70" s="262"/>
      <c r="K70" s="262"/>
      <c r="L70" s="262" t="e">
        <f>K70-#REF!</f>
        <v>#REF!</v>
      </c>
      <c r="M70" s="244">
        <f t="shared" si="27"/>
      </c>
      <c r="N70" s="205"/>
      <c r="O70" s="207">
        <f t="shared" si="23"/>
        <v>0</v>
      </c>
      <c r="P70" s="207">
        <f t="shared" si="29"/>
        <v>0</v>
      </c>
      <c r="Q70" s="207">
        <f t="shared" si="30"/>
        <v>0</v>
      </c>
      <c r="R70" s="244">
        <f t="shared" si="28"/>
      </c>
    </row>
    <row r="71" spans="1:18" ht="40.5" hidden="1">
      <c r="A71" s="75">
        <v>203</v>
      </c>
      <c r="B71" s="173" t="s">
        <v>46</v>
      </c>
      <c r="C71" s="203"/>
      <c r="D71" s="254"/>
      <c r="E71" s="203"/>
      <c r="F71" s="204">
        <f t="shared" si="4"/>
        <v>0</v>
      </c>
      <c r="G71" s="244">
        <f t="shared" si="25"/>
      </c>
      <c r="H71" s="204">
        <f t="shared" si="22"/>
        <v>0</v>
      </c>
      <c r="I71" s="244">
        <f t="shared" si="26"/>
      </c>
      <c r="J71" s="254"/>
      <c r="K71" s="254"/>
      <c r="L71" s="254" t="e">
        <f>K71-#REF!</f>
        <v>#REF!</v>
      </c>
      <c r="M71" s="244">
        <f t="shared" si="27"/>
      </c>
      <c r="N71" s="205"/>
      <c r="O71" s="204">
        <f t="shared" si="23"/>
        <v>0</v>
      </c>
      <c r="P71" s="204">
        <f t="shared" si="29"/>
        <v>0</v>
      </c>
      <c r="Q71" s="204">
        <f t="shared" si="30"/>
        <v>0</v>
      </c>
      <c r="R71" s="244">
        <f t="shared" si="28"/>
      </c>
    </row>
    <row r="72" spans="1:18" ht="15.75" customHeight="1" hidden="1">
      <c r="A72" s="74">
        <v>203.01</v>
      </c>
      <c r="B72" s="177" t="s">
        <v>47</v>
      </c>
      <c r="C72" s="203"/>
      <c r="D72" s="254"/>
      <c r="E72" s="203"/>
      <c r="F72" s="204">
        <f t="shared" si="4"/>
        <v>0</v>
      </c>
      <c r="G72" s="244">
        <f t="shared" si="25"/>
      </c>
      <c r="H72" s="204">
        <f t="shared" si="22"/>
        <v>0</v>
      </c>
      <c r="I72" s="244">
        <f t="shared" si="26"/>
      </c>
      <c r="J72" s="254"/>
      <c r="K72" s="254"/>
      <c r="L72" s="254" t="e">
        <f>K72-#REF!</f>
        <v>#REF!</v>
      </c>
      <c r="M72" s="244">
        <f t="shared" si="27"/>
      </c>
      <c r="N72" s="205"/>
      <c r="O72" s="204">
        <f t="shared" si="23"/>
        <v>0</v>
      </c>
      <c r="P72" s="204">
        <f t="shared" si="29"/>
        <v>0</v>
      </c>
      <c r="Q72" s="204">
        <f t="shared" si="30"/>
        <v>0</v>
      </c>
      <c r="R72" s="244">
        <f t="shared" si="28"/>
      </c>
    </row>
    <row r="73" spans="1:18" ht="20.25" hidden="1">
      <c r="A73" s="74">
        <v>203.011</v>
      </c>
      <c r="B73" s="176" t="s">
        <v>48</v>
      </c>
      <c r="C73" s="206"/>
      <c r="D73" s="262"/>
      <c r="E73" s="206"/>
      <c r="F73" s="207">
        <f t="shared" si="4"/>
        <v>0</v>
      </c>
      <c r="G73" s="244">
        <f t="shared" si="25"/>
      </c>
      <c r="H73" s="207">
        <f t="shared" si="22"/>
        <v>0</v>
      </c>
      <c r="I73" s="244">
        <f t="shared" si="26"/>
      </c>
      <c r="J73" s="262"/>
      <c r="K73" s="262"/>
      <c r="L73" s="262" t="e">
        <f>K73-#REF!</f>
        <v>#REF!</v>
      </c>
      <c r="M73" s="244">
        <f t="shared" si="27"/>
      </c>
      <c r="N73" s="205"/>
      <c r="O73" s="207">
        <f t="shared" si="23"/>
        <v>0</v>
      </c>
      <c r="P73" s="207">
        <f t="shared" si="29"/>
        <v>0</v>
      </c>
      <c r="Q73" s="207">
        <f t="shared" si="30"/>
        <v>0</v>
      </c>
      <c r="R73" s="244">
        <f t="shared" si="28"/>
      </c>
    </row>
    <row r="74" spans="1:18" ht="20.25" hidden="1">
      <c r="A74" s="74">
        <v>203.012</v>
      </c>
      <c r="B74" s="176" t="s">
        <v>49</v>
      </c>
      <c r="C74" s="206"/>
      <c r="D74" s="262"/>
      <c r="E74" s="206"/>
      <c r="F74" s="207">
        <f t="shared" si="4"/>
        <v>0</v>
      </c>
      <c r="G74" s="244">
        <f t="shared" si="25"/>
      </c>
      <c r="H74" s="207">
        <f t="shared" si="22"/>
        <v>0</v>
      </c>
      <c r="I74" s="244">
        <f t="shared" si="26"/>
      </c>
      <c r="J74" s="262"/>
      <c r="K74" s="262"/>
      <c r="L74" s="262" t="e">
        <f>K74-#REF!</f>
        <v>#REF!</v>
      </c>
      <c r="M74" s="244">
        <f t="shared" si="27"/>
      </c>
      <c r="N74" s="205"/>
      <c r="O74" s="207">
        <f t="shared" si="23"/>
        <v>0</v>
      </c>
      <c r="P74" s="207">
        <f t="shared" si="29"/>
        <v>0</v>
      </c>
      <c r="Q74" s="207">
        <f t="shared" si="30"/>
        <v>0</v>
      </c>
      <c r="R74" s="244">
        <f t="shared" si="28"/>
      </c>
    </row>
    <row r="75" spans="1:18" ht="15.75" customHeight="1" hidden="1">
      <c r="A75" s="74">
        <v>203.013</v>
      </c>
      <c r="B75" s="176" t="s">
        <v>44</v>
      </c>
      <c r="C75" s="206"/>
      <c r="D75" s="262"/>
      <c r="E75" s="206"/>
      <c r="F75" s="207">
        <f t="shared" si="4"/>
        <v>0</v>
      </c>
      <c r="G75" s="244">
        <f t="shared" si="25"/>
      </c>
      <c r="H75" s="207">
        <f t="shared" si="22"/>
        <v>0</v>
      </c>
      <c r="I75" s="244">
        <f t="shared" si="26"/>
      </c>
      <c r="J75" s="262"/>
      <c r="K75" s="262"/>
      <c r="L75" s="262" t="e">
        <f>K75-#REF!</f>
        <v>#REF!</v>
      </c>
      <c r="M75" s="244">
        <f t="shared" si="27"/>
      </c>
      <c r="N75" s="205"/>
      <c r="O75" s="207">
        <f t="shared" si="23"/>
        <v>0</v>
      </c>
      <c r="P75" s="207">
        <f t="shared" si="29"/>
        <v>0</v>
      </c>
      <c r="Q75" s="207">
        <f t="shared" si="30"/>
        <v>0</v>
      </c>
      <c r="R75" s="244">
        <f t="shared" si="28"/>
      </c>
    </row>
    <row r="76" spans="1:18" ht="14.25" customHeight="1" hidden="1">
      <c r="A76" s="75">
        <v>204</v>
      </c>
      <c r="B76" s="173" t="s">
        <v>50</v>
      </c>
      <c r="C76" s="206"/>
      <c r="D76" s="262"/>
      <c r="E76" s="206"/>
      <c r="F76" s="207">
        <f t="shared" si="4"/>
        <v>0</v>
      </c>
      <c r="G76" s="244">
        <f t="shared" si="25"/>
      </c>
      <c r="H76" s="207">
        <f t="shared" si="22"/>
        <v>0</v>
      </c>
      <c r="I76" s="244">
        <f t="shared" si="26"/>
      </c>
      <c r="J76" s="262"/>
      <c r="K76" s="262"/>
      <c r="L76" s="262" t="e">
        <f>K76-#REF!</f>
        <v>#REF!</v>
      </c>
      <c r="M76" s="244">
        <f t="shared" si="27"/>
      </c>
      <c r="N76" s="205"/>
      <c r="O76" s="207">
        <f t="shared" si="23"/>
        <v>0</v>
      </c>
      <c r="P76" s="207">
        <f t="shared" si="29"/>
        <v>0</v>
      </c>
      <c r="Q76" s="207">
        <f t="shared" si="30"/>
        <v>0</v>
      </c>
      <c r="R76" s="244">
        <f t="shared" si="28"/>
      </c>
    </row>
    <row r="77" spans="1:18" ht="18.75" customHeight="1" hidden="1">
      <c r="A77" s="75">
        <v>205</v>
      </c>
      <c r="B77" s="173" t="s">
        <v>51</v>
      </c>
      <c r="C77" s="206"/>
      <c r="D77" s="262"/>
      <c r="E77" s="206"/>
      <c r="F77" s="207">
        <f aca="true" t="shared" si="31" ref="F77:F88">E77-D77</f>
        <v>0</v>
      </c>
      <c r="G77" s="244">
        <f t="shared" si="25"/>
      </c>
      <c r="H77" s="207">
        <f t="shared" si="22"/>
        <v>0</v>
      </c>
      <c r="I77" s="244">
        <f t="shared" si="26"/>
      </c>
      <c r="J77" s="262"/>
      <c r="K77" s="262"/>
      <c r="L77" s="262" t="e">
        <f>K77-#REF!</f>
        <v>#REF!</v>
      </c>
      <c r="M77" s="244">
        <f t="shared" si="27"/>
      </c>
      <c r="N77" s="205"/>
      <c r="O77" s="207">
        <f t="shared" si="23"/>
        <v>0</v>
      </c>
      <c r="P77" s="207">
        <f t="shared" si="29"/>
        <v>0</v>
      </c>
      <c r="Q77" s="207">
        <f t="shared" si="30"/>
        <v>0</v>
      </c>
      <c r="R77" s="244">
        <f t="shared" si="28"/>
      </c>
    </row>
    <row r="78" spans="1:18" ht="15" customHeight="1" hidden="1">
      <c r="A78" s="75">
        <v>900.4</v>
      </c>
      <c r="B78" s="178" t="s">
        <v>52</v>
      </c>
      <c r="C78" s="203"/>
      <c r="D78" s="254"/>
      <c r="E78" s="203"/>
      <c r="F78" s="204">
        <f t="shared" si="31"/>
        <v>0</v>
      </c>
      <c r="G78" s="244">
        <f t="shared" si="25"/>
      </c>
      <c r="H78" s="204">
        <f t="shared" si="22"/>
        <v>0</v>
      </c>
      <c r="I78" s="244">
        <f t="shared" si="26"/>
      </c>
      <c r="J78" s="254"/>
      <c r="K78" s="254"/>
      <c r="L78" s="254" t="e">
        <f>K78-#REF!</f>
        <v>#REF!</v>
      </c>
      <c r="M78" s="244">
        <f t="shared" si="27"/>
      </c>
      <c r="N78" s="205"/>
      <c r="O78" s="204">
        <f t="shared" si="23"/>
        <v>0</v>
      </c>
      <c r="P78" s="204">
        <f t="shared" si="29"/>
        <v>0</v>
      </c>
      <c r="Q78" s="204">
        <f t="shared" si="30"/>
        <v>0</v>
      </c>
      <c r="R78" s="244">
        <f t="shared" si="28"/>
      </c>
    </row>
    <row r="79" spans="1:18" s="121" customFormat="1" ht="21" customHeight="1">
      <c r="A79" s="183"/>
      <c r="B79" s="184" t="s">
        <v>0</v>
      </c>
      <c r="C79" s="199">
        <f>SUM(C80:C82)</f>
        <v>3395</v>
      </c>
      <c r="D79" s="261">
        <f>SUM(D80:D86)+D87</f>
        <v>1435</v>
      </c>
      <c r="E79" s="199">
        <f>SUM(E80:E86)+E87</f>
        <v>0</v>
      </c>
      <c r="F79" s="199">
        <f t="shared" si="31"/>
        <v>-1435</v>
      </c>
      <c r="G79" s="245">
        <f t="shared" si="25"/>
        <v>0</v>
      </c>
      <c r="H79" s="199">
        <f t="shared" si="22"/>
        <v>-3395</v>
      </c>
      <c r="I79" s="286">
        <f t="shared" si="26"/>
        <v>0</v>
      </c>
      <c r="J79" s="261">
        <f>SUM(J80:J86)+J87</f>
        <v>14049.2</v>
      </c>
      <c r="K79" s="261">
        <f>SUM(K80:K86)+K87</f>
        <v>-321.32322999999997</v>
      </c>
      <c r="L79" s="192">
        <f>K79-J79</f>
        <v>-14370.52323</v>
      </c>
      <c r="M79" s="286">
        <f t="shared" si="27"/>
        <v>-0.022871283062380773</v>
      </c>
      <c r="N79" s="199"/>
      <c r="O79" s="199">
        <f t="shared" si="23"/>
        <v>17444.2</v>
      </c>
      <c r="P79" s="199">
        <f t="shared" si="29"/>
        <v>-321.32322999999997</v>
      </c>
      <c r="Q79" s="199">
        <f t="shared" si="30"/>
        <v>-17765.52323</v>
      </c>
      <c r="R79" s="286">
        <f t="shared" si="28"/>
        <v>-0.01842006110913656</v>
      </c>
    </row>
    <row r="80" spans="1:18" s="121" customFormat="1" ht="44.25" customHeight="1">
      <c r="A80" s="248">
        <v>1160</v>
      </c>
      <c r="B80" s="179" t="s">
        <v>173</v>
      </c>
      <c r="C80" s="208">
        <v>0</v>
      </c>
      <c r="D80" s="263">
        <v>0</v>
      </c>
      <c r="E80" s="209">
        <v>0</v>
      </c>
      <c r="F80" s="209">
        <f t="shared" si="31"/>
        <v>0</v>
      </c>
      <c r="G80" s="286">
        <f t="shared" si="25"/>
      </c>
      <c r="H80" s="209">
        <f t="shared" si="22"/>
        <v>0</v>
      </c>
      <c r="I80" s="286">
        <f t="shared" si="26"/>
      </c>
      <c r="J80" s="210">
        <v>0</v>
      </c>
      <c r="K80" s="210">
        <v>0</v>
      </c>
      <c r="L80" s="210"/>
      <c r="M80" s="286">
        <f t="shared" si="27"/>
      </c>
      <c r="N80" s="209"/>
      <c r="O80" s="209">
        <f t="shared" si="23"/>
        <v>0</v>
      </c>
      <c r="P80" s="209">
        <f t="shared" si="29"/>
        <v>0</v>
      </c>
      <c r="Q80" s="209">
        <f t="shared" si="30"/>
        <v>0</v>
      </c>
      <c r="R80" s="286">
        <f t="shared" si="28"/>
      </c>
    </row>
    <row r="81" spans="1:18" s="121" customFormat="1" ht="87" customHeight="1">
      <c r="A81" s="248">
        <v>8820</v>
      </c>
      <c r="B81" s="179" t="s">
        <v>177</v>
      </c>
      <c r="C81" s="209">
        <v>945</v>
      </c>
      <c r="D81" s="210">
        <v>945</v>
      </c>
      <c r="E81" s="210">
        <v>0</v>
      </c>
      <c r="F81" s="209">
        <f t="shared" si="31"/>
        <v>-945</v>
      </c>
      <c r="G81" s="286">
        <f t="shared" si="25"/>
        <v>0</v>
      </c>
      <c r="H81" s="209">
        <f t="shared" si="22"/>
        <v>-945</v>
      </c>
      <c r="I81" s="286">
        <f t="shared" si="26"/>
        <v>0</v>
      </c>
      <c r="J81" s="210">
        <v>-18.3</v>
      </c>
      <c r="K81" s="210">
        <v>-167.37215</v>
      </c>
      <c r="L81" s="194">
        <f aca="true" t="shared" si="32" ref="L81:L87">K81-J81</f>
        <v>-149.07215</v>
      </c>
      <c r="M81" s="286">
        <f t="shared" si="27"/>
        <v>9.14601912568306</v>
      </c>
      <c r="N81" s="209"/>
      <c r="O81" s="209">
        <f t="shared" si="23"/>
        <v>926.7</v>
      </c>
      <c r="P81" s="209">
        <f t="shared" si="29"/>
        <v>-167.37215</v>
      </c>
      <c r="Q81" s="209">
        <f t="shared" si="30"/>
        <v>-1094.07215</v>
      </c>
      <c r="R81" s="286">
        <f t="shared" si="28"/>
        <v>-0.1806109312614654</v>
      </c>
    </row>
    <row r="82" spans="1:18" s="121" customFormat="1" ht="69.75" customHeight="1">
      <c r="A82" s="248" t="s">
        <v>174</v>
      </c>
      <c r="B82" s="179" t="s">
        <v>175</v>
      </c>
      <c r="C82" s="209">
        <v>2450</v>
      </c>
      <c r="D82" s="210">
        <v>490</v>
      </c>
      <c r="E82" s="210">
        <v>0</v>
      </c>
      <c r="F82" s="209">
        <f t="shared" si="31"/>
        <v>-490</v>
      </c>
      <c r="G82" s="286">
        <f t="shared" si="25"/>
        <v>0</v>
      </c>
      <c r="H82" s="209">
        <f t="shared" si="22"/>
        <v>-2450</v>
      </c>
      <c r="I82" s="286">
        <f t="shared" si="26"/>
        <v>0</v>
      </c>
      <c r="J82" s="210">
        <v>0</v>
      </c>
      <c r="K82" s="210">
        <v>-153.95108</v>
      </c>
      <c r="L82" s="194">
        <f t="shared" si="32"/>
        <v>-153.95108</v>
      </c>
      <c r="M82" s="286">
        <f t="shared" si="27"/>
      </c>
      <c r="N82" s="209"/>
      <c r="O82" s="209">
        <f t="shared" si="23"/>
        <v>2450</v>
      </c>
      <c r="P82" s="209">
        <f t="shared" si="29"/>
        <v>-153.95108</v>
      </c>
      <c r="Q82" s="209">
        <f t="shared" si="30"/>
        <v>-2603.95108</v>
      </c>
      <c r="R82" s="286">
        <f t="shared" si="28"/>
        <v>-0.06283717551020408</v>
      </c>
    </row>
    <row r="83" spans="1:18" s="121" customFormat="1" ht="131.25" customHeight="1">
      <c r="A83" s="248">
        <v>8880</v>
      </c>
      <c r="B83" s="179" t="s">
        <v>176</v>
      </c>
      <c r="C83" s="208">
        <v>0</v>
      </c>
      <c r="D83" s="263">
        <v>0</v>
      </c>
      <c r="E83" s="208">
        <v>0</v>
      </c>
      <c r="F83" s="209"/>
      <c r="G83" s="286">
        <f t="shared" si="25"/>
      </c>
      <c r="H83" s="209"/>
      <c r="I83" s="286">
        <f t="shared" si="26"/>
      </c>
      <c r="J83" s="210">
        <v>14067.5</v>
      </c>
      <c r="K83" s="210">
        <v>0</v>
      </c>
      <c r="L83" s="194">
        <f t="shared" si="32"/>
        <v>-14067.5</v>
      </c>
      <c r="M83" s="286">
        <f t="shared" si="27"/>
        <v>0</v>
      </c>
      <c r="N83" s="209"/>
      <c r="O83" s="209">
        <f>C83+J83</f>
        <v>14067.5</v>
      </c>
      <c r="P83" s="209">
        <f t="shared" si="29"/>
        <v>0</v>
      </c>
      <c r="Q83" s="209">
        <f t="shared" si="30"/>
        <v>-14067.5</v>
      </c>
      <c r="R83" s="286">
        <f t="shared" si="28"/>
        <v>0</v>
      </c>
    </row>
    <row r="84" spans="1:18" s="1" customFormat="1" ht="60.75" hidden="1">
      <c r="A84" s="76">
        <v>8103</v>
      </c>
      <c r="B84" s="180" t="s">
        <v>1</v>
      </c>
      <c r="C84" s="208"/>
      <c r="D84" s="210"/>
      <c r="E84" s="208"/>
      <c r="F84" s="210">
        <f t="shared" si="31"/>
        <v>0</v>
      </c>
      <c r="G84" s="244">
        <f t="shared" si="25"/>
      </c>
      <c r="H84" s="210">
        <f>E84-C84</f>
        <v>0</v>
      </c>
      <c r="I84" s="244">
        <f t="shared" si="26"/>
      </c>
      <c r="J84" s="210"/>
      <c r="K84" s="210"/>
      <c r="L84" s="194">
        <f t="shared" si="32"/>
        <v>0</v>
      </c>
      <c r="M84" s="244">
        <f t="shared" si="27"/>
      </c>
      <c r="N84" s="210"/>
      <c r="O84" s="210">
        <f t="shared" si="23"/>
        <v>0</v>
      </c>
      <c r="P84" s="210">
        <f t="shared" si="29"/>
        <v>0</v>
      </c>
      <c r="Q84" s="210">
        <f t="shared" si="30"/>
        <v>0</v>
      </c>
      <c r="R84" s="244">
        <f t="shared" si="28"/>
      </c>
    </row>
    <row r="85" spans="1:18" s="1" customFormat="1" ht="60.75" hidden="1">
      <c r="A85" s="76">
        <v>8104</v>
      </c>
      <c r="B85" s="180" t="s">
        <v>2</v>
      </c>
      <c r="C85" s="208"/>
      <c r="D85" s="210"/>
      <c r="E85" s="208"/>
      <c r="F85" s="210">
        <f t="shared" si="31"/>
        <v>0</v>
      </c>
      <c r="G85" s="244">
        <f t="shared" si="25"/>
      </c>
      <c r="H85" s="210">
        <f>E85-C85</f>
        <v>0</v>
      </c>
      <c r="I85" s="244">
        <f t="shared" si="26"/>
      </c>
      <c r="J85" s="210"/>
      <c r="K85" s="210"/>
      <c r="L85" s="194">
        <f t="shared" si="32"/>
        <v>0</v>
      </c>
      <c r="M85" s="244">
        <f t="shared" si="27"/>
      </c>
      <c r="N85" s="210"/>
      <c r="O85" s="210">
        <f t="shared" si="23"/>
        <v>0</v>
      </c>
      <c r="P85" s="210">
        <f t="shared" si="29"/>
        <v>0</v>
      </c>
      <c r="Q85" s="210">
        <f t="shared" si="30"/>
        <v>0</v>
      </c>
      <c r="R85" s="244">
        <f t="shared" si="28"/>
      </c>
    </row>
    <row r="86" spans="1:18" s="1" customFormat="1" ht="40.5" hidden="1">
      <c r="A86" s="76">
        <v>8106</v>
      </c>
      <c r="B86" s="180" t="s">
        <v>3</v>
      </c>
      <c r="C86" s="208"/>
      <c r="D86" s="210"/>
      <c r="E86" s="208"/>
      <c r="F86" s="210">
        <f t="shared" si="31"/>
        <v>0</v>
      </c>
      <c r="G86" s="244">
        <f t="shared" si="25"/>
      </c>
      <c r="H86" s="210">
        <f>E86-C86</f>
        <v>0</v>
      </c>
      <c r="I86" s="244">
        <f t="shared" si="26"/>
      </c>
      <c r="J86" s="210"/>
      <c r="K86" s="210"/>
      <c r="L86" s="194">
        <f t="shared" si="32"/>
        <v>0</v>
      </c>
      <c r="M86" s="244">
        <f t="shared" si="27"/>
      </c>
      <c r="N86" s="210"/>
      <c r="O86" s="210">
        <f t="shared" si="23"/>
        <v>0</v>
      </c>
      <c r="P86" s="210">
        <f t="shared" si="29"/>
        <v>0</v>
      </c>
      <c r="Q86" s="210">
        <f t="shared" si="30"/>
        <v>0</v>
      </c>
      <c r="R86" s="244">
        <f t="shared" si="28"/>
      </c>
    </row>
    <row r="87" spans="1:18" s="1" customFormat="1" ht="60.75" hidden="1">
      <c r="A87" s="76">
        <v>8107</v>
      </c>
      <c r="B87" s="180" t="s">
        <v>117</v>
      </c>
      <c r="C87" s="208"/>
      <c r="D87" s="210"/>
      <c r="E87" s="208"/>
      <c r="F87" s="210">
        <f t="shared" si="31"/>
        <v>0</v>
      </c>
      <c r="G87" s="244">
        <f t="shared" si="25"/>
      </c>
      <c r="H87" s="210">
        <f>E87-C87</f>
        <v>0</v>
      </c>
      <c r="I87" s="244">
        <f t="shared" si="26"/>
      </c>
      <c r="J87" s="210"/>
      <c r="K87" s="210"/>
      <c r="L87" s="194">
        <f t="shared" si="32"/>
        <v>0</v>
      </c>
      <c r="M87" s="244">
        <f t="shared" si="27"/>
      </c>
      <c r="N87" s="210"/>
      <c r="O87" s="210">
        <f t="shared" si="23"/>
        <v>0</v>
      </c>
      <c r="P87" s="210">
        <f t="shared" si="29"/>
        <v>0</v>
      </c>
      <c r="Q87" s="210">
        <f t="shared" si="30"/>
        <v>0</v>
      </c>
      <c r="R87" s="244">
        <f t="shared" si="28"/>
      </c>
    </row>
    <row r="88" spans="1:20" ht="25.5" customHeight="1">
      <c r="A88" s="77"/>
      <c r="B88" s="181" t="s">
        <v>4</v>
      </c>
      <c r="C88" s="197">
        <f>C79+C49</f>
        <v>7674044.57637</v>
      </c>
      <c r="D88" s="197">
        <f>D79+D49</f>
        <v>2036008.5789099997</v>
      </c>
      <c r="E88" s="197">
        <f>E79+E49</f>
        <v>1613093.03147</v>
      </c>
      <c r="F88" s="197">
        <f t="shared" si="31"/>
        <v>-422915.54743999965</v>
      </c>
      <c r="G88" s="244">
        <f t="shared" si="25"/>
        <v>0.792282040546994</v>
      </c>
      <c r="H88" s="197">
        <f>E88-C88</f>
        <v>-6060951.5449</v>
      </c>
      <c r="I88" s="244">
        <f t="shared" si="26"/>
        <v>0.2102011547388001</v>
      </c>
      <c r="J88" s="197">
        <f>J49+J79</f>
        <v>1064352.78301</v>
      </c>
      <c r="K88" s="197">
        <f>K49+K79</f>
        <v>97989.95282000003</v>
      </c>
      <c r="L88" s="197">
        <f>L49+L79</f>
        <v>-966362.8301899999</v>
      </c>
      <c r="M88" s="244">
        <f t="shared" si="27"/>
        <v>0.09206529487608751</v>
      </c>
      <c r="N88" s="288"/>
      <c r="O88" s="288">
        <f t="shared" si="23"/>
        <v>8738397.35938</v>
      </c>
      <c r="P88" s="288">
        <f t="shared" si="29"/>
        <v>1711082.98429</v>
      </c>
      <c r="Q88" s="288">
        <f t="shared" si="30"/>
        <v>-7027314.375089999</v>
      </c>
      <c r="R88" s="244">
        <f t="shared" si="28"/>
        <v>0.19581199090852555</v>
      </c>
      <c r="S88" s="5"/>
      <c r="T88" s="5"/>
    </row>
    <row r="89" spans="1:18" ht="15.75">
      <c r="A89" s="43"/>
      <c r="B89" s="44"/>
      <c r="C89" s="185"/>
      <c r="D89" s="264"/>
      <c r="E89" s="185"/>
      <c r="F89" s="186"/>
      <c r="G89" s="186"/>
      <c r="H89" s="187"/>
      <c r="I89" s="188"/>
      <c r="J89" s="265"/>
      <c r="K89" s="265"/>
      <c r="L89" s="273"/>
      <c r="M89" s="274"/>
      <c r="N89" s="190"/>
      <c r="O89" s="190"/>
      <c r="P89" s="190"/>
      <c r="Q89" s="190"/>
      <c r="R89" s="190"/>
    </row>
    <row r="90" spans="1:18" ht="15.75">
      <c r="A90" s="40"/>
      <c r="B90" s="56"/>
      <c r="C90" s="189"/>
      <c r="D90" s="265"/>
      <c r="E90" s="189"/>
      <c r="F90" s="187"/>
      <c r="G90" s="187"/>
      <c r="H90" s="187"/>
      <c r="I90" s="188"/>
      <c r="J90" s="265"/>
      <c r="K90" s="265"/>
      <c r="L90" s="273"/>
      <c r="M90" s="274"/>
      <c r="N90" s="190"/>
      <c r="O90" s="190"/>
      <c r="P90" s="190"/>
      <c r="Q90" s="190"/>
      <c r="R90" s="190"/>
    </row>
    <row r="91" spans="1:13" ht="15.75">
      <c r="A91" s="38"/>
      <c r="B91" s="39"/>
      <c r="C91" s="97"/>
      <c r="D91" s="266"/>
      <c r="E91" s="279"/>
      <c r="F91" s="40"/>
      <c r="G91" s="40"/>
      <c r="H91" s="46"/>
      <c r="I91" s="24"/>
      <c r="J91" s="275"/>
      <c r="K91" s="276"/>
      <c r="M91" s="277"/>
    </row>
    <row r="92" spans="1:13" ht="18.75">
      <c r="A92" s="38"/>
      <c r="B92" s="120"/>
      <c r="C92" s="98"/>
      <c r="D92" s="267"/>
      <c r="E92" s="104"/>
      <c r="F92" s="46"/>
      <c r="G92" s="46"/>
      <c r="H92" s="46"/>
      <c r="I92" s="24"/>
      <c r="J92" s="278"/>
      <c r="K92" s="276"/>
      <c r="M92" s="277"/>
    </row>
    <row r="93" spans="1:13" ht="15.75">
      <c r="A93" s="38"/>
      <c r="B93" s="39"/>
      <c r="C93" s="98"/>
      <c r="D93" s="267"/>
      <c r="E93" s="104"/>
      <c r="F93" s="46"/>
      <c r="G93" s="46"/>
      <c r="H93" s="46"/>
      <c r="I93" s="24"/>
      <c r="J93" s="276"/>
      <c r="K93" s="278"/>
      <c r="M93" s="277"/>
    </row>
    <row r="94" spans="1:13" ht="15.75">
      <c r="A94" s="38"/>
      <c r="B94" s="39"/>
      <c r="C94" s="98"/>
      <c r="D94" s="267"/>
      <c r="E94" s="104"/>
      <c r="F94" s="46"/>
      <c r="G94" s="46"/>
      <c r="H94" s="46"/>
      <c r="I94" s="24"/>
      <c r="J94" s="276"/>
      <c r="K94" s="276"/>
      <c r="M94" s="277"/>
    </row>
    <row r="95" spans="1:13" ht="15.75">
      <c r="A95" s="38"/>
      <c r="B95" s="39"/>
      <c r="C95" s="98"/>
      <c r="D95" s="267"/>
      <c r="E95" s="104"/>
      <c r="F95" s="46"/>
      <c r="G95" s="46"/>
      <c r="H95" s="46"/>
      <c r="I95" s="24"/>
      <c r="J95" s="276"/>
      <c r="K95" s="276"/>
      <c r="M95" s="277"/>
    </row>
    <row r="96" spans="1:13" ht="15.75">
      <c r="A96" s="38"/>
      <c r="B96" s="39"/>
      <c r="C96" s="98"/>
      <c r="D96" s="267"/>
      <c r="E96" s="104"/>
      <c r="F96" s="46"/>
      <c r="G96" s="46"/>
      <c r="H96" s="46"/>
      <c r="I96" s="24"/>
      <c r="J96" s="276"/>
      <c r="K96" s="276"/>
      <c r="M96" s="277"/>
    </row>
    <row r="97" spans="1:13" ht="15.75">
      <c r="A97" s="41"/>
      <c r="B97" s="42"/>
      <c r="C97" s="99"/>
      <c r="D97" s="268"/>
      <c r="E97" s="105"/>
      <c r="F97" s="47"/>
      <c r="G97" s="47"/>
      <c r="H97" s="47"/>
      <c r="M97" s="277"/>
    </row>
    <row r="98" spans="1:13" ht="15.75">
      <c r="A98" s="41"/>
      <c r="B98" s="42"/>
      <c r="C98" s="99"/>
      <c r="D98" s="268"/>
      <c r="E98" s="105"/>
      <c r="F98" s="47"/>
      <c r="G98" s="47"/>
      <c r="H98" s="47"/>
      <c r="M98" s="277"/>
    </row>
    <row r="99" spans="1:13" ht="15.75">
      <c r="A99" s="41"/>
      <c r="B99" s="42"/>
      <c r="C99" s="99"/>
      <c r="D99" s="268"/>
      <c r="E99" s="105"/>
      <c r="F99" s="47"/>
      <c r="G99" s="47"/>
      <c r="H99" s="47"/>
      <c r="M99" s="277"/>
    </row>
    <row r="100" ht="15.75">
      <c r="M100" s="277"/>
    </row>
    <row r="101" ht="15.75">
      <c r="M101" s="277"/>
    </row>
    <row r="102" ht="15.75">
      <c r="M102" s="277"/>
    </row>
    <row r="103" ht="15.75">
      <c r="M103" s="277"/>
    </row>
    <row r="104" ht="15.75">
      <c r="M104" s="277"/>
    </row>
    <row r="105" ht="15.75">
      <c r="M105" s="277"/>
    </row>
    <row r="106" ht="15.75">
      <c r="M106" s="277"/>
    </row>
    <row r="107" ht="15.75">
      <c r="M107" s="277"/>
    </row>
    <row r="108" ht="15.75">
      <c r="M108" s="277"/>
    </row>
    <row r="109" ht="15.75">
      <c r="M109" s="277"/>
    </row>
    <row r="110" ht="15.75">
      <c r="M110" s="277"/>
    </row>
    <row r="111" ht="15.75">
      <c r="M111" s="277"/>
    </row>
    <row r="112" ht="15.75">
      <c r="M112" s="277"/>
    </row>
    <row r="113" ht="15.75">
      <c r="M113" s="277"/>
    </row>
    <row r="114" ht="15.75">
      <c r="M114" s="277"/>
    </row>
    <row r="115" ht="15.75">
      <c r="M115" s="277"/>
    </row>
    <row r="116" ht="15.75">
      <c r="M116" s="277"/>
    </row>
    <row r="117" ht="15.75">
      <c r="M117" s="277"/>
    </row>
    <row r="118" ht="15.75">
      <c r="M118" s="277"/>
    </row>
    <row r="119" ht="15.75">
      <c r="M119" s="277"/>
    </row>
    <row r="120" ht="15.75">
      <c r="M120" s="277"/>
    </row>
    <row r="121" ht="15.75">
      <c r="M121" s="277"/>
    </row>
    <row r="122" ht="15.75">
      <c r="M122" s="277"/>
    </row>
    <row r="123" ht="15.75">
      <c r="M123" s="277"/>
    </row>
    <row r="124" ht="15.75">
      <c r="M124" s="277"/>
    </row>
    <row r="125" ht="15.75">
      <c r="M125" s="277"/>
    </row>
    <row r="126" ht="15.75">
      <c r="M126" s="277"/>
    </row>
    <row r="127" ht="15.75">
      <c r="M127" s="277"/>
    </row>
    <row r="128" ht="15.75">
      <c r="M128" s="277"/>
    </row>
    <row r="129" ht="15.75">
      <c r="M129" s="277"/>
    </row>
    <row r="130" ht="15.75">
      <c r="M130" s="277"/>
    </row>
    <row r="131" ht="15.75">
      <c r="M131" s="277"/>
    </row>
    <row r="132" ht="15.75">
      <c r="M132" s="277"/>
    </row>
    <row r="133" ht="15.75">
      <c r="M133" s="277"/>
    </row>
    <row r="134" ht="15.75">
      <c r="M134" s="277"/>
    </row>
    <row r="135" ht="15.75">
      <c r="M135" s="277"/>
    </row>
    <row r="136" ht="15.75">
      <c r="M136" s="277"/>
    </row>
    <row r="137" ht="15.75">
      <c r="M137" s="277"/>
    </row>
    <row r="138" ht="15.75">
      <c r="M138" s="277"/>
    </row>
    <row r="139" ht="15.75">
      <c r="M139" s="277"/>
    </row>
    <row r="140" ht="15.75">
      <c r="M140" s="277"/>
    </row>
    <row r="141" ht="15.75">
      <c r="M141" s="277"/>
    </row>
    <row r="142" ht="15.75">
      <c r="M142" s="277"/>
    </row>
    <row r="143" ht="15.75">
      <c r="M143" s="277"/>
    </row>
    <row r="144" ht="15.75">
      <c r="M144" s="277"/>
    </row>
    <row r="145" ht="15.75">
      <c r="M145" s="277"/>
    </row>
    <row r="146" ht="15.75">
      <c r="M146" s="277"/>
    </row>
    <row r="147" ht="15.75">
      <c r="M147" s="277"/>
    </row>
    <row r="148" ht="15.75">
      <c r="M148" s="277"/>
    </row>
    <row r="149" ht="15.75">
      <c r="M149" s="277"/>
    </row>
    <row r="150" ht="15.75">
      <c r="M150" s="277"/>
    </row>
    <row r="151" ht="15.75">
      <c r="M151" s="277"/>
    </row>
    <row r="152" ht="15.75">
      <c r="M152" s="277"/>
    </row>
    <row r="153" ht="15.75">
      <c r="M153" s="277"/>
    </row>
    <row r="154" ht="15.75">
      <c r="M154" s="277"/>
    </row>
    <row r="155" ht="15.75">
      <c r="M155" s="277"/>
    </row>
    <row r="156" ht="15.75">
      <c r="M156" s="277"/>
    </row>
    <row r="157" ht="15.75">
      <c r="M157" s="277"/>
    </row>
    <row r="158" ht="15.75">
      <c r="M158" s="277"/>
    </row>
    <row r="159" ht="15.75">
      <c r="M159" s="277"/>
    </row>
    <row r="160" ht="15.75">
      <c r="M160" s="277"/>
    </row>
    <row r="161" ht="15.75">
      <c r="M161" s="277"/>
    </row>
    <row r="162" ht="15.75">
      <c r="M162" s="277"/>
    </row>
    <row r="163" ht="15.75">
      <c r="M163" s="277"/>
    </row>
    <row r="164" ht="15.75">
      <c r="M164" s="277"/>
    </row>
    <row r="165" ht="15.75">
      <c r="M165" s="277"/>
    </row>
    <row r="166" ht="15.75">
      <c r="M166" s="277"/>
    </row>
    <row r="167" ht="15.75">
      <c r="M167" s="277"/>
    </row>
    <row r="168" ht="15.75">
      <c r="M168" s="277"/>
    </row>
    <row r="169" ht="15.75">
      <c r="M169" s="277"/>
    </row>
    <row r="170" ht="15.75">
      <c r="M170" s="277"/>
    </row>
    <row r="171" ht="15.75">
      <c r="M171" s="277"/>
    </row>
    <row r="172" ht="15.75">
      <c r="M172" s="277"/>
    </row>
    <row r="173" ht="15.75">
      <c r="M173" s="277"/>
    </row>
    <row r="174" ht="15.75">
      <c r="M174" s="277"/>
    </row>
    <row r="175" ht="15.75">
      <c r="M175" s="277"/>
    </row>
    <row r="176" ht="15.75">
      <c r="M176" s="277"/>
    </row>
    <row r="177" ht="15.75">
      <c r="M177" s="277"/>
    </row>
    <row r="178" ht="15.75">
      <c r="M178" s="277"/>
    </row>
    <row r="179" ht="15.75">
      <c r="M179" s="277"/>
    </row>
    <row r="180" ht="15.75">
      <c r="M180" s="277"/>
    </row>
    <row r="181" ht="15.75">
      <c r="M181" s="277"/>
    </row>
    <row r="182" ht="15.75">
      <c r="M182" s="277"/>
    </row>
    <row r="183" ht="15.75">
      <c r="M183" s="277"/>
    </row>
    <row r="184" ht="15.75">
      <c r="M184" s="277"/>
    </row>
    <row r="185" ht="15.75">
      <c r="M185" s="277"/>
    </row>
    <row r="186" ht="15.75">
      <c r="M186" s="277"/>
    </row>
    <row r="187" ht="15.75">
      <c r="M187" s="277"/>
    </row>
    <row r="188" ht="15.75">
      <c r="M188" s="277"/>
    </row>
    <row r="189" ht="15.75">
      <c r="M189" s="277"/>
    </row>
    <row r="190" ht="15.75">
      <c r="M190" s="277"/>
    </row>
    <row r="191" ht="15.75">
      <c r="M191" s="277"/>
    </row>
    <row r="192" ht="15.75">
      <c r="M192" s="277"/>
    </row>
    <row r="193" ht="15.75">
      <c r="M193" s="277"/>
    </row>
    <row r="194" ht="15.75">
      <c r="M194" s="277"/>
    </row>
    <row r="195" ht="15.75">
      <c r="M195" s="277"/>
    </row>
    <row r="196" ht="15.75">
      <c r="M196" s="277"/>
    </row>
    <row r="197" ht="15.75">
      <c r="M197" s="277"/>
    </row>
    <row r="198" ht="15.75">
      <c r="M198" s="277"/>
    </row>
    <row r="199" ht="15.75">
      <c r="M199" s="277"/>
    </row>
    <row r="200" ht="15.75">
      <c r="M200" s="277"/>
    </row>
    <row r="201" ht="15.75">
      <c r="M201" s="277"/>
    </row>
    <row r="202" ht="15.75">
      <c r="M202" s="277"/>
    </row>
    <row r="203" ht="15.75">
      <c r="M203" s="277"/>
    </row>
    <row r="204" ht="15.75">
      <c r="M204" s="277"/>
    </row>
    <row r="205" ht="15.75">
      <c r="M205" s="277"/>
    </row>
    <row r="206" ht="15.75">
      <c r="M206" s="277"/>
    </row>
    <row r="207" ht="15.75">
      <c r="M207" s="277"/>
    </row>
    <row r="208" ht="15.75">
      <c r="M208" s="277"/>
    </row>
    <row r="209" ht="15.75">
      <c r="M209" s="277"/>
    </row>
    <row r="210" ht="15.75">
      <c r="M210" s="277"/>
    </row>
    <row r="211" ht="15.75">
      <c r="M211" s="277"/>
    </row>
    <row r="212" ht="15.75">
      <c r="M212" s="277"/>
    </row>
    <row r="213" ht="15.75">
      <c r="M213" s="277"/>
    </row>
    <row r="214" ht="15.75">
      <c r="M214" s="277"/>
    </row>
    <row r="215" ht="15.75">
      <c r="M215" s="277"/>
    </row>
    <row r="216" ht="15.75">
      <c r="M216" s="277"/>
    </row>
    <row r="217" ht="15.75">
      <c r="M217" s="277"/>
    </row>
    <row r="218" ht="15.75">
      <c r="M218" s="277"/>
    </row>
    <row r="219" ht="15.75">
      <c r="M219" s="277"/>
    </row>
    <row r="220" ht="15.75">
      <c r="M220" s="277"/>
    </row>
    <row r="221" ht="15.75">
      <c r="M221" s="277"/>
    </row>
    <row r="222" ht="15.75">
      <c r="M222" s="277"/>
    </row>
    <row r="223" ht="15.75">
      <c r="M223" s="277"/>
    </row>
    <row r="224" ht="15.75">
      <c r="M224" s="277"/>
    </row>
    <row r="225" ht="15.75">
      <c r="M225" s="277"/>
    </row>
    <row r="226" ht="15.75">
      <c r="M226" s="277"/>
    </row>
    <row r="227" ht="15.75">
      <c r="M227" s="277"/>
    </row>
    <row r="228" ht="15.75">
      <c r="M228" s="277"/>
    </row>
    <row r="229" ht="15.75">
      <c r="M229" s="277"/>
    </row>
    <row r="230" ht="15.75">
      <c r="M230" s="277"/>
    </row>
    <row r="231" ht="15.75">
      <c r="M231" s="277"/>
    </row>
    <row r="232" ht="15.75">
      <c r="M232" s="277"/>
    </row>
    <row r="233" ht="15.75">
      <c r="M233" s="277"/>
    </row>
    <row r="234" ht="15.75">
      <c r="M234" s="277"/>
    </row>
    <row r="235" ht="15.75">
      <c r="M235" s="277"/>
    </row>
    <row r="236" ht="15.75">
      <c r="M236" s="277"/>
    </row>
    <row r="237" ht="15.75">
      <c r="M237" s="277"/>
    </row>
    <row r="238" ht="15.75">
      <c r="M238" s="277"/>
    </row>
    <row r="239" ht="15.75">
      <c r="M239" s="277"/>
    </row>
    <row r="240" ht="15.75">
      <c r="M240" s="277"/>
    </row>
    <row r="241" ht="15.75">
      <c r="M241" s="277"/>
    </row>
    <row r="242" ht="15.75">
      <c r="M242" s="277"/>
    </row>
    <row r="243" ht="15.75">
      <c r="M243" s="277"/>
    </row>
    <row r="244" ht="15.75">
      <c r="M244" s="277"/>
    </row>
    <row r="245" ht="15.75">
      <c r="M245" s="277"/>
    </row>
    <row r="246" ht="15.75">
      <c r="M246" s="277"/>
    </row>
    <row r="247" ht="15.75">
      <c r="M247" s="277"/>
    </row>
    <row r="248" ht="15.75">
      <c r="M248" s="277"/>
    </row>
    <row r="249" ht="15.75">
      <c r="M249" s="277"/>
    </row>
    <row r="250" ht="15.75">
      <c r="M250" s="277"/>
    </row>
    <row r="251" ht="15.75">
      <c r="M251" s="277"/>
    </row>
    <row r="252" ht="15.75">
      <c r="M252" s="277"/>
    </row>
    <row r="253" ht="15.75">
      <c r="M253" s="277"/>
    </row>
    <row r="254" ht="15.75">
      <c r="M254" s="277"/>
    </row>
    <row r="255" ht="15.75">
      <c r="M255" s="277"/>
    </row>
    <row r="256" ht="15.75">
      <c r="M256" s="277"/>
    </row>
    <row r="257" ht="15.75">
      <c r="M257" s="277"/>
    </row>
    <row r="258" ht="15.75">
      <c r="M258" s="277"/>
    </row>
    <row r="259" ht="15.75">
      <c r="M259" s="277"/>
    </row>
    <row r="260" ht="15.75">
      <c r="M260" s="277"/>
    </row>
    <row r="261" ht="15.75">
      <c r="M261" s="277"/>
    </row>
    <row r="262" ht="15.75">
      <c r="M262" s="277"/>
    </row>
    <row r="263" ht="15.75">
      <c r="M263" s="277"/>
    </row>
    <row r="264" ht="15.75">
      <c r="M264" s="277"/>
    </row>
    <row r="265" ht="15.75">
      <c r="M265" s="277"/>
    </row>
    <row r="266" ht="15.75">
      <c r="M266" s="277"/>
    </row>
    <row r="267" ht="15.75">
      <c r="M267" s="277"/>
    </row>
    <row r="268" ht="15.75">
      <c r="M268" s="277"/>
    </row>
    <row r="269" ht="15.75">
      <c r="M269" s="277"/>
    </row>
    <row r="270" ht="15.75">
      <c r="M270" s="277"/>
    </row>
    <row r="271" ht="15.75">
      <c r="M271" s="277"/>
    </row>
    <row r="272" ht="15.75">
      <c r="M272" s="277"/>
    </row>
    <row r="273" ht="15.75">
      <c r="M273" s="277"/>
    </row>
    <row r="274" ht="15.75">
      <c r="M274" s="277"/>
    </row>
    <row r="275" ht="15.75">
      <c r="M275" s="277"/>
    </row>
    <row r="276" ht="15.75">
      <c r="M276" s="277"/>
    </row>
    <row r="277" ht="15.75">
      <c r="M277" s="277"/>
    </row>
    <row r="278" ht="15.75">
      <c r="M278" s="277"/>
    </row>
    <row r="279" ht="15.75">
      <c r="M279" s="277"/>
    </row>
    <row r="280" ht="15.75">
      <c r="M280" s="277"/>
    </row>
    <row r="281" ht="15.75">
      <c r="M281" s="277"/>
    </row>
    <row r="282" ht="15.75">
      <c r="M282" s="277"/>
    </row>
    <row r="283" ht="15.75">
      <c r="M283" s="277"/>
    </row>
    <row r="284" ht="15.75">
      <c r="M284" s="277"/>
    </row>
    <row r="285" ht="15.75">
      <c r="M285" s="277"/>
    </row>
    <row r="286" ht="15.75">
      <c r="M286" s="277"/>
    </row>
    <row r="287" ht="15.75">
      <c r="M287" s="277"/>
    </row>
    <row r="288" ht="15.75">
      <c r="M288" s="277"/>
    </row>
    <row r="289" ht="15.75">
      <c r="M289" s="277"/>
    </row>
    <row r="290" ht="15.75">
      <c r="M290" s="277"/>
    </row>
    <row r="291" ht="15.75">
      <c r="M291" s="277"/>
    </row>
    <row r="292" ht="15.75">
      <c r="M292" s="277"/>
    </row>
    <row r="293" ht="15.75">
      <c r="M293" s="277"/>
    </row>
    <row r="294" ht="15.75">
      <c r="M294" s="277"/>
    </row>
    <row r="295" ht="15.75">
      <c r="M295" s="277"/>
    </row>
    <row r="296" ht="15.75">
      <c r="M296" s="277"/>
    </row>
    <row r="297" ht="15.75">
      <c r="M297" s="277"/>
    </row>
    <row r="298" ht="15.75">
      <c r="M298" s="277"/>
    </row>
    <row r="299" ht="15.75">
      <c r="M299" s="277"/>
    </row>
    <row r="300" ht="15.75">
      <c r="M300" s="277"/>
    </row>
    <row r="301" ht="15.75">
      <c r="M301" s="277"/>
    </row>
    <row r="302" ht="15.75">
      <c r="M302" s="277"/>
    </row>
    <row r="303" ht="15.75">
      <c r="M303" s="277"/>
    </row>
    <row r="304" ht="15.75">
      <c r="M304" s="277"/>
    </row>
    <row r="305" ht="15.75">
      <c r="M305" s="277"/>
    </row>
    <row r="306" ht="15.75">
      <c r="M306" s="277"/>
    </row>
    <row r="307" ht="15.75">
      <c r="M307" s="277"/>
    </row>
    <row r="308" ht="15.75">
      <c r="M308" s="277"/>
    </row>
    <row r="309" ht="15.75">
      <c r="M309" s="277"/>
    </row>
    <row r="310" ht="15.75">
      <c r="M310" s="277"/>
    </row>
    <row r="311" ht="15.75">
      <c r="M311" s="277"/>
    </row>
    <row r="312" ht="15.75">
      <c r="M312" s="277"/>
    </row>
    <row r="313" ht="15.75">
      <c r="M313" s="277"/>
    </row>
    <row r="314" ht="15.75">
      <c r="M314" s="277"/>
    </row>
    <row r="315" ht="15.75">
      <c r="M315" s="277"/>
    </row>
    <row r="316" ht="15.75">
      <c r="M316" s="277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3"/>
  <headerFooter alignWithMargins="0">
    <oddHeader>&amp;R&amp;P</oddHeader>
  </headerFooter>
  <rowBreaks count="1" manualBreakCount="1">
    <brk id="78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2021-03-18T07:59:34Z</cp:lastPrinted>
  <dcterms:created xsi:type="dcterms:W3CDTF">2001-07-11T13:17:26Z</dcterms:created>
  <dcterms:modified xsi:type="dcterms:W3CDTF">2021-04-15T13:04:24Z</dcterms:modified>
  <cp:category/>
  <cp:version/>
  <cp:contentType/>
  <cp:contentStatus/>
</cp:coreProperties>
</file>