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Доходи" sheetId="1" r:id="rId1"/>
    <sheet name="Видатки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'Видатки'!$A$1:$Q$58</definedName>
    <definedName name="_xlnm.Print_Area" localSheetId="0">'Доходи'!$A$1:$R$67</definedName>
  </definedNames>
  <calcPr fullCalcOnLoad="1"/>
</workbook>
</file>

<file path=xl/sharedStrings.xml><?xml version="1.0" encoding="utf-8"?>
<sst xmlns="http://schemas.openxmlformats.org/spreadsheetml/2006/main" count="249" uniqueCount="216">
  <si>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</si>
  <si>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</si>
  <si>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</si>
  <si>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</si>
  <si>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</si>
  <si>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</si>
  <si>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</si>
  <si>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</si>
  <si>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</si>
  <si>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</si>
  <si>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</si>
  <si>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</si>
  <si>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</si>
  <si>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</si>
  <si>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</si>
  <si>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</si>
  <si>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</si>
  <si>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</si>
  <si>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</si>
  <si>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</si>
  <si>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</si>
  <si>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</si>
  <si>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</si>
  <si>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</si>
  <si>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</si>
  <si>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</si>
  <si>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</si>
  <si>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</si>
  <si>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</si>
  <si>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</si>
  <si>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</si>
  <si>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</si>
  <si>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</si>
  <si>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</si>
  <si>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</si>
  <si>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</si>
  <si>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</si>
  <si>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</si>
  <si>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</si>
  <si>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</si>
  <si>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</si>
  <si>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</si>
  <si>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</si>
  <si>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</si>
  <si>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</si>
  <si>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</si>
  <si>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</si>
  <si>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</si>
  <si>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</si>
  <si>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</si>
  <si>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</si>
  <si>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</si>
  <si>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</si>
  <si>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</si>
  <si>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</si>
  <si>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</si>
  <si>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</si>
  <si>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</si>
  <si>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</si>
  <si>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</si>
  <si>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</si>
  <si>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</si>
  <si>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</si>
  <si>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</si>
  <si>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</si>
  <si>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</si>
  <si>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</si>
  <si>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</si>
  <si>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</si>
  <si>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</si>
  <si>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</si>
  <si>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</si>
  <si>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</si>
  <si>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</si>
  <si>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</si>
  <si>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</si>
  <si>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</si>
  <si>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</si>
  <si>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</si>
  <si>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</si>
  <si>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</si>
  <si>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</si>
  <si>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</si>
  <si>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</si>
  <si>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</si>
  <si>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</si>
  <si>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</si>
  <si>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</si>
  <si>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</si>
  <si>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</si>
  <si>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</si>
  <si>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</si>
  <si>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</si>
  <si>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</si>
  <si>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</si>
  <si>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</si>
  <si>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</si>
  <si>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</si>
  <si>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</si>
  <si>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</si>
  <si>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</si>
  <si>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</si>
  <si>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</si>
  <si>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41034200</t>
  </si>
  <si>
    <t>41034400</t>
  </si>
  <si>
    <t>41035400</t>
  </si>
  <si>
    <t>41037300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</si>
  <si>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</si>
  <si>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</si>
  <si>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</si>
  <si>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</si>
  <si>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</si>
  <si>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</si>
  <si>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</si>
  <si>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</si>
  <si>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</si>
  <si>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</si>
  <si>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</si>
  <si>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</si>
  <si>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</si>
  <si>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</si>
  <si>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</si>
  <si>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</si>
  <si>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</si>
  <si>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</si>
  <si>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</si>
  <si>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</si>
  <si>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</si>
  <si>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</si>
  <si>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</si>
  <si>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</si>
  <si>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</si>
  <si>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</si>
  <si>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</si>
  <si>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</si>
  <si>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</si>
  <si>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</si>
  <si>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</si>
  <si>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</si>
  <si>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</si>
  <si>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</si>
  <si>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</si>
  <si>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</si>
  <si>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</si>
  <si>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</si>
  <si>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</si>
  <si>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</si>
  <si>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</si>
  <si>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</si>
  <si>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</si>
  <si>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</si>
  <si>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</si>
  <si>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</si>
  <si>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</si>
  <si>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</si>
  <si>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</si>
  <si>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</si>
  <si>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</si>
  <si>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</si>
  <si>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</si>
  <si>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</si>
  <si>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</si>
  <si>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</si>
  <si>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</si>
  <si>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</si>
  <si>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3040</t>
  </si>
  <si>
    <t>Надання допомоги сім'ям з дітьми, малозабезпеченим сім’ям, тимчасової допомоги дітям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</si>
  <si>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</si>
  <si>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</si>
  <si>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</si>
  <si>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</si>
  <si>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</si>
  <si>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</si>
  <si>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</si>
  <si>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</si>
  <si>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41036100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</si>
  <si>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</si>
  <si>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</si>
  <si>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</si>
  <si>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</si>
  <si>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</si>
  <si>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</si>
  <si>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</si>
  <si>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</si>
  <si>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Процент виконання до плану 2020 року</t>
  </si>
  <si>
    <t>Затверджено обласною радою  на 2020 рік із урахуванням змін (кошторисні призначення)</t>
  </si>
  <si>
    <t>Затверджено обласною радою  на 2020 рік із урахуванням змін</t>
  </si>
  <si>
    <t>Затверджено обласною радою на 2020 рік із урахуванням змін</t>
  </si>
  <si>
    <t>Процент виконання до плану  2020 року</t>
  </si>
  <si>
    <t>Затверджено обласною радою на 2020 рік із урахуванням змін (кошторисні призначення)</t>
  </si>
  <si>
    <t>Затверджено місцевими радами на 2020 рік з урахуванням змін (кошторисні призначення)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</si>
  <si>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</si>
  <si>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</si>
  <si>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реалізацію програми "Спроможна школа для кращих результатів"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</si>
  <si>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</si>
  <si>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41030400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</si>
  <si>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</si>
  <si>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Субвенція з державного бюджету місцевим бюджетам на здійснення доплат медичним та іншим працівникам закладів охорони здоров'я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</si>
  <si>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</si>
  <si>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</si>
  <si>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</si>
  <si>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</si>
  <si>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9600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</si>
  <si>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</si>
  <si>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Всього видатків з міжбюджетними трансфертами</t>
  </si>
  <si>
    <t>Субвенція з державного бюджету місцевим бюджетам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</si>
  <si>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>РАЗОМ</t>
  </si>
  <si>
    <t>Субвенція з державного бюджету місцевим бюджетам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SARS-CoV-2, за рахунок коштів, виділених з фонду боротьби з гострою респіраторною хворобою COVID-19, спричиненою коронавірусом SARS-CoV-2, та її наслідками</t>
  </si>
  <si>
    <t>План на січень-грудень 2020 року</t>
  </si>
  <si>
    <t>Відхилення до плану на січень-грудень 2020 року      (+/-)</t>
  </si>
  <si>
    <t xml:space="preserve">Процент виконання до плану на січень-грудень 2020 року </t>
  </si>
  <si>
    <t>Відхилення до плану на січень-грудень 2020 року (+/-)</t>
  </si>
  <si>
    <t>Субвенція з державного бюджету місцевим бюджетам для забезпечення опорних закладів охорони здоров’я у госпітальних округах медичним обладнанням, а саме системами рентгенівськими діагностичними стаціонарними загального призначення (цифровими) та апаратами ультразвукової діагностики за рахунок коштів, виділених з фонду боротьби з гострою респіраторною хворобою COVID-19, спричиненою коронавірусом SARS-CoV-2, та її наслідками</t>
  </si>
  <si>
    <t>(тис. грн)</t>
  </si>
  <si>
    <t>за 2020 рік</t>
  </si>
  <si>
    <t>(по річному звіту)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</si>
</sst>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</numFmts>
  <fonts count="81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 Cyr"/>
      <family val="0"/>
    </font>
    <font>
      <b/>
      <sz val="10"/>
      <color rgb="FFFF0000"/>
      <name val="Times New Roman Cyr"/>
      <family val="0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7" fillId="0" borderId="0" xfId="53" applyFont="1" applyFill="1" applyProtection="1">
      <alignment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9" fillId="0" borderId="10" xfId="53" applyFont="1" applyFill="1" applyBorder="1" applyAlignment="1" applyProtection="1">
      <alignment horizontal="centerContinuous" vertical="center" wrapText="1"/>
      <protection/>
    </xf>
    <xf numFmtId="0" fontId="20" fillId="0" borderId="0" xfId="53" applyFont="1" applyFill="1" applyAlignment="1" applyProtection="1">
      <alignment/>
      <protection/>
    </xf>
    <xf numFmtId="0" fontId="17" fillId="0" borderId="0" xfId="53" applyFont="1" applyFill="1" applyAlignment="1" applyProtection="1">
      <alignment/>
      <protection/>
    </xf>
    <xf numFmtId="0" fontId="21" fillId="0" borderId="0" xfId="53" applyFont="1" applyFill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183" fontId="17" fillId="0" borderId="0" xfId="0" applyNumberFormat="1" applyFont="1" applyFill="1" applyBorder="1" applyAlignment="1" applyProtection="1">
      <alignment vertical="center"/>
      <protection/>
    </xf>
    <xf numFmtId="0" fontId="5" fillId="0" borderId="12" xfId="53" applyFont="1" applyFill="1" applyBorder="1" applyAlignment="1" applyProtection="1">
      <alignment horizontal="center" wrapText="1"/>
      <protection/>
    </xf>
    <xf numFmtId="183" fontId="30" fillId="0" borderId="11" xfId="0" applyNumberFormat="1" applyFont="1" applyFill="1" applyBorder="1" applyAlignment="1">
      <alignment vertical="center"/>
    </xf>
    <xf numFmtId="183" fontId="21" fillId="0" borderId="0" xfId="53" applyNumberFormat="1" applyFont="1" applyFill="1" applyProtection="1">
      <alignment/>
      <protection/>
    </xf>
    <xf numFmtId="183" fontId="13" fillId="0" borderId="11" xfId="53" applyNumberFormat="1" applyFont="1" applyFill="1" applyBorder="1" applyProtection="1">
      <alignment/>
      <protection locked="0"/>
    </xf>
    <xf numFmtId="0" fontId="5" fillId="0" borderId="0" xfId="53" applyFont="1" applyFill="1" applyAlignment="1" applyProtection="1">
      <alignment horizontal="center" wrapText="1"/>
      <protection/>
    </xf>
    <xf numFmtId="2" fontId="7" fillId="0" borderId="0" xfId="53" applyNumberFormat="1" applyFont="1" applyFill="1" applyProtection="1">
      <alignment/>
      <protection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 horizontal="center" vertical="center" wrapText="1"/>
      <protection/>
    </xf>
    <xf numFmtId="183" fontId="8" fillId="0" borderId="11" xfId="53" applyNumberFormat="1" applyFont="1" applyFill="1" applyBorder="1" applyProtection="1">
      <alignment/>
      <protection/>
    </xf>
    <xf numFmtId="183" fontId="8" fillId="0" borderId="11" xfId="53" applyNumberFormat="1" applyFont="1" applyFill="1" applyBorder="1" applyProtection="1">
      <alignment/>
      <protection locked="0"/>
    </xf>
    <xf numFmtId="0" fontId="6" fillId="0" borderId="11" xfId="53" applyFont="1" applyFill="1" applyBorder="1" applyAlignment="1" applyProtection="1">
      <alignment vertical="center" wrapText="1"/>
      <protection/>
    </xf>
    <xf numFmtId="183" fontId="12" fillId="0" borderId="11" xfId="53" applyNumberFormat="1" applyFont="1" applyFill="1" applyBorder="1" applyProtection="1">
      <alignment/>
      <protection locked="0"/>
    </xf>
    <xf numFmtId="183" fontId="16" fillId="0" borderId="11" xfId="53" applyNumberFormat="1" applyFont="1" applyFill="1" applyBorder="1" applyProtection="1">
      <alignment/>
      <protection locked="0"/>
    </xf>
    <xf numFmtId="183" fontId="27" fillId="0" borderId="0" xfId="53" applyNumberFormat="1" applyFont="1" applyFill="1" applyBorder="1" applyProtection="1">
      <alignment/>
      <protection/>
    </xf>
    <xf numFmtId="183" fontId="28" fillId="0" borderId="0" xfId="53" applyNumberFormat="1" applyFont="1" applyFill="1" applyBorder="1" applyProtection="1">
      <alignment/>
      <protection/>
    </xf>
    <xf numFmtId="183" fontId="14" fillId="0" borderId="11" xfId="0" applyNumberFormat="1" applyFont="1" applyFill="1" applyBorder="1" applyAlignment="1">
      <alignment vertical="center"/>
    </xf>
    <xf numFmtId="0" fontId="24" fillId="0" borderId="0" xfId="53" applyFont="1" applyFill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11" xfId="53" applyFont="1" applyFill="1" applyBorder="1" applyAlignment="1" applyProtection="1">
      <alignment horizontal="center" wrapText="1"/>
      <protection/>
    </xf>
    <xf numFmtId="0" fontId="3" fillId="0" borderId="11" xfId="53" applyFont="1" applyFill="1" applyBorder="1" applyAlignment="1" applyProtection="1">
      <alignment horizontal="center"/>
      <protection/>
    </xf>
    <xf numFmtId="0" fontId="25" fillId="0" borderId="11" xfId="53" applyFont="1" applyFill="1" applyBorder="1" applyAlignment="1" applyProtection="1">
      <alignment horizontal="center" vertical="center" wrapText="1"/>
      <protection/>
    </xf>
    <xf numFmtId="0" fontId="23" fillId="0" borderId="0" xfId="53" applyFont="1" applyFill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49" fontId="11" fillId="0" borderId="11" xfId="53" applyNumberFormat="1" applyFont="1" applyFill="1" applyBorder="1" applyAlignment="1" applyProtection="1">
      <alignment horizontal="center" vertical="top" wrapText="1"/>
      <protection/>
    </xf>
    <xf numFmtId="0" fontId="11" fillId="0" borderId="10" xfId="53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Continuous" vertical="center" wrapText="1"/>
      <protection/>
    </xf>
    <xf numFmtId="0" fontId="11" fillId="0" borderId="11" xfId="53" applyFont="1" applyFill="1" applyBorder="1" applyAlignment="1" applyProtection="1">
      <alignment horizontal="centerContinuous" vertical="center" wrapText="1"/>
      <protection/>
    </xf>
    <xf numFmtId="0" fontId="11" fillId="0" borderId="13" xfId="0" applyFont="1" applyFill="1" applyBorder="1" applyAlignment="1" applyProtection="1">
      <alignment horizontal="centerContinuous" vertical="center" wrapText="1"/>
      <protection/>
    </xf>
    <xf numFmtId="0" fontId="11" fillId="0" borderId="10" xfId="0" applyFont="1" applyFill="1" applyBorder="1" applyAlignment="1" applyProtection="1">
      <alignment horizontal="centerContinuous" vertical="center" wrapText="1"/>
      <protection/>
    </xf>
    <xf numFmtId="49" fontId="3" fillId="0" borderId="11" xfId="53" applyNumberFormat="1" applyFont="1" applyFill="1" applyBorder="1" applyAlignment="1" applyProtection="1">
      <alignment horizontal="center"/>
      <protection/>
    </xf>
    <xf numFmtId="49" fontId="32" fillId="0" borderId="11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 applyProtection="1">
      <alignment horizontal="center" vertical="center"/>
      <protection hidden="1"/>
    </xf>
    <xf numFmtId="49" fontId="25" fillId="0" borderId="11" xfId="53" applyNumberFormat="1" applyFont="1" applyFill="1" applyBorder="1" applyAlignment="1" applyProtection="1">
      <alignment horizontal="center"/>
      <protection/>
    </xf>
    <xf numFmtId="49" fontId="25" fillId="0" borderId="11" xfId="53" applyNumberFormat="1" applyFont="1" applyFill="1" applyBorder="1" applyAlignment="1" applyProtection="1">
      <alignment horizontal="center" vertical="center" wrapText="1"/>
      <protection/>
    </xf>
    <xf numFmtId="49" fontId="34" fillId="0" borderId="11" xfId="53" applyNumberFormat="1" applyFont="1" applyFill="1" applyBorder="1" applyAlignment="1" applyProtection="1">
      <alignment horizontal="center"/>
      <protection/>
    </xf>
    <xf numFmtId="0" fontId="32" fillId="0" borderId="11" xfId="53" applyFont="1" applyFill="1" applyBorder="1" applyProtection="1">
      <alignment/>
      <protection locked="0"/>
    </xf>
    <xf numFmtId="0" fontId="11" fillId="0" borderId="11" xfId="53" applyFont="1" applyFill="1" applyBorder="1" applyAlignment="1" applyProtection="1">
      <alignment horizontal="center" vertical="center" wrapText="1"/>
      <protection/>
    </xf>
    <xf numFmtId="183" fontId="5" fillId="0" borderId="0" xfId="53" applyNumberFormat="1" applyFont="1" applyFill="1" applyBorder="1" applyAlignment="1" applyProtection="1">
      <alignment horizontal="centerContinuous" vertical="center"/>
      <protection/>
    </xf>
    <xf numFmtId="183" fontId="7" fillId="0" borderId="0" xfId="53" applyNumberFormat="1" applyFont="1" applyFill="1" applyBorder="1" applyAlignment="1" applyProtection="1">
      <alignment horizontal="centerContinuous" vertical="center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Alignment="1" applyProtection="1">
      <alignment/>
      <protection/>
    </xf>
    <xf numFmtId="0" fontId="18" fillId="0" borderId="0" xfId="54" applyFont="1" applyFill="1" applyAlignment="1" applyProtection="1">
      <alignment/>
      <protection/>
    </xf>
    <xf numFmtId="0" fontId="11" fillId="0" borderId="11" xfId="53" applyFont="1" applyFill="1" applyBorder="1" applyAlignment="1" applyProtection="1">
      <alignment horizontal="center" vertical="top" wrapText="1"/>
      <protection/>
    </xf>
    <xf numFmtId="49" fontId="11" fillId="0" borderId="15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Font="1" applyFill="1" applyProtection="1">
      <alignment/>
      <protection/>
    </xf>
    <xf numFmtId="0" fontId="10" fillId="0" borderId="0" xfId="53" applyFont="1" applyFill="1" applyProtection="1">
      <alignment/>
      <protection/>
    </xf>
    <xf numFmtId="183" fontId="7" fillId="0" borderId="0" xfId="53" applyNumberFormat="1" applyFont="1" applyFill="1" applyProtection="1">
      <alignment/>
      <protection/>
    </xf>
    <xf numFmtId="0" fontId="21" fillId="0" borderId="0" xfId="53" applyFont="1" applyFill="1" applyBorder="1" applyProtection="1">
      <alignment/>
      <protection/>
    </xf>
    <xf numFmtId="183" fontId="21" fillId="0" borderId="0" xfId="53" applyNumberFormat="1" applyFont="1" applyFill="1" applyBorder="1" applyProtection="1">
      <alignment/>
      <protection/>
    </xf>
    <xf numFmtId="192" fontId="5" fillId="0" borderId="0" xfId="55" applyNumberFormat="1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83" fontId="5" fillId="0" borderId="0" xfId="53" applyNumberFormat="1" applyFont="1" applyFill="1" applyBorder="1" applyAlignment="1" applyProtection="1">
      <alignment horizontal="center" vertical="center" wrapText="1"/>
      <protection/>
    </xf>
    <xf numFmtId="183" fontId="29" fillId="0" borderId="0" xfId="0" applyNumberFormat="1" applyFont="1" applyFill="1" applyBorder="1" applyAlignment="1">
      <alignment horizontal="center" vertical="center"/>
    </xf>
    <xf numFmtId="0" fontId="31" fillId="0" borderId="0" xfId="53" applyFont="1" applyFill="1" applyProtection="1">
      <alignment/>
      <protection/>
    </xf>
    <xf numFmtId="183" fontId="7" fillId="0" borderId="0" xfId="53" applyNumberFormat="1" applyFont="1" applyFill="1" applyBorder="1" applyAlignment="1" applyProtection="1">
      <alignment horizontal="center" vertical="center" wrapText="1"/>
      <protection/>
    </xf>
    <xf numFmtId="183" fontId="7" fillId="0" borderId="0" xfId="53" applyNumberFormat="1" applyFont="1" applyFill="1" applyBorder="1" applyAlignment="1" applyProtection="1">
      <alignment wrapText="1"/>
      <protection/>
    </xf>
    <xf numFmtId="183" fontId="7" fillId="0" borderId="0" xfId="53" applyNumberFormat="1" applyFont="1" applyFill="1" applyBorder="1" applyAlignment="1" applyProtection="1">
      <alignment horizontal="center"/>
      <protection/>
    </xf>
    <xf numFmtId="183" fontId="7" fillId="0" borderId="0" xfId="53" applyNumberFormat="1" applyFont="1" applyFill="1" applyBorder="1" applyProtection="1">
      <alignment/>
      <protection/>
    </xf>
    <xf numFmtId="183" fontId="7" fillId="0" borderId="0" xfId="53" applyNumberFormat="1" applyFont="1" applyFill="1" applyAlignment="1" applyProtection="1">
      <alignment wrapText="1"/>
      <protection/>
    </xf>
    <xf numFmtId="183" fontId="7" fillId="0" borderId="0" xfId="53" applyNumberFormat="1" applyFont="1" applyFill="1" applyAlignment="1" applyProtection="1">
      <alignment horizontal="center"/>
      <protection/>
    </xf>
    <xf numFmtId="0" fontId="7" fillId="0" borderId="0" xfId="53" applyFont="1" applyFill="1" applyAlignment="1" applyProtection="1">
      <alignment wrapText="1"/>
      <protection/>
    </xf>
    <xf numFmtId="0" fontId="7" fillId="0" borderId="0" xfId="53" applyFont="1" applyFill="1" applyAlignment="1" applyProtection="1">
      <alignment horizontal="center"/>
      <protection/>
    </xf>
    <xf numFmtId="0" fontId="7" fillId="33" borderId="0" xfId="53" applyFont="1" applyFill="1" applyProtection="1">
      <alignment/>
      <protection/>
    </xf>
    <xf numFmtId="0" fontId="24" fillId="33" borderId="0" xfId="53" applyFont="1" applyFill="1" applyProtection="1">
      <alignment/>
      <protection/>
    </xf>
    <xf numFmtId="192" fontId="24" fillId="33" borderId="0" xfId="53" applyNumberFormat="1" applyFont="1" applyFill="1" applyProtection="1">
      <alignment/>
      <protection/>
    </xf>
    <xf numFmtId="0" fontId="2" fillId="33" borderId="0" xfId="53" applyFont="1" applyFill="1" applyProtection="1">
      <alignment/>
      <protection/>
    </xf>
    <xf numFmtId="0" fontId="21" fillId="33" borderId="0" xfId="53" applyFont="1" applyFill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7" fillId="0" borderId="0" xfId="53" applyFont="1" applyFill="1" applyBorder="1" applyAlignment="1" applyProtection="1">
      <alignment horizontal="centerContinuous" vertical="center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49" fontId="11" fillId="34" borderId="11" xfId="53" applyNumberFormat="1" applyFont="1" applyFill="1" applyBorder="1" applyAlignment="1" applyProtection="1">
      <alignment horizontal="center" vertical="top" wrapText="1"/>
      <protection/>
    </xf>
    <xf numFmtId="183" fontId="21" fillId="34" borderId="0" xfId="53" applyNumberFormat="1" applyFont="1" applyFill="1" applyProtection="1">
      <alignment/>
      <protection/>
    </xf>
    <xf numFmtId="183" fontId="17" fillId="34" borderId="0" xfId="0" applyNumberFormat="1" applyFont="1" applyFill="1" applyBorder="1" applyAlignment="1" applyProtection="1">
      <alignment vertical="center"/>
      <protection/>
    </xf>
    <xf numFmtId="0" fontId="21" fillId="34" borderId="0" xfId="53" applyFont="1" applyFill="1" applyProtection="1">
      <alignment/>
      <protection/>
    </xf>
    <xf numFmtId="192" fontId="7" fillId="34" borderId="0" xfId="53" applyNumberFormat="1" applyFont="1" applyFill="1" applyProtection="1">
      <alignment/>
      <protection/>
    </xf>
    <xf numFmtId="0" fontId="7" fillId="34" borderId="0" xfId="53" applyFont="1" applyFill="1" applyProtection="1">
      <alignment/>
      <protection/>
    </xf>
    <xf numFmtId="0" fontId="7" fillId="34" borderId="11" xfId="53" applyFont="1" applyFill="1" applyBorder="1" applyAlignment="1" applyProtection="1">
      <alignment horizontal="center" vertical="center"/>
      <protection/>
    </xf>
    <xf numFmtId="0" fontId="11" fillId="34" borderId="11" xfId="53" applyFont="1" applyFill="1" applyBorder="1" applyAlignment="1" applyProtection="1">
      <alignment horizontal="center" vertical="top" wrapText="1"/>
      <protection/>
    </xf>
    <xf numFmtId="0" fontId="5" fillId="34" borderId="11" xfId="53" applyFont="1" applyFill="1" applyBorder="1" applyAlignment="1" applyProtection="1">
      <alignment horizontal="center" vertical="center"/>
      <protection/>
    </xf>
    <xf numFmtId="0" fontId="10" fillId="34" borderId="11" xfId="53" applyFont="1" applyFill="1" applyBorder="1" applyAlignment="1" applyProtection="1">
      <alignment horizontal="center" vertical="center"/>
      <protection/>
    </xf>
    <xf numFmtId="0" fontId="35" fillId="34" borderId="11" xfId="53" applyFont="1" applyFill="1" applyBorder="1" applyAlignment="1" applyProtection="1">
      <alignment horizontal="center" vertical="center"/>
      <protection/>
    </xf>
    <xf numFmtId="0" fontId="21" fillId="35" borderId="0" xfId="53" applyFont="1" applyFill="1" applyProtection="1">
      <alignment/>
      <protection/>
    </xf>
    <xf numFmtId="4" fontId="21" fillId="0" borderId="0" xfId="53" applyNumberFormat="1" applyFont="1" applyFill="1" applyProtection="1">
      <alignment/>
      <protection/>
    </xf>
    <xf numFmtId="4" fontId="31" fillId="0" borderId="0" xfId="53" applyNumberFormat="1" applyFont="1" applyFill="1" applyProtection="1">
      <alignment/>
      <protection/>
    </xf>
    <xf numFmtId="183" fontId="36" fillId="0" borderId="11" xfId="0" applyNumberFormat="1" applyFont="1" applyFill="1" applyBorder="1" applyAlignment="1">
      <alignment vertical="center"/>
    </xf>
    <xf numFmtId="0" fontId="5" fillId="0" borderId="0" xfId="53" applyFont="1" applyFill="1" applyProtection="1">
      <alignment/>
      <protection/>
    </xf>
    <xf numFmtId="1" fontId="7" fillId="0" borderId="0" xfId="53" applyNumberFormat="1" applyFont="1" applyFill="1" applyBorder="1" applyAlignment="1" applyProtection="1">
      <alignment horizontal="center"/>
      <protection/>
    </xf>
    <xf numFmtId="192" fontId="7" fillId="0" borderId="0" xfId="53" applyNumberFormat="1" applyFont="1" applyFill="1" applyBorder="1" applyProtection="1">
      <alignment/>
      <protection/>
    </xf>
    <xf numFmtId="192" fontId="7" fillId="0" borderId="0" xfId="53" applyNumberFormat="1" applyFont="1" applyFill="1" applyProtection="1">
      <alignment/>
      <protection/>
    </xf>
    <xf numFmtId="0" fontId="3" fillId="36" borderId="11" xfId="53" applyFont="1" applyFill="1" applyBorder="1" applyAlignment="1" applyProtection="1">
      <alignment horizontal="center" vertical="center"/>
      <protection/>
    </xf>
    <xf numFmtId="0" fontId="3" fillId="36" borderId="11" xfId="53" applyFont="1" applyFill="1" applyBorder="1" applyAlignment="1" applyProtection="1">
      <alignment horizontal="center" vertical="center" wrapText="1"/>
      <protection/>
    </xf>
    <xf numFmtId="183" fontId="3" fillId="36" borderId="11" xfId="53" applyNumberFormat="1" applyFont="1" applyFill="1" applyBorder="1" applyAlignment="1" applyProtection="1">
      <alignment horizontal="center"/>
      <protection/>
    </xf>
    <xf numFmtId="192" fontId="25" fillId="37" borderId="0" xfId="53" applyNumberFormat="1" applyFont="1" applyFill="1" applyBorder="1" applyAlignment="1" applyProtection="1">
      <alignment horizontal="center"/>
      <protection/>
    </xf>
    <xf numFmtId="192" fontId="4" fillId="38" borderId="0" xfId="53" applyNumberFormat="1" applyFont="1" applyFill="1" applyAlignment="1" applyProtection="1">
      <alignment horizontal="left" vertical="center"/>
      <protection/>
    </xf>
    <xf numFmtId="0" fontId="11" fillId="38" borderId="10" xfId="53" applyFont="1" applyFill="1" applyBorder="1" applyAlignment="1" applyProtection="1">
      <alignment horizontal="center" vertical="center" wrapText="1"/>
      <protection/>
    </xf>
    <xf numFmtId="49" fontId="11" fillId="38" borderId="11" xfId="53" applyNumberFormat="1" applyFont="1" applyFill="1" applyBorder="1" applyAlignment="1" applyProtection="1">
      <alignment horizontal="center" vertical="top" wrapText="1"/>
      <protection/>
    </xf>
    <xf numFmtId="183" fontId="5" fillId="38" borderId="0" xfId="0" applyNumberFormat="1" applyFont="1" applyFill="1" applyBorder="1" applyAlignment="1" applyProtection="1">
      <alignment vertical="center"/>
      <protection/>
    </xf>
    <xf numFmtId="4" fontId="7" fillId="38" borderId="0" xfId="53" applyNumberFormat="1" applyFont="1" applyFill="1" applyBorder="1" applyProtection="1">
      <alignment/>
      <protection/>
    </xf>
    <xf numFmtId="192" fontId="7" fillId="38" borderId="0" xfId="53" applyNumberFormat="1" applyFont="1" applyFill="1" applyBorder="1" applyProtection="1">
      <alignment/>
      <protection/>
    </xf>
    <xf numFmtId="0" fontId="7" fillId="38" borderId="0" xfId="53" applyFont="1" applyFill="1" applyBorder="1" applyProtection="1">
      <alignment/>
      <protection/>
    </xf>
    <xf numFmtId="192" fontId="7" fillId="38" borderId="0" xfId="53" applyNumberFormat="1" applyFont="1" applyFill="1" applyProtection="1">
      <alignment/>
      <protection/>
    </xf>
    <xf numFmtId="0" fontId="7" fillId="38" borderId="0" xfId="53" applyFont="1" applyFill="1" applyProtection="1">
      <alignment/>
      <protection/>
    </xf>
    <xf numFmtId="0" fontId="11" fillId="38" borderId="14" xfId="53" applyFont="1" applyFill="1" applyBorder="1" applyAlignment="1" applyProtection="1">
      <alignment horizontal="center" vertical="center" wrapText="1"/>
      <protection/>
    </xf>
    <xf numFmtId="183" fontId="7" fillId="38" borderId="0" xfId="53" applyNumberFormat="1" applyFont="1" applyFill="1" applyProtection="1">
      <alignment/>
      <protection/>
    </xf>
    <xf numFmtId="4" fontId="7" fillId="38" borderId="0" xfId="53" applyNumberFormat="1" applyFont="1" applyFill="1" applyProtection="1">
      <alignment/>
      <protection/>
    </xf>
    <xf numFmtId="0" fontId="11" fillId="38" borderId="11" xfId="0" applyFont="1" applyFill="1" applyBorder="1" applyAlignment="1" applyProtection="1">
      <alignment horizontal="centerContinuous" vertical="center" wrapText="1"/>
      <protection/>
    </xf>
    <xf numFmtId="49" fontId="11" fillId="38" borderId="16" xfId="53" applyNumberFormat="1" applyFont="1" applyFill="1" applyBorder="1" applyAlignment="1" applyProtection="1">
      <alignment horizontal="center" vertical="top" wrapText="1"/>
      <protection/>
    </xf>
    <xf numFmtId="183" fontId="7" fillId="38" borderId="0" xfId="53" applyNumberFormat="1" applyFont="1" applyFill="1" applyBorder="1" applyProtection="1">
      <alignment/>
      <protection/>
    </xf>
    <xf numFmtId="0" fontId="11" fillId="38" borderId="11" xfId="53" applyFont="1" applyFill="1" applyBorder="1" applyAlignment="1" applyProtection="1">
      <alignment horizontal="center" vertical="center" wrapText="1"/>
      <protection/>
    </xf>
    <xf numFmtId="0" fontId="21" fillId="38" borderId="0" xfId="53" applyFont="1" applyFill="1" applyProtection="1">
      <alignment/>
      <protection/>
    </xf>
    <xf numFmtId="192" fontId="17" fillId="38" borderId="0" xfId="55" applyNumberFormat="1" applyFont="1" applyFill="1" applyAlignment="1" applyProtection="1">
      <alignment horizontal="center"/>
      <protection/>
    </xf>
    <xf numFmtId="192" fontId="11" fillId="38" borderId="11" xfId="53" applyNumberFormat="1" applyFont="1" applyFill="1" applyBorder="1" applyAlignment="1" applyProtection="1">
      <alignment horizontal="center" vertical="center" wrapText="1"/>
      <protection/>
    </xf>
    <xf numFmtId="192" fontId="11" fillId="38" borderId="11" xfId="0" applyNumberFormat="1" applyFont="1" applyFill="1" applyBorder="1" applyAlignment="1" applyProtection="1">
      <alignment horizontal="centerContinuous" vertical="center" wrapText="1"/>
      <protection/>
    </xf>
    <xf numFmtId="192" fontId="11" fillId="38" borderId="11" xfId="53" applyNumberFormat="1" applyFont="1" applyFill="1" applyBorder="1" applyAlignment="1" applyProtection="1">
      <alignment horizontal="center" vertical="top" wrapText="1"/>
      <protection/>
    </xf>
    <xf numFmtId="49" fontId="34" fillId="0" borderId="11" xfId="53" applyNumberFormat="1" applyFont="1" applyFill="1" applyBorder="1" applyAlignment="1" applyProtection="1">
      <alignment horizontal="center" vertical="center" wrapText="1"/>
      <protection/>
    </xf>
    <xf numFmtId="0" fontId="34" fillId="0" borderId="11" xfId="53" applyFont="1" applyFill="1" applyBorder="1" applyAlignment="1" applyProtection="1">
      <alignment horizontal="center" vertical="center" wrapText="1"/>
      <protection/>
    </xf>
    <xf numFmtId="192" fontId="21" fillId="0" borderId="0" xfId="53" applyNumberFormat="1" applyFont="1" applyFill="1" applyProtection="1">
      <alignment/>
      <protection/>
    </xf>
    <xf numFmtId="0" fontId="11" fillId="38" borderId="11" xfId="0" applyFont="1" applyFill="1" applyBorder="1" applyAlignment="1" applyProtection="1">
      <alignment horizontal="center" vertical="center" wrapText="1"/>
      <protection/>
    </xf>
    <xf numFmtId="0" fontId="75" fillId="34" borderId="0" xfId="53" applyFont="1" applyFill="1" applyProtection="1">
      <alignment/>
      <protection/>
    </xf>
    <xf numFmtId="183" fontId="76" fillId="38" borderId="0" xfId="53" applyNumberFormat="1" applyFont="1" applyFill="1" applyBorder="1" applyAlignment="1" applyProtection="1">
      <alignment horizontal="centerContinuous" vertical="center"/>
      <protection/>
    </xf>
    <xf numFmtId="183" fontId="75" fillId="38" borderId="0" xfId="53" applyNumberFormat="1" applyFont="1" applyFill="1" applyBorder="1" applyAlignment="1" applyProtection="1">
      <alignment horizontal="centerContinuous" vertical="center"/>
      <protection/>
    </xf>
    <xf numFmtId="183" fontId="75" fillId="38" borderId="0" xfId="53" applyNumberFormat="1" applyFont="1" applyFill="1" applyBorder="1" applyAlignment="1" applyProtection="1">
      <alignment horizontal="center" vertical="center" wrapText="1"/>
      <protection/>
    </xf>
    <xf numFmtId="183" fontId="75" fillId="34" borderId="0" xfId="53" applyNumberFormat="1" applyFont="1" applyFill="1" applyBorder="1" applyProtection="1">
      <alignment/>
      <protection/>
    </xf>
    <xf numFmtId="192" fontId="77" fillId="39" borderId="0" xfId="53" applyNumberFormat="1" applyFont="1" applyFill="1" applyBorder="1" applyAlignment="1" applyProtection="1">
      <alignment horizontal="center"/>
      <protection/>
    </xf>
    <xf numFmtId="183" fontId="75" fillId="34" borderId="0" xfId="53" applyNumberFormat="1" applyFont="1" applyFill="1" applyProtection="1">
      <alignment/>
      <protection/>
    </xf>
    <xf numFmtId="192" fontId="5" fillId="38" borderId="0" xfId="53" applyNumberFormat="1" applyFont="1" applyFill="1" applyBorder="1" applyAlignment="1" applyProtection="1">
      <alignment horizontal="center" wrapText="1"/>
      <protection/>
    </xf>
    <xf numFmtId="183" fontId="5" fillId="38" borderId="0" xfId="53" applyNumberFormat="1" applyFont="1" applyFill="1" applyBorder="1" applyAlignment="1" applyProtection="1">
      <alignment horizontal="centerContinuous" vertical="center"/>
      <protection/>
    </xf>
    <xf numFmtId="183" fontId="7" fillId="38" borderId="0" xfId="53" applyNumberFormat="1" applyFont="1" applyFill="1" applyBorder="1" applyAlignment="1" applyProtection="1">
      <alignment horizontal="centerContinuous" vertical="center"/>
      <protection/>
    </xf>
    <xf numFmtId="183" fontId="7" fillId="38" borderId="0" xfId="53" applyNumberFormat="1" applyFont="1" applyFill="1" applyBorder="1" applyAlignment="1" applyProtection="1">
      <alignment horizontal="center" vertical="center" wrapText="1"/>
      <protection/>
    </xf>
    <xf numFmtId="183" fontId="7" fillId="37" borderId="0" xfId="53" applyNumberFormat="1" applyFont="1" applyFill="1" applyBorder="1" applyAlignment="1" applyProtection="1">
      <alignment horizontal="center"/>
      <protection/>
    </xf>
    <xf numFmtId="183" fontId="7" fillId="37" borderId="0" xfId="53" applyNumberFormat="1" applyFont="1" applyFill="1" applyAlignment="1" applyProtection="1">
      <alignment horizontal="center"/>
      <protection/>
    </xf>
    <xf numFmtId="0" fontId="7" fillId="37" borderId="0" xfId="53" applyFont="1" applyFill="1" applyAlignment="1" applyProtection="1">
      <alignment horizontal="center"/>
      <protection/>
    </xf>
    <xf numFmtId="0" fontId="5" fillId="38" borderId="0" xfId="53" applyFont="1" applyFill="1" applyAlignment="1" applyProtection="1">
      <alignment horizontal="center" wrapText="1"/>
      <protection/>
    </xf>
    <xf numFmtId="2" fontId="7" fillId="38" borderId="0" xfId="53" applyNumberFormat="1" applyFont="1" applyFill="1" applyProtection="1">
      <alignment/>
      <protection/>
    </xf>
    <xf numFmtId="183" fontId="7" fillId="37" borderId="0" xfId="53" applyNumberFormat="1" applyFont="1" applyFill="1" applyBorder="1" applyProtection="1">
      <alignment/>
      <protection/>
    </xf>
    <xf numFmtId="183" fontId="7" fillId="37" borderId="0" xfId="53" applyNumberFormat="1" applyFont="1" applyFill="1" applyProtection="1">
      <alignment/>
      <protection/>
    </xf>
    <xf numFmtId="0" fontId="7" fillId="37" borderId="0" xfId="53" applyFont="1" applyFill="1" applyProtection="1">
      <alignment/>
      <protection/>
    </xf>
    <xf numFmtId="192" fontId="7" fillId="38" borderId="0" xfId="53" applyNumberFormat="1" applyFont="1" applyFill="1" applyBorder="1" applyAlignment="1" applyProtection="1">
      <alignment horizontal="centerContinuous" vertical="center"/>
      <protection/>
    </xf>
    <xf numFmtId="0" fontId="7" fillId="38" borderId="0" xfId="53" applyFont="1" applyFill="1" applyBorder="1" applyAlignment="1" applyProtection="1">
      <alignment horizontal="centerContinuous" vertical="center"/>
      <protection/>
    </xf>
    <xf numFmtId="0" fontId="7" fillId="37" borderId="0" xfId="53" applyFont="1" applyFill="1" applyBorder="1" applyProtection="1">
      <alignment/>
      <protection/>
    </xf>
    <xf numFmtId="4" fontId="7" fillId="37" borderId="0" xfId="53" applyNumberFormat="1" applyFont="1" applyFill="1" applyBorder="1" applyProtection="1">
      <alignment/>
      <protection/>
    </xf>
    <xf numFmtId="0" fontId="32" fillId="0" borderId="11" xfId="53" applyFont="1" applyFill="1" applyBorder="1" applyAlignment="1" applyProtection="1">
      <alignment horizontal="center"/>
      <protection locked="0"/>
    </xf>
    <xf numFmtId="192" fontId="75" fillId="38" borderId="0" xfId="53" applyNumberFormat="1" applyFont="1" applyFill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183" fontId="76" fillId="38" borderId="0" xfId="0" applyNumberFormat="1" applyFont="1" applyFill="1" applyBorder="1" applyAlignment="1" applyProtection="1">
      <alignment vertical="center"/>
      <protection/>
    </xf>
    <xf numFmtId="183" fontId="75" fillId="38" borderId="0" xfId="53" applyNumberFormat="1" applyFont="1" applyFill="1" applyBorder="1" applyProtection="1">
      <alignment/>
      <protection/>
    </xf>
    <xf numFmtId="183" fontId="75" fillId="37" borderId="0" xfId="53" applyNumberFormat="1" applyFont="1" applyFill="1" applyBorder="1" applyAlignment="1" applyProtection="1">
      <alignment horizontal="center"/>
      <protection/>
    </xf>
    <xf numFmtId="0" fontId="75" fillId="37" borderId="0" xfId="53" applyFont="1" applyFill="1" applyBorder="1" applyProtection="1">
      <alignment/>
      <protection/>
    </xf>
    <xf numFmtId="0" fontId="5" fillId="37" borderId="0" xfId="0" applyFont="1" applyFill="1" applyAlignment="1" applyProtection="1">
      <alignment/>
      <protection/>
    </xf>
    <xf numFmtId="183" fontId="5" fillId="37" borderId="0" xfId="0" applyNumberFormat="1" applyFont="1" applyFill="1" applyBorder="1" applyAlignment="1" applyProtection="1">
      <alignment vertical="center"/>
      <protection/>
    </xf>
    <xf numFmtId="192" fontId="7" fillId="37" borderId="0" xfId="53" applyNumberFormat="1" applyFont="1" applyFill="1" applyBorder="1" applyProtection="1">
      <alignment/>
      <protection/>
    </xf>
    <xf numFmtId="192" fontId="7" fillId="37" borderId="0" xfId="53" applyNumberFormat="1" applyFont="1" applyFill="1" applyProtection="1">
      <alignment/>
      <protection/>
    </xf>
    <xf numFmtId="192" fontId="78" fillId="37" borderId="0" xfId="53" applyNumberFormat="1" applyFont="1" applyFill="1" applyBorder="1" applyAlignment="1" applyProtection="1">
      <alignment horizontal="center"/>
      <protection/>
    </xf>
    <xf numFmtId="0" fontId="79" fillId="37" borderId="0" xfId="53" applyFont="1" applyFill="1" applyBorder="1" applyProtection="1">
      <alignment/>
      <protection/>
    </xf>
    <xf numFmtId="192" fontId="3" fillId="38" borderId="11" xfId="53" applyNumberFormat="1" applyFont="1" applyFill="1" applyBorder="1" applyAlignment="1" applyProtection="1">
      <alignment horizontal="center"/>
      <protection/>
    </xf>
    <xf numFmtId="192" fontId="3" fillId="0" borderId="11" xfId="53" applyNumberFormat="1" applyFont="1" applyFill="1" applyBorder="1" applyAlignment="1" applyProtection="1">
      <alignment horizontal="center"/>
      <protection/>
    </xf>
    <xf numFmtId="192" fontId="3" fillId="38" borderId="16" xfId="53" applyNumberFormat="1" applyFont="1" applyFill="1" applyBorder="1" applyAlignment="1" applyProtection="1">
      <alignment horizontal="center"/>
      <protection/>
    </xf>
    <xf numFmtId="192" fontId="3" fillId="0" borderId="15" xfId="53" applyNumberFormat="1" applyFont="1" applyFill="1" applyBorder="1" applyAlignment="1" applyProtection="1">
      <alignment horizontal="center"/>
      <protection/>
    </xf>
    <xf numFmtId="192" fontId="3" fillId="37" borderId="11" xfId="53" applyNumberFormat="1" applyFont="1" applyFill="1" applyBorder="1" applyAlignment="1" applyProtection="1">
      <alignment horizontal="center"/>
      <protection/>
    </xf>
    <xf numFmtId="192" fontId="3" fillId="40" borderId="11" xfId="53" applyNumberFormat="1" applyFont="1" applyFill="1" applyBorder="1" applyAlignment="1" applyProtection="1">
      <alignment horizontal="center"/>
      <protection/>
    </xf>
    <xf numFmtId="192" fontId="3" fillId="36" borderId="11" xfId="53" applyNumberFormat="1" applyFont="1" applyFill="1" applyBorder="1" applyAlignment="1" applyProtection="1">
      <alignment horizontal="center"/>
      <protection/>
    </xf>
    <xf numFmtId="192" fontId="32" fillId="38" borderId="11" xfId="53" applyNumberFormat="1" applyFont="1" applyFill="1" applyBorder="1" applyAlignment="1" applyProtection="1">
      <alignment horizontal="center"/>
      <protection/>
    </xf>
    <xf numFmtId="192" fontId="32" fillId="0" borderId="11" xfId="53" applyNumberFormat="1" applyFont="1" applyFill="1" applyBorder="1" applyAlignment="1" applyProtection="1">
      <alignment horizontal="center"/>
      <protection/>
    </xf>
    <xf numFmtId="192" fontId="80" fillId="36" borderId="11" xfId="53" applyNumberFormat="1" applyFont="1" applyFill="1" applyBorder="1" applyAlignment="1" applyProtection="1">
      <alignment horizontal="center"/>
      <protection/>
    </xf>
    <xf numFmtId="192" fontId="3" fillId="38" borderId="11" xfId="0" applyNumberFormat="1" applyFont="1" applyFill="1" applyBorder="1" applyAlignment="1" applyProtection="1">
      <alignment horizontal="center"/>
      <protection/>
    </xf>
    <xf numFmtId="192" fontId="3" fillId="0" borderId="11" xfId="0" applyNumberFormat="1" applyFont="1" applyFill="1" applyBorder="1" applyAlignment="1" applyProtection="1">
      <alignment horizontal="center"/>
      <protection/>
    </xf>
    <xf numFmtId="192" fontId="32" fillId="0" borderId="11" xfId="0" applyNumberFormat="1" applyFont="1" applyFill="1" applyBorder="1" applyAlignment="1" applyProtection="1">
      <alignment horizontal="center"/>
      <protection/>
    </xf>
    <xf numFmtId="202" fontId="3" fillId="0" borderId="11" xfId="59" applyNumberFormat="1" applyFont="1" applyFill="1" applyBorder="1" applyAlignment="1" applyProtection="1">
      <alignment horizontal="center"/>
      <protection/>
    </xf>
    <xf numFmtId="202" fontId="32" fillId="0" borderId="11" xfId="59" applyNumberFormat="1" applyFont="1" applyFill="1" applyBorder="1" applyAlignment="1" applyProtection="1">
      <alignment horizontal="center"/>
      <protection/>
    </xf>
    <xf numFmtId="202" fontId="3" fillId="38" borderId="11" xfId="59" applyNumberFormat="1" applyFont="1" applyFill="1" applyBorder="1" applyAlignment="1" applyProtection="1">
      <alignment horizontal="center"/>
      <protection/>
    </xf>
    <xf numFmtId="202" fontId="3" fillId="36" borderId="11" xfId="59" applyNumberFormat="1" applyFont="1" applyFill="1" applyBorder="1" applyAlignment="1" applyProtection="1">
      <alignment horizontal="center"/>
      <protection/>
    </xf>
    <xf numFmtId="202" fontId="3" fillId="36" borderId="11" xfId="59" applyNumberFormat="1" applyFont="1" applyFill="1" applyBorder="1" applyAlignment="1" applyProtection="1">
      <alignment horizontal="center" vertical="center"/>
      <protection/>
    </xf>
    <xf numFmtId="202" fontId="32" fillId="38" borderId="11" xfId="59" applyNumberFormat="1" applyFont="1" applyFill="1" applyBorder="1" applyAlignment="1" applyProtection="1">
      <alignment horizontal="center"/>
      <protection/>
    </xf>
    <xf numFmtId="192" fontId="3" fillId="0" borderId="11" xfId="53" applyNumberFormat="1" applyFont="1" applyFill="1" applyBorder="1" applyAlignment="1" applyProtection="1">
      <alignment horizontal="center"/>
      <protection locked="0"/>
    </xf>
    <xf numFmtId="0" fontId="7" fillId="0" borderId="11" xfId="53" applyFont="1" applyFill="1" applyBorder="1" applyAlignment="1" applyProtection="1">
      <alignment vertical="center" wrapText="1"/>
      <protection/>
    </xf>
    <xf numFmtId="0" fontId="7" fillId="0" borderId="11" xfId="53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>
      <alignment horizontal="left" vertical="top" wrapText="1"/>
    </xf>
    <xf numFmtId="192" fontId="32" fillId="38" borderId="11" xfId="53" applyNumberFormat="1" applyFont="1" applyFill="1" applyBorder="1" applyAlignment="1" applyProtection="1">
      <alignment horizontal="center"/>
      <protection locked="0"/>
    </xf>
    <xf numFmtId="202" fontId="32" fillId="0" borderId="11" xfId="59" applyNumberFormat="1" applyFont="1" applyFill="1" applyBorder="1" applyAlignment="1" applyProtection="1">
      <alignment horizontal="center"/>
      <protection locked="0"/>
    </xf>
    <xf numFmtId="192" fontId="32" fillId="0" borderId="11" xfId="53" applyNumberFormat="1" applyFont="1" applyFill="1" applyBorder="1" applyAlignment="1" applyProtection="1">
      <alignment horizontal="center"/>
      <protection locked="0"/>
    </xf>
    <xf numFmtId="192" fontId="32" fillId="38" borderId="16" xfId="53" applyNumberFormat="1" applyFont="1" applyFill="1" applyBorder="1" applyAlignment="1" applyProtection="1">
      <alignment horizontal="center"/>
      <protection locked="0"/>
    </xf>
    <xf numFmtId="192" fontId="32" fillId="0" borderId="15" xfId="53" applyNumberFormat="1" applyFont="1" applyFill="1" applyBorder="1" applyAlignment="1" applyProtection="1">
      <alignment horizontal="center"/>
      <protection/>
    </xf>
    <xf numFmtId="192" fontId="3" fillId="34" borderId="11" xfId="53" applyNumberFormat="1" applyFont="1" applyFill="1" applyBorder="1" applyAlignment="1" applyProtection="1">
      <alignment horizontal="center"/>
      <protection locked="0"/>
    </xf>
    <xf numFmtId="192" fontId="32" fillId="37" borderId="11" xfId="53" applyNumberFormat="1" applyFont="1" applyFill="1" applyBorder="1" applyAlignment="1" applyProtection="1">
      <alignment horizontal="center"/>
      <protection locked="0"/>
    </xf>
    <xf numFmtId="192" fontId="3" fillId="38" borderId="11" xfId="53" applyNumberFormat="1" applyFont="1" applyFill="1" applyBorder="1" applyAlignment="1" applyProtection="1">
      <alignment horizontal="center"/>
      <protection locked="0"/>
    </xf>
    <xf numFmtId="0" fontId="2" fillId="0" borderId="11" xfId="53" applyFont="1" applyFill="1" applyBorder="1" applyAlignment="1" applyProtection="1">
      <alignment vertical="center" wrapText="1"/>
      <protection/>
    </xf>
    <xf numFmtId="192" fontId="34" fillId="0" borderId="0" xfId="53" applyNumberFormat="1" applyFont="1" applyFill="1" applyAlignment="1" applyProtection="1">
      <alignment horizontal="center"/>
      <protection/>
    </xf>
    <xf numFmtId="0" fontId="7" fillId="0" borderId="11" xfId="0" applyNumberFormat="1" applyFont="1" applyFill="1" applyBorder="1" applyAlignment="1">
      <alignment horizontal="left" vertical="center" wrapText="1"/>
    </xf>
    <xf numFmtId="192" fontId="32" fillId="0" borderId="11" xfId="53" applyNumberFormat="1" applyFont="1" applyFill="1" applyBorder="1" applyAlignment="1" applyProtection="1">
      <alignment horizontal="center"/>
      <protection/>
    </xf>
    <xf numFmtId="202" fontId="32" fillId="0" borderId="11" xfId="59" applyNumberFormat="1" applyFont="1" applyFill="1" applyBorder="1" applyAlignment="1" applyProtection="1">
      <alignment horizontal="center"/>
      <protection/>
    </xf>
    <xf numFmtId="192" fontId="32" fillId="38" borderId="11" xfId="53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>
      <alignment horizontal="left" vertical="center" wrapText="1"/>
    </xf>
    <xf numFmtId="192" fontId="34" fillId="38" borderId="11" xfId="0" applyNumberFormat="1" applyFont="1" applyFill="1" applyBorder="1" applyAlignment="1">
      <alignment horizontal="center"/>
    </xf>
    <xf numFmtId="192" fontId="34" fillId="0" borderId="11" xfId="0" applyNumberFormat="1" applyFont="1" applyFill="1" applyBorder="1" applyAlignment="1">
      <alignment horizontal="center"/>
    </xf>
    <xf numFmtId="202" fontId="34" fillId="0" borderId="11" xfId="59" applyNumberFormat="1" applyFont="1" applyFill="1" applyBorder="1" applyAlignment="1">
      <alignment horizontal="center"/>
    </xf>
    <xf numFmtId="0" fontId="21" fillId="0" borderId="0" xfId="53" applyFont="1" applyFill="1" applyAlignment="1" applyProtection="1">
      <alignment horizontal="center"/>
      <protection/>
    </xf>
    <xf numFmtId="0" fontId="33" fillId="0" borderId="0" xfId="53" applyFont="1" applyFill="1" applyAlignment="1" applyProtection="1">
      <alignment horizontal="center" vertical="center" wrapText="1"/>
      <protection/>
    </xf>
    <xf numFmtId="0" fontId="32" fillId="0" borderId="12" xfId="53" applyFont="1" applyFill="1" applyBorder="1" applyAlignment="1" applyProtection="1">
      <alignment horizontal="center"/>
      <protection/>
    </xf>
    <xf numFmtId="0" fontId="8" fillId="34" borderId="11" xfId="53" applyFont="1" applyFill="1" applyBorder="1" applyAlignment="1" applyProtection="1">
      <alignment horizontal="center" vertical="center" wrapText="1"/>
      <protection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4" fillId="0" borderId="16" xfId="53" applyFont="1" applyFill="1" applyBorder="1" applyAlignment="1" applyProtection="1">
      <alignment horizontal="center" vertical="center"/>
      <protection/>
    </xf>
    <xf numFmtId="0" fontId="4" fillId="0" borderId="17" xfId="53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4" fillId="0" borderId="11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horizontal="center"/>
      <protection/>
    </xf>
    <xf numFmtId="0" fontId="4" fillId="0" borderId="0" xfId="53" applyFont="1" applyFill="1" applyAlignment="1" applyProtection="1">
      <alignment horizontal="center" vertical="center" wrapText="1"/>
      <protection/>
    </xf>
    <xf numFmtId="0" fontId="4" fillId="0" borderId="0" xfId="54" applyFont="1" applyFill="1" applyAlignment="1" applyProtection="1">
      <alignment horizontal="center"/>
      <protection/>
    </xf>
    <xf numFmtId="0" fontId="4" fillId="0" borderId="0" xfId="53" applyFont="1" applyFill="1" applyAlignment="1" applyProtection="1">
      <alignment horizont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4" fillId="38" borderId="11" xfId="53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Обычный_Додаток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0"/>
  <sheetViews>
    <sheetView tabSelected="1" view="pageBreakPreview" zoomScale="70" zoomScaleNormal="75" zoomScaleSheetLayoutView="70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7.875" defaultRowHeight="12.75"/>
  <cols>
    <col min="1" max="1" width="12.375" style="84" customWidth="1"/>
    <col min="2" max="2" width="83.125" style="6" customWidth="1"/>
    <col min="3" max="3" width="0.12890625" style="6" customWidth="1"/>
    <col min="4" max="4" width="20.625" style="112" customWidth="1"/>
    <col min="5" max="5" width="21.25390625" style="147" hidden="1" customWidth="1"/>
    <col min="6" max="6" width="21.875" style="112" customWidth="1"/>
    <col min="7" max="7" width="19.375" style="84" hidden="1" customWidth="1"/>
    <col min="8" max="8" width="21.375" style="6" hidden="1" customWidth="1"/>
    <col min="9" max="9" width="20.375" style="6" customWidth="1"/>
    <col min="10" max="10" width="17.75390625" style="6" customWidth="1"/>
    <col min="11" max="11" width="17.75390625" style="112" customWidth="1"/>
    <col min="12" max="12" width="19.875" style="112" customWidth="1"/>
    <col min="13" max="13" width="18.375" style="1" customWidth="1"/>
    <col min="14" max="14" width="13.625" style="1" customWidth="1"/>
    <col min="15" max="15" width="19.625" style="1" customWidth="1"/>
    <col min="16" max="16" width="20.75390625" style="1" customWidth="1"/>
    <col min="17" max="17" width="20.875" style="1" customWidth="1"/>
    <col min="18" max="18" width="13.25390625" style="1" customWidth="1"/>
    <col min="19" max="33" width="7.875" style="6" customWidth="1"/>
    <col min="34" max="16384" width="7.875" style="1" customWidth="1"/>
  </cols>
  <sheetData>
    <row r="1" spans="1:18" s="50" customFormat="1" ht="20.25">
      <c r="A1" s="217" t="s">
        <v>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s="4" customFormat="1" ht="24" customHeight="1">
      <c r="A2" s="218" t="s">
        <v>89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</row>
    <row r="3" spans="1:18" s="51" customFormat="1" ht="21" customHeight="1">
      <c r="A3" s="219" t="s">
        <v>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1:18" s="5" customFormat="1" ht="24.75" customHeight="1">
      <c r="A4" s="218" t="s">
        <v>214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</row>
    <row r="5" spans="1:18" s="5" customFormat="1" ht="23.25" customHeight="1">
      <c r="A5" s="207" t="s">
        <v>215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8" ht="20.25">
      <c r="A6" s="86"/>
      <c r="B6" s="2" t="s">
        <v>96</v>
      </c>
      <c r="C6" s="2"/>
      <c r="D6" s="104"/>
      <c r="E6" s="104"/>
      <c r="F6" s="104"/>
      <c r="G6" s="85"/>
      <c r="H6" s="99"/>
      <c r="I6" s="99"/>
      <c r="J6" s="1"/>
      <c r="K6" s="114"/>
      <c r="L6" s="111"/>
      <c r="M6" s="99"/>
      <c r="N6" s="99"/>
      <c r="Q6" s="208" t="s">
        <v>213</v>
      </c>
      <c r="R6" s="208"/>
    </row>
    <row r="7" spans="1:18" s="6" customFormat="1" ht="18" customHeight="1">
      <c r="A7" s="209" t="s">
        <v>4</v>
      </c>
      <c r="B7" s="210" t="s">
        <v>5</v>
      </c>
      <c r="C7" s="211" t="s">
        <v>46</v>
      </c>
      <c r="D7" s="212"/>
      <c r="E7" s="212"/>
      <c r="F7" s="212"/>
      <c r="G7" s="212"/>
      <c r="H7" s="212"/>
      <c r="I7" s="212"/>
      <c r="J7" s="213"/>
      <c r="K7" s="214" t="s">
        <v>47</v>
      </c>
      <c r="L7" s="215"/>
      <c r="M7" s="215"/>
      <c r="N7" s="215"/>
      <c r="O7" s="216" t="s">
        <v>206</v>
      </c>
      <c r="P7" s="216"/>
      <c r="Q7" s="212"/>
      <c r="R7" s="213"/>
    </row>
    <row r="8" spans="1:18" s="6" customFormat="1" ht="114" customHeight="1">
      <c r="A8" s="209"/>
      <c r="B8" s="210"/>
      <c r="C8" s="3" t="s">
        <v>48</v>
      </c>
      <c r="D8" s="105" t="s">
        <v>186</v>
      </c>
      <c r="E8" s="113" t="s">
        <v>208</v>
      </c>
      <c r="F8" s="113" t="s">
        <v>6</v>
      </c>
      <c r="G8" s="80" t="s">
        <v>209</v>
      </c>
      <c r="H8" s="34" t="s">
        <v>210</v>
      </c>
      <c r="I8" s="34" t="s">
        <v>68</v>
      </c>
      <c r="J8" s="46" t="s">
        <v>184</v>
      </c>
      <c r="K8" s="113" t="s">
        <v>185</v>
      </c>
      <c r="L8" s="116" t="s">
        <v>6</v>
      </c>
      <c r="M8" s="35" t="s">
        <v>50</v>
      </c>
      <c r="N8" s="35" t="s">
        <v>7</v>
      </c>
      <c r="O8" s="36" t="s">
        <v>186</v>
      </c>
      <c r="P8" s="35" t="s">
        <v>6</v>
      </c>
      <c r="Q8" s="37" t="s">
        <v>176</v>
      </c>
      <c r="R8" s="38" t="s">
        <v>7</v>
      </c>
    </row>
    <row r="9" spans="1:33" s="55" customFormat="1" ht="15">
      <c r="A9" s="88">
        <v>1</v>
      </c>
      <c r="B9" s="52">
        <v>2</v>
      </c>
      <c r="C9" s="33" t="s">
        <v>42</v>
      </c>
      <c r="D9" s="106" t="s">
        <v>42</v>
      </c>
      <c r="E9" s="106" t="s">
        <v>8</v>
      </c>
      <c r="F9" s="106" t="s">
        <v>9</v>
      </c>
      <c r="G9" s="81" t="s">
        <v>59</v>
      </c>
      <c r="H9" s="33" t="s">
        <v>60</v>
      </c>
      <c r="I9" s="33" t="s">
        <v>43</v>
      </c>
      <c r="J9" s="33" t="s">
        <v>10</v>
      </c>
      <c r="K9" s="117" t="s">
        <v>11</v>
      </c>
      <c r="L9" s="106" t="s">
        <v>12</v>
      </c>
      <c r="M9" s="33" t="s">
        <v>13</v>
      </c>
      <c r="N9" s="33" t="s">
        <v>44</v>
      </c>
      <c r="O9" s="33" t="s">
        <v>14</v>
      </c>
      <c r="P9" s="33" t="s">
        <v>41</v>
      </c>
      <c r="Q9" s="53" t="s">
        <v>56</v>
      </c>
      <c r="R9" s="33" t="s">
        <v>57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</row>
    <row r="10" spans="1:18" ht="32.25" customHeight="1">
      <c r="A10" s="89">
        <v>10000000</v>
      </c>
      <c r="B10" s="16" t="s">
        <v>15</v>
      </c>
      <c r="C10" s="18" t="e">
        <f>C11+C14+C17+#REF!+#REF!</f>
        <v>#REF!</v>
      </c>
      <c r="D10" s="165">
        <f>D11+D14+D17+D21</f>
        <v>507084.6</v>
      </c>
      <c r="E10" s="165">
        <f>E11+E14+E17+E21</f>
        <v>507084.6</v>
      </c>
      <c r="F10" s="165">
        <f>F11+F14+F17+F21</f>
        <v>482472.02787000005</v>
      </c>
      <c r="G10" s="165">
        <f aca="true" t="shared" si="0" ref="G10:G27">F10-E10</f>
        <v>-24612.572129999928</v>
      </c>
      <c r="H10" s="178">
        <f>F10/E10</f>
        <v>0.9514625919816931</v>
      </c>
      <c r="I10" s="166">
        <f aca="true" t="shared" si="1" ref="I10:I20">F10-D10</f>
        <v>-24612.572129999928</v>
      </c>
      <c r="J10" s="178">
        <f>F10/D10</f>
        <v>0.9514625919816931</v>
      </c>
      <c r="K10" s="167">
        <f>K11+K14+K17+K21</f>
        <v>1356.474</v>
      </c>
      <c r="L10" s="167">
        <f>L11+L14+L17+L21</f>
        <v>1593.2174999999997</v>
      </c>
      <c r="M10" s="166">
        <f>L10-K10</f>
        <v>236.7434999999998</v>
      </c>
      <c r="N10" s="178">
        <f>L10/K10</f>
        <v>1.1745285939870576</v>
      </c>
      <c r="O10" s="166">
        <f aca="true" t="shared" si="2" ref="O10:O20">D10+K10</f>
        <v>508441.07399999996</v>
      </c>
      <c r="P10" s="166">
        <f aca="true" t="shared" si="3" ref="P10:P20">L10+F10</f>
        <v>484065.2453700001</v>
      </c>
      <c r="Q10" s="168">
        <f aca="true" t="shared" si="4" ref="Q10:Q20">P10-O10</f>
        <v>-24375.828629999887</v>
      </c>
      <c r="R10" s="178">
        <f>P10/O10</f>
        <v>0.9520577115490872</v>
      </c>
    </row>
    <row r="11" spans="1:18" ht="32.25" customHeight="1">
      <c r="A11" s="89">
        <v>11000000</v>
      </c>
      <c r="B11" s="17" t="s">
        <v>28</v>
      </c>
      <c r="C11" s="18">
        <f>C12+C13</f>
        <v>107497.5</v>
      </c>
      <c r="D11" s="165">
        <f>D12+D13</f>
        <v>498542.3</v>
      </c>
      <c r="E11" s="165">
        <f>E12+E13</f>
        <v>498542.3</v>
      </c>
      <c r="F11" s="165">
        <f>F12+F13</f>
        <v>474847.26508000004</v>
      </c>
      <c r="G11" s="165">
        <f t="shared" si="0"/>
        <v>-23695.034919999947</v>
      </c>
      <c r="H11" s="178">
        <f>F11/E11</f>
        <v>0.9524713651780402</v>
      </c>
      <c r="I11" s="166">
        <f t="shared" si="1"/>
        <v>-23695.034919999947</v>
      </c>
      <c r="J11" s="178">
        <f aca="true" t="shared" si="5" ref="J11:J28">F11/D11</f>
        <v>0.9524713651780402</v>
      </c>
      <c r="K11" s="167">
        <f>K12+K13</f>
        <v>0</v>
      </c>
      <c r="L11" s="167">
        <f>L12+L13</f>
        <v>0</v>
      </c>
      <c r="M11" s="166">
        <f>L11-K11</f>
        <v>0</v>
      </c>
      <c r="N11" s="178"/>
      <c r="O11" s="166">
        <f t="shared" si="2"/>
        <v>498542.3</v>
      </c>
      <c r="P11" s="166">
        <f t="shared" si="3"/>
        <v>474847.26508000004</v>
      </c>
      <c r="Q11" s="168">
        <f t="shared" si="4"/>
        <v>-23695.034919999947</v>
      </c>
      <c r="R11" s="178">
        <f aca="true" t="shared" si="6" ref="R11:R34">P11/O11</f>
        <v>0.9524713651780402</v>
      </c>
    </row>
    <row r="12" spans="1:18" ht="23.25" customHeight="1">
      <c r="A12" s="87">
        <v>11010000</v>
      </c>
      <c r="B12" s="185" t="s">
        <v>179</v>
      </c>
      <c r="C12" s="13">
        <v>106199</v>
      </c>
      <c r="D12" s="188">
        <v>481245.8</v>
      </c>
      <c r="E12" s="188">
        <v>481245.8</v>
      </c>
      <c r="F12" s="188">
        <v>451680.058</v>
      </c>
      <c r="G12" s="188">
        <f t="shared" si="0"/>
        <v>-29565.74199999997</v>
      </c>
      <c r="H12" s="189">
        <f>F12/E12</f>
        <v>0.9385641557806843</v>
      </c>
      <c r="I12" s="190">
        <f t="shared" si="1"/>
        <v>-29565.74199999997</v>
      </c>
      <c r="J12" s="179">
        <f t="shared" si="5"/>
        <v>0.9385641557806843</v>
      </c>
      <c r="K12" s="191">
        <v>0</v>
      </c>
      <c r="L12" s="188">
        <v>0</v>
      </c>
      <c r="M12" s="173">
        <v>0</v>
      </c>
      <c r="N12" s="178"/>
      <c r="O12" s="173">
        <f t="shared" si="2"/>
        <v>481245.8</v>
      </c>
      <c r="P12" s="190">
        <f t="shared" si="3"/>
        <v>451680.058</v>
      </c>
      <c r="Q12" s="192">
        <f t="shared" si="4"/>
        <v>-29565.74199999997</v>
      </c>
      <c r="R12" s="179">
        <f t="shared" si="6"/>
        <v>0.9385641557806843</v>
      </c>
    </row>
    <row r="13" spans="1:18" ht="24" customHeight="1">
      <c r="A13" s="87">
        <v>11020000</v>
      </c>
      <c r="B13" s="185" t="s">
        <v>39</v>
      </c>
      <c r="C13" s="13">
        <v>1298.5</v>
      </c>
      <c r="D13" s="188">
        <v>17296.5</v>
      </c>
      <c r="E13" s="188">
        <v>17296.5</v>
      </c>
      <c r="F13" s="188">
        <v>23167.207079999996</v>
      </c>
      <c r="G13" s="188">
        <f t="shared" si="0"/>
        <v>5870.7070799999965</v>
      </c>
      <c r="H13" s="189">
        <f>F13/E13</f>
        <v>1.339415898014049</v>
      </c>
      <c r="I13" s="190">
        <f t="shared" si="1"/>
        <v>5870.7070799999965</v>
      </c>
      <c r="J13" s="179">
        <f t="shared" si="5"/>
        <v>1.339415898014049</v>
      </c>
      <c r="K13" s="191">
        <v>0</v>
      </c>
      <c r="L13" s="188">
        <v>0</v>
      </c>
      <c r="M13" s="173">
        <v>0</v>
      </c>
      <c r="N13" s="178"/>
      <c r="O13" s="173">
        <f t="shared" si="2"/>
        <v>17296.5</v>
      </c>
      <c r="P13" s="190">
        <f t="shared" si="3"/>
        <v>23167.207079999996</v>
      </c>
      <c r="Q13" s="192">
        <f t="shared" si="4"/>
        <v>5870.7070799999965</v>
      </c>
      <c r="R13" s="179">
        <f t="shared" si="6"/>
        <v>1.339415898014049</v>
      </c>
    </row>
    <row r="14" spans="1:18" ht="27" customHeight="1">
      <c r="A14" s="89">
        <v>12000000</v>
      </c>
      <c r="B14" s="17" t="s">
        <v>29</v>
      </c>
      <c r="C14" s="19">
        <f>C15</f>
        <v>0</v>
      </c>
      <c r="D14" s="165">
        <f>D15</f>
        <v>0</v>
      </c>
      <c r="E14" s="165">
        <f>E15</f>
        <v>0</v>
      </c>
      <c r="F14" s="165">
        <f>F15</f>
        <v>0</v>
      </c>
      <c r="G14" s="165">
        <f t="shared" si="0"/>
        <v>0</v>
      </c>
      <c r="H14" s="184"/>
      <c r="I14" s="166">
        <f t="shared" si="1"/>
        <v>0</v>
      </c>
      <c r="J14" s="178"/>
      <c r="K14" s="167">
        <f>K15</f>
        <v>14.674</v>
      </c>
      <c r="L14" s="167">
        <f>L15</f>
        <v>37.208589999999994</v>
      </c>
      <c r="M14" s="167">
        <f>M15</f>
        <v>22.534589999999994</v>
      </c>
      <c r="N14" s="178">
        <f>L14/K14</f>
        <v>2.5356814774430965</v>
      </c>
      <c r="O14" s="166">
        <f t="shared" si="2"/>
        <v>14.674</v>
      </c>
      <c r="P14" s="166">
        <f t="shared" si="3"/>
        <v>37.208589999999994</v>
      </c>
      <c r="Q14" s="168">
        <f t="shared" si="4"/>
        <v>22.534589999999994</v>
      </c>
      <c r="R14" s="178">
        <f t="shared" si="6"/>
        <v>2.5356814774430965</v>
      </c>
    </row>
    <row r="15" spans="1:18" ht="32.25" customHeight="1">
      <c r="A15" s="87">
        <v>12020000</v>
      </c>
      <c r="B15" s="185" t="s">
        <v>151</v>
      </c>
      <c r="C15" s="21"/>
      <c r="D15" s="188">
        <v>0</v>
      </c>
      <c r="E15" s="188">
        <v>0</v>
      </c>
      <c r="F15" s="188">
        <v>0</v>
      </c>
      <c r="G15" s="188">
        <f t="shared" si="0"/>
        <v>0</v>
      </c>
      <c r="H15" s="190"/>
      <c r="I15" s="190">
        <f t="shared" si="1"/>
        <v>0</v>
      </c>
      <c r="J15" s="179"/>
      <c r="K15" s="191">
        <v>14.674</v>
      </c>
      <c r="L15" s="188">
        <v>37.208589999999994</v>
      </c>
      <c r="M15" s="173">
        <f aca="true" t="shared" si="7" ref="M15:M20">L15-K15</f>
        <v>22.534589999999994</v>
      </c>
      <c r="N15" s="179">
        <f>L15/K15</f>
        <v>2.5356814774430965</v>
      </c>
      <c r="O15" s="173">
        <f t="shared" si="2"/>
        <v>14.674</v>
      </c>
      <c r="P15" s="190">
        <f t="shared" si="3"/>
        <v>37.208589999999994</v>
      </c>
      <c r="Q15" s="192">
        <f t="shared" si="4"/>
        <v>22.534589999999994</v>
      </c>
      <c r="R15" s="179">
        <f t="shared" si="6"/>
        <v>2.5356814774430965</v>
      </c>
    </row>
    <row r="16" spans="1:18" ht="16.5" customHeight="1" hidden="1">
      <c r="A16" s="87">
        <v>12030000</v>
      </c>
      <c r="B16" s="185" t="s">
        <v>55</v>
      </c>
      <c r="C16" s="21"/>
      <c r="D16" s="188"/>
      <c r="E16" s="188"/>
      <c r="F16" s="188"/>
      <c r="G16" s="188">
        <f t="shared" si="0"/>
        <v>0</v>
      </c>
      <c r="H16" s="190" t="e">
        <f>F16/E16*100</f>
        <v>#DIV/0!</v>
      </c>
      <c r="I16" s="190">
        <f t="shared" si="1"/>
        <v>0</v>
      </c>
      <c r="J16" s="178" t="e">
        <f t="shared" si="5"/>
        <v>#DIV/0!</v>
      </c>
      <c r="K16" s="191"/>
      <c r="L16" s="188"/>
      <c r="M16" s="173">
        <f t="shared" si="7"/>
        <v>0</v>
      </c>
      <c r="N16" s="166"/>
      <c r="O16" s="173">
        <f t="shared" si="2"/>
        <v>0</v>
      </c>
      <c r="P16" s="190">
        <f t="shared" si="3"/>
        <v>0</v>
      </c>
      <c r="Q16" s="192">
        <f t="shared" si="4"/>
        <v>0</v>
      </c>
      <c r="R16" s="178" t="e">
        <f t="shared" si="6"/>
        <v>#DIV/0!</v>
      </c>
    </row>
    <row r="17" spans="1:18" ht="23.25" customHeight="1">
      <c r="A17" s="89">
        <v>13000000</v>
      </c>
      <c r="B17" s="17" t="s">
        <v>152</v>
      </c>
      <c r="C17" s="19" t="e">
        <f>C18+#REF!+#REF!+#REF!</f>
        <v>#REF!</v>
      </c>
      <c r="D17" s="165">
        <f>SUM(D18:D20)</f>
        <v>8542.3</v>
      </c>
      <c r="E17" s="165">
        <f>SUM(E18:E20)</f>
        <v>8542.3</v>
      </c>
      <c r="F17" s="165">
        <f>SUM(F18:F20)</f>
        <v>7624.762790000001</v>
      </c>
      <c r="G17" s="165">
        <f t="shared" si="0"/>
        <v>-917.5372099999986</v>
      </c>
      <c r="H17" s="178">
        <f>F17/E17</f>
        <v>0.8925889736956091</v>
      </c>
      <c r="I17" s="166">
        <f t="shared" si="1"/>
        <v>-917.5372099999986</v>
      </c>
      <c r="J17" s="178">
        <f t="shared" si="5"/>
        <v>0.8925889736956091</v>
      </c>
      <c r="K17" s="167">
        <f>K18+K19+K20</f>
        <v>0</v>
      </c>
      <c r="L17" s="167">
        <f>L18+L19+L20</f>
        <v>0</v>
      </c>
      <c r="M17" s="166">
        <f t="shared" si="7"/>
        <v>0</v>
      </c>
      <c r="N17" s="166"/>
      <c r="O17" s="166">
        <f t="shared" si="2"/>
        <v>8542.3</v>
      </c>
      <c r="P17" s="166">
        <f t="shared" si="3"/>
        <v>7624.762790000001</v>
      </c>
      <c r="Q17" s="168">
        <f t="shared" si="4"/>
        <v>-917.5372099999986</v>
      </c>
      <c r="R17" s="178">
        <f t="shared" si="6"/>
        <v>0.8925889736956091</v>
      </c>
    </row>
    <row r="18" spans="1:18" ht="23.25" customHeight="1">
      <c r="A18" s="87">
        <v>13010000</v>
      </c>
      <c r="B18" s="185" t="s">
        <v>153</v>
      </c>
      <c r="C18" s="13">
        <v>1</v>
      </c>
      <c r="D18" s="188">
        <v>0</v>
      </c>
      <c r="E18" s="188">
        <v>0</v>
      </c>
      <c r="F18" s="188">
        <v>0</v>
      </c>
      <c r="G18" s="188">
        <f t="shared" si="0"/>
        <v>0</v>
      </c>
      <c r="H18" s="179"/>
      <c r="I18" s="190">
        <f t="shared" si="1"/>
        <v>0</v>
      </c>
      <c r="J18" s="179"/>
      <c r="K18" s="191">
        <v>0</v>
      </c>
      <c r="L18" s="191">
        <v>0</v>
      </c>
      <c r="M18" s="173">
        <f t="shared" si="7"/>
        <v>0</v>
      </c>
      <c r="N18" s="166"/>
      <c r="O18" s="173">
        <f t="shared" si="2"/>
        <v>0</v>
      </c>
      <c r="P18" s="190">
        <f t="shared" si="3"/>
        <v>0</v>
      </c>
      <c r="Q18" s="192">
        <f t="shared" si="4"/>
        <v>0</v>
      </c>
      <c r="R18" s="178"/>
    </row>
    <row r="19" spans="1:18" ht="24" customHeight="1">
      <c r="A19" s="87">
        <v>13020000</v>
      </c>
      <c r="B19" s="185" t="s">
        <v>154</v>
      </c>
      <c r="C19" s="13"/>
      <c r="D19" s="188">
        <v>8022</v>
      </c>
      <c r="E19" s="188">
        <v>8022</v>
      </c>
      <c r="F19" s="188">
        <v>7157.56119</v>
      </c>
      <c r="G19" s="188">
        <f t="shared" si="0"/>
        <v>-864.4388099999996</v>
      </c>
      <c r="H19" s="179">
        <f aca="true" t="shared" si="8" ref="H19:H28">F19/E19</f>
        <v>0.8922414846671654</v>
      </c>
      <c r="I19" s="190">
        <f t="shared" si="1"/>
        <v>-864.4388099999996</v>
      </c>
      <c r="J19" s="179">
        <f t="shared" si="5"/>
        <v>0.8922414846671654</v>
      </c>
      <c r="K19" s="191">
        <v>0</v>
      </c>
      <c r="L19" s="191">
        <v>0</v>
      </c>
      <c r="M19" s="173">
        <f t="shared" si="7"/>
        <v>0</v>
      </c>
      <c r="N19" s="166"/>
      <c r="O19" s="173">
        <f t="shared" si="2"/>
        <v>8022</v>
      </c>
      <c r="P19" s="190">
        <f t="shared" si="3"/>
        <v>7157.56119</v>
      </c>
      <c r="Q19" s="192">
        <f t="shared" si="4"/>
        <v>-864.4388099999996</v>
      </c>
      <c r="R19" s="179">
        <f t="shared" si="6"/>
        <v>0.8922414846671654</v>
      </c>
    </row>
    <row r="20" spans="1:18" ht="23.25" customHeight="1">
      <c r="A20" s="87">
        <v>13030000</v>
      </c>
      <c r="B20" s="185" t="s">
        <v>155</v>
      </c>
      <c r="C20" s="13"/>
      <c r="D20" s="188">
        <v>520.3</v>
      </c>
      <c r="E20" s="188">
        <v>520.3</v>
      </c>
      <c r="F20" s="188">
        <v>467.2016</v>
      </c>
      <c r="G20" s="188">
        <f t="shared" si="0"/>
        <v>-53.09839999999997</v>
      </c>
      <c r="H20" s="179">
        <f t="shared" si="8"/>
        <v>0.8979465692869499</v>
      </c>
      <c r="I20" s="190">
        <f t="shared" si="1"/>
        <v>-53.09839999999997</v>
      </c>
      <c r="J20" s="179">
        <f t="shared" si="5"/>
        <v>0.8979465692869499</v>
      </c>
      <c r="K20" s="191">
        <v>0</v>
      </c>
      <c r="L20" s="191">
        <v>0</v>
      </c>
      <c r="M20" s="173">
        <f t="shared" si="7"/>
        <v>0</v>
      </c>
      <c r="N20" s="166"/>
      <c r="O20" s="173">
        <f t="shared" si="2"/>
        <v>520.3</v>
      </c>
      <c r="P20" s="190">
        <f t="shared" si="3"/>
        <v>467.2016</v>
      </c>
      <c r="Q20" s="192">
        <f t="shared" si="4"/>
        <v>-53.09839999999997</v>
      </c>
      <c r="R20" s="179">
        <f t="shared" si="6"/>
        <v>0.8979465692869499</v>
      </c>
    </row>
    <row r="21" spans="1:18" ht="23.25" customHeight="1">
      <c r="A21" s="89">
        <v>19000000</v>
      </c>
      <c r="B21" s="16" t="s">
        <v>52</v>
      </c>
      <c r="C21" s="13"/>
      <c r="D21" s="165">
        <f>D22+D23</f>
        <v>0</v>
      </c>
      <c r="E21" s="165">
        <f>E22+E23</f>
        <v>0</v>
      </c>
      <c r="F21" s="165">
        <f>F22+F23</f>
        <v>0</v>
      </c>
      <c r="G21" s="165">
        <f t="shared" si="0"/>
        <v>0</v>
      </c>
      <c r="H21" s="178"/>
      <c r="I21" s="166">
        <f>F21-D21</f>
        <v>0</v>
      </c>
      <c r="J21" s="178"/>
      <c r="K21" s="165">
        <f>K22+K23</f>
        <v>1341.8</v>
      </c>
      <c r="L21" s="165">
        <f>L22+L23</f>
        <v>1556.0089099999998</v>
      </c>
      <c r="M21" s="166">
        <f>L21-K21</f>
        <v>214.20890999999983</v>
      </c>
      <c r="N21" s="178">
        <f>L21/K21</f>
        <v>1.1596429497689669</v>
      </c>
      <c r="O21" s="166">
        <f aca="true" t="shared" si="9" ref="O21:O59">D21+K21</f>
        <v>1341.8</v>
      </c>
      <c r="P21" s="166">
        <f>L21+F21</f>
        <v>1556.0089099999998</v>
      </c>
      <c r="Q21" s="166">
        <f aca="true" t="shared" si="10" ref="Q21:Q43">P21-O21</f>
        <v>214.20890999999983</v>
      </c>
      <c r="R21" s="178">
        <f t="shared" si="6"/>
        <v>1.1596429497689669</v>
      </c>
    </row>
    <row r="22" spans="1:18" ht="21.75" customHeight="1">
      <c r="A22" s="87">
        <v>19010000</v>
      </c>
      <c r="B22" s="185" t="s">
        <v>53</v>
      </c>
      <c r="C22" s="13"/>
      <c r="D22" s="188">
        <v>0</v>
      </c>
      <c r="E22" s="188">
        <v>0</v>
      </c>
      <c r="F22" s="188">
        <v>0</v>
      </c>
      <c r="G22" s="188">
        <f t="shared" si="0"/>
        <v>0</v>
      </c>
      <c r="H22" s="179"/>
      <c r="I22" s="190">
        <f>F22-D22</f>
        <v>0</v>
      </c>
      <c r="J22" s="179"/>
      <c r="K22" s="188">
        <v>1341.8</v>
      </c>
      <c r="L22" s="188">
        <v>1555.5313899999999</v>
      </c>
      <c r="M22" s="173">
        <f>L22-K22</f>
        <v>213.73138999999992</v>
      </c>
      <c r="N22" s="179">
        <f aca="true" t="shared" si="11" ref="N22:N34">L22/K22</f>
        <v>1.159287069607989</v>
      </c>
      <c r="O22" s="173">
        <f t="shared" si="9"/>
        <v>1341.8</v>
      </c>
      <c r="P22" s="190">
        <f>L22+F22</f>
        <v>1555.5313899999999</v>
      </c>
      <c r="Q22" s="173">
        <f t="shared" si="10"/>
        <v>213.73138999999992</v>
      </c>
      <c r="R22" s="179">
        <f t="shared" si="6"/>
        <v>1.159287069607989</v>
      </c>
    </row>
    <row r="23" spans="1:18" ht="18.75">
      <c r="A23" s="87">
        <v>19050000</v>
      </c>
      <c r="B23" s="185" t="s">
        <v>54</v>
      </c>
      <c r="C23" s="13"/>
      <c r="D23" s="188">
        <v>0</v>
      </c>
      <c r="E23" s="188">
        <v>0</v>
      </c>
      <c r="F23" s="188">
        <v>0</v>
      </c>
      <c r="G23" s="188">
        <f t="shared" si="0"/>
        <v>0</v>
      </c>
      <c r="H23" s="179"/>
      <c r="I23" s="190">
        <f>F23-D23</f>
        <v>0</v>
      </c>
      <c r="J23" s="179"/>
      <c r="K23" s="188">
        <v>0</v>
      </c>
      <c r="L23" s="188">
        <v>0.47752</v>
      </c>
      <c r="M23" s="173">
        <f>L23-K23</f>
        <v>0.47752</v>
      </c>
      <c r="N23" s="179"/>
      <c r="O23" s="173">
        <f t="shared" si="9"/>
        <v>0</v>
      </c>
      <c r="P23" s="190">
        <f>L23+F23</f>
        <v>0.47752</v>
      </c>
      <c r="Q23" s="173">
        <f t="shared" si="10"/>
        <v>0.47752</v>
      </c>
      <c r="R23" s="179"/>
    </row>
    <row r="24" spans="1:19" ht="24" customHeight="1">
      <c r="A24" s="89">
        <v>20000000</v>
      </c>
      <c r="B24" s="16" t="s">
        <v>16</v>
      </c>
      <c r="C24" s="19">
        <v>5750.4</v>
      </c>
      <c r="D24" s="165">
        <f>D25+D26+D30</f>
        <v>25129.7</v>
      </c>
      <c r="E24" s="165">
        <f>E25+E26+E30</f>
        <v>25129.7</v>
      </c>
      <c r="F24" s="165">
        <f>F25+F26+F30</f>
        <v>29433.47731</v>
      </c>
      <c r="G24" s="165">
        <f>G25+G26+G30</f>
        <v>4303.777309999999</v>
      </c>
      <c r="H24" s="178">
        <f t="shared" si="8"/>
        <v>1.1712625821239409</v>
      </c>
      <c r="I24" s="165">
        <f>I25+I26+I30</f>
        <v>4303.777309999999</v>
      </c>
      <c r="J24" s="178">
        <f t="shared" si="5"/>
        <v>1.1712625821239409</v>
      </c>
      <c r="K24" s="165">
        <f>K25+K26+K30+K34</f>
        <v>84875.14509</v>
      </c>
      <c r="L24" s="165">
        <f>L25+L26+L30+L34</f>
        <v>82336.75632999999</v>
      </c>
      <c r="M24" s="166">
        <f>L24-K24</f>
        <v>-2538.388760000016</v>
      </c>
      <c r="N24" s="178">
        <f t="shared" si="11"/>
        <v>0.9700926725096215</v>
      </c>
      <c r="O24" s="166">
        <f t="shared" si="9"/>
        <v>110004.84509</v>
      </c>
      <c r="P24" s="184">
        <f>L24+F24</f>
        <v>111770.23363999999</v>
      </c>
      <c r="Q24" s="166">
        <f t="shared" si="10"/>
        <v>1765.3885499999888</v>
      </c>
      <c r="R24" s="178">
        <f t="shared" si="6"/>
        <v>1.0160482799512662</v>
      </c>
      <c r="S24" s="23"/>
    </row>
    <row r="25" spans="1:18" ht="39" customHeight="1">
      <c r="A25" s="89">
        <v>21000000</v>
      </c>
      <c r="B25" s="17" t="s">
        <v>40</v>
      </c>
      <c r="C25" s="19">
        <v>1</v>
      </c>
      <c r="D25" s="165">
        <v>7046.3</v>
      </c>
      <c r="E25" s="165">
        <v>7046.3</v>
      </c>
      <c r="F25" s="165">
        <v>7587.68837</v>
      </c>
      <c r="G25" s="165">
        <f>F25-E25</f>
        <v>541.3883699999997</v>
      </c>
      <c r="H25" s="178">
        <f t="shared" si="8"/>
        <v>1.0768330002980286</v>
      </c>
      <c r="I25" s="166">
        <f>F25-D25</f>
        <v>541.3883699999997</v>
      </c>
      <c r="J25" s="178">
        <f t="shared" si="5"/>
        <v>1.0768330002980286</v>
      </c>
      <c r="K25" s="165">
        <v>136.4</v>
      </c>
      <c r="L25" s="165">
        <v>384.31584000000004</v>
      </c>
      <c r="M25" s="166">
        <f aca="true" t="shared" si="12" ref="M25:M30">L25-K25</f>
        <v>247.91584000000003</v>
      </c>
      <c r="N25" s="178">
        <f t="shared" si="11"/>
        <v>2.8175648093841645</v>
      </c>
      <c r="O25" s="166">
        <f t="shared" si="9"/>
        <v>7182.7</v>
      </c>
      <c r="P25" s="166">
        <f aca="true" t="shared" si="13" ref="P25:P62">L25+F25</f>
        <v>7972.00421</v>
      </c>
      <c r="Q25" s="166">
        <f t="shared" si="10"/>
        <v>789.3042100000002</v>
      </c>
      <c r="R25" s="178">
        <f t="shared" si="6"/>
        <v>1.1098896250713521</v>
      </c>
    </row>
    <row r="26" spans="1:18" ht="30.75" customHeight="1">
      <c r="A26" s="89">
        <v>22000000</v>
      </c>
      <c r="B26" s="17" t="s">
        <v>156</v>
      </c>
      <c r="C26" s="19">
        <v>4948.8</v>
      </c>
      <c r="D26" s="165">
        <f>SUM(D28:D28)+D29+D27</f>
        <v>18083.4</v>
      </c>
      <c r="E26" s="165">
        <f>SUM(E28:E28)+E29+E27</f>
        <v>18083.4</v>
      </c>
      <c r="F26" s="165">
        <f>SUM(F28:F28)+F29+F27</f>
        <v>19861.94599</v>
      </c>
      <c r="G26" s="165">
        <f t="shared" si="0"/>
        <v>1778.5459899999987</v>
      </c>
      <c r="H26" s="178">
        <f t="shared" si="8"/>
        <v>1.098352411051019</v>
      </c>
      <c r="I26" s="165">
        <f>F26-D26</f>
        <v>1778.5459899999987</v>
      </c>
      <c r="J26" s="178">
        <f t="shared" si="5"/>
        <v>1.098352411051019</v>
      </c>
      <c r="K26" s="165">
        <f>SUM(K28:K28)+K29+K27</f>
        <v>0</v>
      </c>
      <c r="L26" s="165">
        <f>SUM(L28:L28)+L29+L27</f>
        <v>0</v>
      </c>
      <c r="M26" s="166">
        <f t="shared" si="12"/>
        <v>0</v>
      </c>
      <c r="N26" s="178"/>
      <c r="O26" s="166">
        <f t="shared" si="9"/>
        <v>18083.4</v>
      </c>
      <c r="P26" s="166">
        <f t="shared" si="13"/>
        <v>19861.94599</v>
      </c>
      <c r="Q26" s="166">
        <f t="shared" si="10"/>
        <v>1778.5459899999987</v>
      </c>
      <c r="R26" s="178">
        <f t="shared" si="6"/>
        <v>1.098352411051019</v>
      </c>
    </row>
    <row r="27" spans="1:18" ht="21.75" customHeight="1">
      <c r="A27" s="87">
        <v>22010000</v>
      </c>
      <c r="B27" s="185" t="s">
        <v>69</v>
      </c>
      <c r="C27" s="19"/>
      <c r="D27" s="188">
        <v>15083.4</v>
      </c>
      <c r="E27" s="188">
        <v>15083.4</v>
      </c>
      <c r="F27" s="188">
        <v>16250.294</v>
      </c>
      <c r="G27" s="188">
        <f t="shared" si="0"/>
        <v>1166.8940000000002</v>
      </c>
      <c r="H27" s="179">
        <f t="shared" si="8"/>
        <v>1.0773627961865362</v>
      </c>
      <c r="I27" s="188">
        <f>F27-D27</f>
        <v>1166.8940000000002</v>
      </c>
      <c r="J27" s="179">
        <f t="shared" si="5"/>
        <v>1.0773627961865362</v>
      </c>
      <c r="K27" s="188">
        <v>0</v>
      </c>
      <c r="L27" s="188">
        <v>0</v>
      </c>
      <c r="M27" s="190">
        <f t="shared" si="12"/>
        <v>0</v>
      </c>
      <c r="N27" s="179"/>
      <c r="O27" s="173">
        <f t="shared" si="9"/>
        <v>15083.4</v>
      </c>
      <c r="P27" s="190">
        <f t="shared" si="13"/>
        <v>16250.294</v>
      </c>
      <c r="Q27" s="173">
        <f t="shared" si="10"/>
        <v>1166.8940000000002</v>
      </c>
      <c r="R27" s="179">
        <f t="shared" si="6"/>
        <v>1.0773627961865362</v>
      </c>
    </row>
    <row r="28" spans="1:18" ht="31.5">
      <c r="A28" s="87">
        <v>22080000</v>
      </c>
      <c r="B28" s="185" t="s">
        <v>157</v>
      </c>
      <c r="C28" s="13">
        <v>259.6</v>
      </c>
      <c r="D28" s="188">
        <v>3000</v>
      </c>
      <c r="E28" s="188">
        <v>3000</v>
      </c>
      <c r="F28" s="188">
        <v>3583.17226</v>
      </c>
      <c r="G28" s="188">
        <f aca="true" t="shared" si="14" ref="G28:G34">F28-E28</f>
        <v>583.1722599999998</v>
      </c>
      <c r="H28" s="179">
        <f t="shared" si="8"/>
        <v>1.1943907533333333</v>
      </c>
      <c r="I28" s="188">
        <f aca="true" t="shared" si="15" ref="I28:I35">F28-D28</f>
        <v>583.1722599999998</v>
      </c>
      <c r="J28" s="179">
        <f t="shared" si="5"/>
        <v>1.1943907533333333</v>
      </c>
      <c r="K28" s="188">
        <v>0</v>
      </c>
      <c r="L28" s="188">
        <v>0</v>
      </c>
      <c r="M28" s="190">
        <f t="shared" si="12"/>
        <v>0</v>
      </c>
      <c r="N28" s="179"/>
      <c r="O28" s="173">
        <f t="shared" si="9"/>
        <v>3000</v>
      </c>
      <c r="P28" s="190">
        <f t="shared" si="13"/>
        <v>3583.17226</v>
      </c>
      <c r="Q28" s="173">
        <f t="shared" si="10"/>
        <v>583.1722599999998</v>
      </c>
      <c r="R28" s="179">
        <f t="shared" si="6"/>
        <v>1.1943907533333333</v>
      </c>
    </row>
    <row r="29" spans="1:18" ht="49.5" customHeight="1">
      <c r="A29" s="87">
        <v>22130000</v>
      </c>
      <c r="B29" s="185" t="s">
        <v>158</v>
      </c>
      <c r="C29" s="21"/>
      <c r="D29" s="188">
        <v>0</v>
      </c>
      <c r="E29" s="188">
        <v>0</v>
      </c>
      <c r="F29" s="188">
        <v>28.47973</v>
      </c>
      <c r="G29" s="188">
        <f t="shared" si="14"/>
        <v>28.47973</v>
      </c>
      <c r="H29" s="179"/>
      <c r="I29" s="188">
        <f t="shared" si="15"/>
        <v>28.47973</v>
      </c>
      <c r="J29" s="179"/>
      <c r="K29" s="188">
        <v>0</v>
      </c>
      <c r="L29" s="188">
        <v>0</v>
      </c>
      <c r="M29" s="190">
        <f t="shared" si="12"/>
        <v>0</v>
      </c>
      <c r="N29" s="179"/>
      <c r="O29" s="173">
        <f t="shared" si="9"/>
        <v>0</v>
      </c>
      <c r="P29" s="190">
        <f t="shared" si="13"/>
        <v>28.47973</v>
      </c>
      <c r="Q29" s="173">
        <f t="shared" si="10"/>
        <v>28.47973</v>
      </c>
      <c r="R29" s="179"/>
    </row>
    <row r="30" spans="1:18" ht="20.25" customHeight="1">
      <c r="A30" s="89">
        <v>24000000</v>
      </c>
      <c r="B30" s="17" t="s">
        <v>30</v>
      </c>
      <c r="C30" s="19">
        <f>C31+C34</f>
        <v>0</v>
      </c>
      <c r="D30" s="165">
        <f>SUM(D31:D32)</f>
        <v>0</v>
      </c>
      <c r="E30" s="165">
        <f>SUM(E31:E32)</f>
        <v>0</v>
      </c>
      <c r="F30" s="165">
        <f>SUM(F31:F32)</f>
        <v>1983.84295</v>
      </c>
      <c r="G30" s="193">
        <f t="shared" si="14"/>
        <v>1983.84295</v>
      </c>
      <c r="H30" s="178"/>
      <c r="I30" s="193">
        <f t="shared" si="15"/>
        <v>1983.84295</v>
      </c>
      <c r="J30" s="178"/>
      <c r="K30" s="165">
        <f>SUM(K31:K33)</f>
        <v>12713.2</v>
      </c>
      <c r="L30" s="165">
        <f>SUM(L31:L33)</f>
        <v>12290.15867</v>
      </c>
      <c r="M30" s="184">
        <f t="shared" si="12"/>
        <v>-423.04133</v>
      </c>
      <c r="N30" s="178">
        <f t="shared" si="11"/>
        <v>0.9667242448793381</v>
      </c>
      <c r="O30" s="166">
        <f t="shared" si="9"/>
        <v>12713.2</v>
      </c>
      <c r="P30" s="184">
        <f t="shared" si="13"/>
        <v>14274.001620000001</v>
      </c>
      <c r="Q30" s="166">
        <f t="shared" si="10"/>
        <v>1560.8016200000002</v>
      </c>
      <c r="R30" s="178">
        <f t="shared" si="6"/>
        <v>1.1227701617216752</v>
      </c>
    </row>
    <row r="31" spans="1:18" ht="20.25" customHeight="1">
      <c r="A31" s="87">
        <v>24060000</v>
      </c>
      <c r="B31" s="185" t="s">
        <v>17</v>
      </c>
      <c r="C31" s="13">
        <v>0</v>
      </c>
      <c r="D31" s="188">
        <v>0</v>
      </c>
      <c r="E31" s="188">
        <v>0</v>
      </c>
      <c r="F31" s="188">
        <v>1983.84295</v>
      </c>
      <c r="G31" s="188">
        <f t="shared" si="14"/>
        <v>1983.84295</v>
      </c>
      <c r="H31" s="179"/>
      <c r="I31" s="188">
        <f t="shared" si="15"/>
        <v>1983.84295</v>
      </c>
      <c r="J31" s="179"/>
      <c r="K31" s="188">
        <v>700</v>
      </c>
      <c r="L31" s="188">
        <v>290.15867</v>
      </c>
      <c r="M31" s="173">
        <f aca="true" t="shared" si="16" ref="M31:M39">L31-K31</f>
        <v>-409.84133</v>
      </c>
      <c r="N31" s="179">
        <f t="shared" si="11"/>
        <v>0.41451238571428567</v>
      </c>
      <c r="O31" s="173">
        <f t="shared" si="9"/>
        <v>700</v>
      </c>
      <c r="P31" s="190">
        <f t="shared" si="13"/>
        <v>2274.00162</v>
      </c>
      <c r="Q31" s="173">
        <f t="shared" si="10"/>
        <v>1574.00162</v>
      </c>
      <c r="R31" s="179">
        <f t="shared" si="6"/>
        <v>3.248573742857143</v>
      </c>
    </row>
    <row r="32" spans="1:18" ht="21.75" customHeight="1">
      <c r="A32" s="87">
        <v>24110000</v>
      </c>
      <c r="B32" s="185" t="s">
        <v>49</v>
      </c>
      <c r="C32" s="13"/>
      <c r="D32" s="188">
        <v>0</v>
      </c>
      <c r="E32" s="188">
        <v>0</v>
      </c>
      <c r="F32" s="188">
        <v>0</v>
      </c>
      <c r="G32" s="188">
        <v>0</v>
      </c>
      <c r="H32" s="179"/>
      <c r="I32" s="188">
        <f t="shared" si="15"/>
        <v>0</v>
      </c>
      <c r="J32" s="179"/>
      <c r="K32" s="188">
        <v>13.2</v>
      </c>
      <c r="L32" s="188">
        <v>0</v>
      </c>
      <c r="M32" s="173">
        <f t="shared" si="16"/>
        <v>-13.2</v>
      </c>
      <c r="N32" s="179">
        <f t="shared" si="11"/>
        <v>0</v>
      </c>
      <c r="O32" s="173">
        <f t="shared" si="9"/>
        <v>13.2</v>
      </c>
      <c r="P32" s="190">
        <f t="shared" si="13"/>
        <v>0</v>
      </c>
      <c r="Q32" s="173">
        <f t="shared" si="10"/>
        <v>-13.2</v>
      </c>
      <c r="R32" s="179">
        <f t="shared" si="6"/>
        <v>0</v>
      </c>
    </row>
    <row r="33" spans="1:18" ht="35.25" customHeight="1">
      <c r="A33" s="87" t="s">
        <v>191</v>
      </c>
      <c r="B33" s="185" t="s">
        <v>192</v>
      </c>
      <c r="C33" s="13"/>
      <c r="D33" s="188">
        <v>0</v>
      </c>
      <c r="E33" s="188">
        <v>0</v>
      </c>
      <c r="F33" s="188">
        <v>0</v>
      </c>
      <c r="G33" s="188">
        <f t="shared" si="14"/>
        <v>0</v>
      </c>
      <c r="H33" s="179"/>
      <c r="I33" s="188">
        <f t="shared" si="15"/>
        <v>0</v>
      </c>
      <c r="J33" s="179"/>
      <c r="K33" s="188">
        <v>12000</v>
      </c>
      <c r="L33" s="188">
        <v>12000</v>
      </c>
      <c r="M33" s="173">
        <f t="shared" si="16"/>
        <v>0</v>
      </c>
      <c r="N33" s="179">
        <f t="shared" si="11"/>
        <v>1</v>
      </c>
      <c r="O33" s="173">
        <f t="shared" si="9"/>
        <v>12000</v>
      </c>
      <c r="P33" s="190">
        <f t="shared" si="13"/>
        <v>12000</v>
      </c>
      <c r="Q33" s="173">
        <f t="shared" si="10"/>
        <v>0</v>
      </c>
      <c r="R33" s="179">
        <f t="shared" si="6"/>
        <v>1</v>
      </c>
    </row>
    <row r="34" spans="1:18" ht="21.75" customHeight="1">
      <c r="A34" s="89">
        <v>25000000</v>
      </c>
      <c r="B34" s="17" t="s">
        <v>25</v>
      </c>
      <c r="C34" s="19"/>
      <c r="D34" s="165">
        <v>0</v>
      </c>
      <c r="E34" s="165">
        <v>0</v>
      </c>
      <c r="F34" s="165">
        <v>0</v>
      </c>
      <c r="G34" s="165">
        <f t="shared" si="14"/>
        <v>0</v>
      </c>
      <c r="H34" s="179"/>
      <c r="I34" s="165">
        <f t="shared" si="15"/>
        <v>0</v>
      </c>
      <c r="J34" s="178"/>
      <c r="K34" s="165">
        <v>72025.54509</v>
      </c>
      <c r="L34" s="165">
        <v>69662.28181999999</v>
      </c>
      <c r="M34" s="166">
        <f t="shared" si="16"/>
        <v>-2363.2632700000104</v>
      </c>
      <c r="N34" s="178">
        <f t="shared" si="11"/>
        <v>0.9671885403012642</v>
      </c>
      <c r="O34" s="166">
        <f t="shared" si="9"/>
        <v>72025.54509</v>
      </c>
      <c r="P34" s="166">
        <f t="shared" si="13"/>
        <v>69662.28181999999</v>
      </c>
      <c r="Q34" s="166">
        <f t="shared" si="10"/>
        <v>-2363.2632700000104</v>
      </c>
      <c r="R34" s="178">
        <f t="shared" si="6"/>
        <v>0.9671885403012642</v>
      </c>
    </row>
    <row r="35" spans="1:23" ht="24" customHeight="1">
      <c r="A35" s="89">
        <v>30000000</v>
      </c>
      <c r="B35" s="16" t="s">
        <v>38</v>
      </c>
      <c r="C35" s="22"/>
      <c r="D35" s="165">
        <v>0</v>
      </c>
      <c r="E35" s="165">
        <v>0</v>
      </c>
      <c r="F35" s="165">
        <v>0</v>
      </c>
      <c r="G35" s="165">
        <f aca="true" t="shared" si="17" ref="G35:G50">F35-E35</f>
        <v>0</v>
      </c>
      <c r="H35" s="188"/>
      <c r="I35" s="166">
        <f t="shared" si="15"/>
        <v>0</v>
      </c>
      <c r="J35" s="166"/>
      <c r="K35" s="165">
        <v>0</v>
      </c>
      <c r="L35" s="165">
        <v>2066.3012</v>
      </c>
      <c r="M35" s="166">
        <f t="shared" si="16"/>
        <v>2066.3012</v>
      </c>
      <c r="N35" s="166"/>
      <c r="O35" s="166">
        <f t="shared" si="9"/>
        <v>0</v>
      </c>
      <c r="P35" s="166">
        <f t="shared" si="13"/>
        <v>2066.3012</v>
      </c>
      <c r="Q35" s="166">
        <f t="shared" si="10"/>
        <v>2066.3012</v>
      </c>
      <c r="R35" s="178"/>
      <c r="S35" s="23"/>
      <c r="T35" s="23"/>
      <c r="U35" s="23"/>
      <c r="V35" s="23"/>
      <c r="W35" s="24"/>
    </row>
    <row r="36" spans="1:18" ht="16.5" customHeight="1" hidden="1">
      <c r="A36" s="89">
        <v>50000000</v>
      </c>
      <c r="B36" s="16" t="s">
        <v>18</v>
      </c>
      <c r="C36" s="19">
        <f>C37+C38</f>
        <v>0</v>
      </c>
      <c r="D36" s="165"/>
      <c r="E36" s="169"/>
      <c r="F36" s="165">
        <f>F37+F38</f>
        <v>0</v>
      </c>
      <c r="G36" s="165">
        <f t="shared" si="17"/>
        <v>0</v>
      </c>
      <c r="H36" s="188" t="e">
        <f>F36/E36*100</f>
        <v>#DIV/0!</v>
      </c>
      <c r="I36" s="166"/>
      <c r="J36" s="166"/>
      <c r="K36" s="165">
        <f>K37+K38</f>
        <v>0</v>
      </c>
      <c r="L36" s="165">
        <f>L37+L38</f>
        <v>0</v>
      </c>
      <c r="M36" s="166">
        <f t="shared" si="16"/>
        <v>0</v>
      </c>
      <c r="N36" s="166"/>
      <c r="O36" s="166">
        <f t="shared" si="9"/>
        <v>0</v>
      </c>
      <c r="P36" s="166">
        <f t="shared" si="13"/>
        <v>0</v>
      </c>
      <c r="Q36" s="166">
        <f t="shared" si="10"/>
        <v>0</v>
      </c>
      <c r="R36" s="166"/>
    </row>
    <row r="37" spans="1:18" ht="16.5" customHeight="1" hidden="1">
      <c r="A37" s="87">
        <v>50080000</v>
      </c>
      <c r="B37" s="185" t="s">
        <v>19</v>
      </c>
      <c r="C37" s="13"/>
      <c r="D37" s="188"/>
      <c r="E37" s="194"/>
      <c r="F37" s="188"/>
      <c r="G37" s="188">
        <f t="shared" si="17"/>
        <v>0</v>
      </c>
      <c r="H37" s="188" t="e">
        <f>F37/E37*100</f>
        <v>#DIV/0!</v>
      </c>
      <c r="I37" s="190"/>
      <c r="J37" s="190"/>
      <c r="K37" s="188"/>
      <c r="L37" s="188"/>
      <c r="M37" s="173">
        <f t="shared" si="16"/>
        <v>0</v>
      </c>
      <c r="N37" s="190"/>
      <c r="O37" s="173">
        <f t="shared" si="9"/>
        <v>0</v>
      </c>
      <c r="P37" s="190">
        <f t="shared" si="13"/>
        <v>0</v>
      </c>
      <c r="Q37" s="173">
        <f t="shared" si="10"/>
        <v>0</v>
      </c>
      <c r="R37" s="173"/>
    </row>
    <row r="38" spans="1:18" ht="16.5" customHeight="1" hidden="1">
      <c r="A38" s="87">
        <v>50110000</v>
      </c>
      <c r="B38" s="185" t="s">
        <v>20</v>
      </c>
      <c r="C38" s="13"/>
      <c r="D38" s="188"/>
      <c r="E38" s="194"/>
      <c r="F38" s="188"/>
      <c r="G38" s="188">
        <f t="shared" si="17"/>
        <v>0</v>
      </c>
      <c r="H38" s="188" t="e">
        <f>F38/E38*100</f>
        <v>#DIV/0!</v>
      </c>
      <c r="I38" s="190"/>
      <c r="J38" s="190"/>
      <c r="K38" s="188"/>
      <c r="L38" s="188"/>
      <c r="M38" s="173">
        <f t="shared" si="16"/>
        <v>0</v>
      </c>
      <c r="N38" s="190"/>
      <c r="O38" s="173">
        <f t="shared" si="9"/>
        <v>0</v>
      </c>
      <c r="P38" s="190">
        <f t="shared" si="13"/>
        <v>0</v>
      </c>
      <c r="Q38" s="173">
        <f t="shared" si="10"/>
        <v>0</v>
      </c>
      <c r="R38" s="173"/>
    </row>
    <row r="39" spans="1:18" s="73" customFormat="1" ht="21.75" customHeight="1">
      <c r="A39" s="100">
        <v>90010100</v>
      </c>
      <c r="B39" s="101" t="s">
        <v>183</v>
      </c>
      <c r="C39" s="102" t="e">
        <f>C10+C24+C36+C37</f>
        <v>#REF!</v>
      </c>
      <c r="D39" s="170">
        <f>D10+D24+D36+D35</f>
        <v>532214.2999999999</v>
      </c>
      <c r="E39" s="170">
        <f>E10+E24+E36+E35</f>
        <v>532214.2999999999</v>
      </c>
      <c r="F39" s="171">
        <f>F10+F24+F36+F35</f>
        <v>511905.50518000004</v>
      </c>
      <c r="G39" s="171">
        <f t="shared" si="17"/>
        <v>-20308.794819999894</v>
      </c>
      <c r="H39" s="181">
        <f>F39/E39</f>
        <v>0.9618409448599936</v>
      </c>
      <c r="I39" s="171">
        <f aca="true" t="shared" si="18" ref="I39:I50">F39-D39</f>
        <v>-20308.794819999894</v>
      </c>
      <c r="J39" s="181">
        <f>F39/D39</f>
        <v>0.9618409448599936</v>
      </c>
      <c r="K39" s="171">
        <f>K10+K24+K35+K36</f>
        <v>86231.61909000001</v>
      </c>
      <c r="L39" s="171">
        <f>L10+L24+L35+L36</f>
        <v>85996.27502999999</v>
      </c>
      <c r="M39" s="171">
        <f t="shared" si="16"/>
        <v>-235.34406000001763</v>
      </c>
      <c r="N39" s="181">
        <f>L39/K39</f>
        <v>0.9972707915903285</v>
      </c>
      <c r="O39" s="171">
        <f t="shared" si="9"/>
        <v>618445.91909</v>
      </c>
      <c r="P39" s="171">
        <f t="shared" si="13"/>
        <v>597901.78021</v>
      </c>
      <c r="Q39" s="171">
        <f t="shared" si="10"/>
        <v>-20544.138879999984</v>
      </c>
      <c r="R39" s="182">
        <f>P39/O39</f>
        <v>0.9667810260431029</v>
      </c>
    </row>
    <row r="40" spans="1:33" ht="28.5" customHeight="1">
      <c r="A40" s="91">
        <v>40000000</v>
      </c>
      <c r="B40" s="16" t="s">
        <v>26</v>
      </c>
      <c r="C40" s="11" t="e">
        <f>C41+#REF!</f>
        <v>#REF!</v>
      </c>
      <c r="D40" s="165">
        <f>D41</f>
        <v>1244202.6969999997</v>
      </c>
      <c r="E40" s="165">
        <f>E41</f>
        <v>1244202.6969999997</v>
      </c>
      <c r="F40" s="165">
        <f>F41</f>
        <v>1232295.94086</v>
      </c>
      <c r="G40" s="165">
        <f t="shared" si="17"/>
        <v>-11906.756139999721</v>
      </c>
      <c r="H40" s="178">
        <f>F40/E40</f>
        <v>0.9904302119190795</v>
      </c>
      <c r="I40" s="166">
        <f t="shared" si="18"/>
        <v>-11906.756139999721</v>
      </c>
      <c r="J40" s="178">
        <f>F40/D40</f>
        <v>0.9904302119190795</v>
      </c>
      <c r="K40" s="165">
        <f>K41</f>
        <v>422802.8</v>
      </c>
      <c r="L40" s="165">
        <f>L41</f>
        <v>342802.8</v>
      </c>
      <c r="M40" s="166">
        <f aca="true" t="shared" si="19" ref="M40:M46">L40-K40</f>
        <v>-80000</v>
      </c>
      <c r="N40" s="178">
        <f>L40/K40</f>
        <v>0.8107864943183914</v>
      </c>
      <c r="O40" s="166">
        <f t="shared" si="9"/>
        <v>1667005.4969999997</v>
      </c>
      <c r="P40" s="166">
        <f t="shared" si="13"/>
        <v>1575098.74086</v>
      </c>
      <c r="Q40" s="166">
        <f t="shared" si="10"/>
        <v>-91906.75613999972</v>
      </c>
      <c r="R40" s="178">
        <f>P40/O40</f>
        <v>0.9448671547242056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8.5" customHeight="1">
      <c r="A41" s="91">
        <v>41000000</v>
      </c>
      <c r="B41" s="16" t="s">
        <v>27</v>
      </c>
      <c r="C41" s="11" t="e">
        <f>C42+C45</f>
        <v>#REF!</v>
      </c>
      <c r="D41" s="165">
        <f>D42+D45</f>
        <v>1244202.6969999997</v>
      </c>
      <c r="E41" s="165">
        <f>E42+E45</f>
        <v>1244202.6969999997</v>
      </c>
      <c r="F41" s="165">
        <f>F42+F45</f>
        <v>1232295.94086</v>
      </c>
      <c r="G41" s="165">
        <f t="shared" si="17"/>
        <v>-11906.756139999721</v>
      </c>
      <c r="H41" s="178">
        <f>F41/E41</f>
        <v>0.9904302119190795</v>
      </c>
      <c r="I41" s="166">
        <f t="shared" si="18"/>
        <v>-11906.756139999721</v>
      </c>
      <c r="J41" s="178">
        <f aca="true" t="shared" si="20" ref="J41:J63">F41/D41</f>
        <v>0.9904302119190795</v>
      </c>
      <c r="K41" s="165">
        <f>K42+K45</f>
        <v>422802.8</v>
      </c>
      <c r="L41" s="165">
        <f>L42+L45</f>
        <v>342802.8</v>
      </c>
      <c r="M41" s="166">
        <f t="shared" si="19"/>
        <v>-80000</v>
      </c>
      <c r="N41" s="178">
        <f>L41/K41</f>
        <v>0.8107864943183914</v>
      </c>
      <c r="O41" s="166">
        <f t="shared" si="9"/>
        <v>1667005.4969999997</v>
      </c>
      <c r="P41" s="166">
        <f t="shared" si="13"/>
        <v>1575098.74086</v>
      </c>
      <c r="Q41" s="166">
        <f t="shared" si="10"/>
        <v>-91906.75613999972</v>
      </c>
      <c r="R41" s="178">
        <f aca="true" t="shared" si="21" ref="R41:R62">P41/O41</f>
        <v>0.9448671547242056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18" s="96" customFormat="1" ht="28.5" customHeight="1">
      <c r="A42" s="89">
        <v>41020000</v>
      </c>
      <c r="B42" s="16" t="s">
        <v>180</v>
      </c>
      <c r="C42" s="95">
        <f>SUM(C43:C43)</f>
        <v>226954.7</v>
      </c>
      <c r="D42" s="195">
        <f>D43+D44</f>
        <v>521241.4</v>
      </c>
      <c r="E42" s="195">
        <f>E43+E44</f>
        <v>521241.4</v>
      </c>
      <c r="F42" s="195">
        <f>F43+F44</f>
        <v>521241.4</v>
      </c>
      <c r="G42" s="193">
        <f t="shared" si="17"/>
        <v>0</v>
      </c>
      <c r="H42" s="184">
        <f>F42/E42*100</f>
        <v>100</v>
      </c>
      <c r="I42" s="184">
        <f t="shared" si="18"/>
        <v>0</v>
      </c>
      <c r="J42" s="178">
        <f t="shared" si="20"/>
        <v>1</v>
      </c>
      <c r="K42" s="195">
        <f>K43+K44</f>
        <v>0</v>
      </c>
      <c r="L42" s="195">
        <f>L43+L44</f>
        <v>0</v>
      </c>
      <c r="M42" s="184">
        <f t="shared" si="19"/>
        <v>0</v>
      </c>
      <c r="N42" s="178"/>
      <c r="O42" s="184">
        <f t="shared" si="9"/>
        <v>521241.4</v>
      </c>
      <c r="P42" s="184">
        <f t="shared" si="13"/>
        <v>521241.4</v>
      </c>
      <c r="Q42" s="184">
        <f t="shared" si="10"/>
        <v>0</v>
      </c>
      <c r="R42" s="178">
        <f t="shared" si="21"/>
        <v>1</v>
      </c>
    </row>
    <row r="43" spans="1:33" ht="28.5" customHeight="1">
      <c r="A43" s="87">
        <v>41020100</v>
      </c>
      <c r="B43" s="185" t="s">
        <v>58</v>
      </c>
      <c r="C43" s="25">
        <v>226954.7</v>
      </c>
      <c r="D43" s="188">
        <v>217148.7</v>
      </c>
      <c r="E43" s="188">
        <v>217148.7</v>
      </c>
      <c r="F43" s="188">
        <v>217148.7</v>
      </c>
      <c r="G43" s="188">
        <f t="shared" si="17"/>
        <v>0</v>
      </c>
      <c r="H43" s="189">
        <f>F43/E43</f>
        <v>1</v>
      </c>
      <c r="I43" s="190">
        <f t="shared" si="18"/>
        <v>0</v>
      </c>
      <c r="J43" s="179">
        <f t="shared" si="20"/>
        <v>1</v>
      </c>
      <c r="K43" s="188">
        <v>0</v>
      </c>
      <c r="L43" s="188">
        <v>0</v>
      </c>
      <c r="M43" s="190">
        <f t="shared" si="19"/>
        <v>0</v>
      </c>
      <c r="N43" s="179"/>
      <c r="O43" s="190">
        <f t="shared" si="9"/>
        <v>217148.7</v>
      </c>
      <c r="P43" s="190">
        <f t="shared" si="13"/>
        <v>217148.7</v>
      </c>
      <c r="Q43" s="190">
        <f t="shared" si="10"/>
        <v>0</v>
      </c>
      <c r="R43" s="179">
        <f t="shared" si="21"/>
        <v>1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51.75" customHeight="1">
      <c r="A44" s="87">
        <v>41020200</v>
      </c>
      <c r="B44" s="185" t="s">
        <v>101</v>
      </c>
      <c r="C44" s="25"/>
      <c r="D44" s="188">
        <v>304092.7</v>
      </c>
      <c r="E44" s="188">
        <v>304092.7</v>
      </c>
      <c r="F44" s="188">
        <v>304092.7</v>
      </c>
      <c r="G44" s="188">
        <f t="shared" si="17"/>
        <v>0</v>
      </c>
      <c r="H44" s="189">
        <f>F44/E44</f>
        <v>1</v>
      </c>
      <c r="I44" s="190">
        <f t="shared" si="18"/>
        <v>0</v>
      </c>
      <c r="J44" s="179">
        <f t="shared" si="20"/>
        <v>1</v>
      </c>
      <c r="K44" s="188">
        <v>0</v>
      </c>
      <c r="L44" s="188">
        <v>0</v>
      </c>
      <c r="M44" s="190">
        <f t="shared" si="19"/>
        <v>0</v>
      </c>
      <c r="N44" s="179"/>
      <c r="O44" s="190">
        <f>D44+K44</f>
        <v>304092.7</v>
      </c>
      <c r="P44" s="190">
        <f>L44+F44</f>
        <v>304092.7</v>
      </c>
      <c r="Q44" s="190">
        <f>P44-O44</f>
        <v>0</v>
      </c>
      <c r="R44" s="179">
        <f t="shared" si="21"/>
        <v>1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25.5" customHeight="1">
      <c r="A45" s="89">
        <v>41030000</v>
      </c>
      <c r="B45" s="16" t="s">
        <v>159</v>
      </c>
      <c r="C45" s="19" t="e">
        <f>#REF!</f>
        <v>#REF!</v>
      </c>
      <c r="D45" s="165">
        <f>SUM(D46:D63)</f>
        <v>722961.2969999998</v>
      </c>
      <c r="E45" s="165">
        <f>SUM(E46:E63)</f>
        <v>722961.2969999998</v>
      </c>
      <c r="F45" s="165">
        <f>SUM(F46:F63)</f>
        <v>711054.54086</v>
      </c>
      <c r="G45" s="165">
        <f>SUM(G46:G63)</f>
        <v>-11906.75614</v>
      </c>
      <c r="H45" s="180">
        <f>F45/E45</f>
        <v>0.9835305759943055</v>
      </c>
      <c r="I45" s="184">
        <f t="shared" si="18"/>
        <v>-11906.756139999838</v>
      </c>
      <c r="J45" s="178">
        <f t="shared" si="20"/>
        <v>0.9835305759943055</v>
      </c>
      <c r="K45" s="165">
        <f>SUM(K46:K63)</f>
        <v>422802.8</v>
      </c>
      <c r="L45" s="165">
        <f>SUM(L46:L63)</f>
        <v>342802.8</v>
      </c>
      <c r="M45" s="165">
        <f>SUM(M46:M63)</f>
        <v>-80000</v>
      </c>
      <c r="N45" s="178">
        <f>L45/K45</f>
        <v>0.8107864943183914</v>
      </c>
      <c r="O45" s="165">
        <f>SUM(O46:O63)</f>
        <v>1145764.0969999998</v>
      </c>
      <c r="P45" s="165">
        <f>SUM(P46:P63)</f>
        <v>1053857.3408599999</v>
      </c>
      <c r="Q45" s="165">
        <f>SUM(Q46:Q63)</f>
        <v>-91906.75614000001</v>
      </c>
      <c r="R45" s="178">
        <f t="shared" si="21"/>
        <v>0.9197856204600553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52.5" customHeight="1">
      <c r="A46" s="87" t="s">
        <v>195</v>
      </c>
      <c r="B46" s="186" t="s">
        <v>196</v>
      </c>
      <c r="C46" s="19"/>
      <c r="D46" s="172">
        <v>40000</v>
      </c>
      <c r="E46" s="172">
        <v>40000</v>
      </c>
      <c r="F46" s="172">
        <v>38602.440579999995</v>
      </c>
      <c r="G46" s="172">
        <f>F46-E46</f>
        <v>-1397.559420000005</v>
      </c>
      <c r="H46" s="189">
        <f>F46/E46</f>
        <v>0.9650610144999999</v>
      </c>
      <c r="I46" s="166">
        <f t="shared" si="18"/>
        <v>-1397.559420000005</v>
      </c>
      <c r="J46" s="179">
        <f t="shared" si="20"/>
        <v>0.9650610144999999</v>
      </c>
      <c r="K46" s="172">
        <v>0</v>
      </c>
      <c r="L46" s="172">
        <v>0</v>
      </c>
      <c r="M46" s="173">
        <f t="shared" si="19"/>
        <v>0</v>
      </c>
      <c r="N46" s="178"/>
      <c r="O46" s="190">
        <f>D46+K46</f>
        <v>40000</v>
      </c>
      <c r="P46" s="190">
        <f>L46+F46</f>
        <v>38602.440579999995</v>
      </c>
      <c r="Q46" s="190">
        <f aca="true" t="shared" si="22" ref="Q46:Q51">P46-O46</f>
        <v>-1397.559420000005</v>
      </c>
      <c r="R46" s="179">
        <f t="shared" si="21"/>
        <v>0.9650610144999999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37.75" customHeight="1">
      <c r="A47" s="87">
        <v>41030500</v>
      </c>
      <c r="B47" s="185" t="s">
        <v>194</v>
      </c>
      <c r="C47" s="19"/>
      <c r="D47" s="188">
        <v>1139.235</v>
      </c>
      <c r="E47" s="172">
        <v>1139.235</v>
      </c>
      <c r="F47" s="188">
        <v>1139.23473</v>
      </c>
      <c r="G47" s="188">
        <f t="shared" si="17"/>
        <v>-0.00027000000000043656</v>
      </c>
      <c r="H47" s="189">
        <f aca="true" t="shared" si="23" ref="H47:H63">F47/E47</f>
        <v>0.9999997629988545</v>
      </c>
      <c r="I47" s="190">
        <f t="shared" si="18"/>
        <v>-0.00027000000000043656</v>
      </c>
      <c r="J47" s="179">
        <f t="shared" si="20"/>
        <v>0.9999997629988545</v>
      </c>
      <c r="K47" s="188">
        <v>0</v>
      </c>
      <c r="L47" s="188">
        <v>0</v>
      </c>
      <c r="M47" s="190">
        <f aca="true" t="shared" si="24" ref="M47:M59">L47-K47</f>
        <v>0</v>
      </c>
      <c r="N47" s="178"/>
      <c r="O47" s="190">
        <f t="shared" si="9"/>
        <v>1139.235</v>
      </c>
      <c r="P47" s="190">
        <f t="shared" si="13"/>
        <v>1139.23473</v>
      </c>
      <c r="Q47" s="190">
        <f t="shared" si="22"/>
        <v>-0.00027000000000043656</v>
      </c>
      <c r="R47" s="179">
        <f t="shared" si="21"/>
        <v>0.9999997629988545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78" customHeight="1">
      <c r="A48" s="87">
        <v>41031900</v>
      </c>
      <c r="B48" s="185" t="s">
        <v>197</v>
      </c>
      <c r="C48" s="19"/>
      <c r="D48" s="188">
        <v>7533</v>
      </c>
      <c r="E48" s="172">
        <v>7533</v>
      </c>
      <c r="F48" s="188">
        <v>3602.23948</v>
      </c>
      <c r="G48" s="188">
        <f>F48-E48</f>
        <v>-3930.76052</v>
      </c>
      <c r="H48" s="189">
        <f t="shared" si="23"/>
        <v>0.4781945413513873</v>
      </c>
      <c r="I48" s="190">
        <f t="shared" si="18"/>
        <v>-3930.76052</v>
      </c>
      <c r="J48" s="179">
        <f t="shared" si="20"/>
        <v>0.4781945413513873</v>
      </c>
      <c r="K48" s="188"/>
      <c r="L48" s="188"/>
      <c r="M48" s="190"/>
      <c r="N48" s="178"/>
      <c r="O48" s="190">
        <f>D48+K48</f>
        <v>7533</v>
      </c>
      <c r="P48" s="190">
        <f>L48+F48</f>
        <v>3602.23948</v>
      </c>
      <c r="Q48" s="190">
        <f t="shared" si="22"/>
        <v>-3930.76052</v>
      </c>
      <c r="R48" s="179">
        <f>P48/O48</f>
        <v>0.4781945413513873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48.75" customHeight="1">
      <c r="A49" s="87">
        <v>41032700</v>
      </c>
      <c r="B49" s="185" t="s">
        <v>193</v>
      </c>
      <c r="C49" s="19"/>
      <c r="D49" s="188">
        <v>20000</v>
      </c>
      <c r="E49" s="172">
        <v>20000</v>
      </c>
      <c r="F49" s="188">
        <v>19713.84146</v>
      </c>
      <c r="G49" s="188">
        <f>F49-E49</f>
        <v>-286.15854000000036</v>
      </c>
      <c r="H49" s="189">
        <f t="shared" si="23"/>
        <v>0.985692073</v>
      </c>
      <c r="I49" s="190">
        <f t="shared" si="18"/>
        <v>-286.15854000000036</v>
      </c>
      <c r="J49" s="179">
        <f t="shared" si="20"/>
        <v>0.985692073</v>
      </c>
      <c r="K49" s="188">
        <v>80000</v>
      </c>
      <c r="L49" s="188">
        <v>0</v>
      </c>
      <c r="M49" s="190">
        <f>L49-K49</f>
        <v>-80000</v>
      </c>
      <c r="N49" s="178"/>
      <c r="O49" s="190">
        <f>D49+K49</f>
        <v>100000</v>
      </c>
      <c r="P49" s="190">
        <f>L49+F49</f>
        <v>19713.84146</v>
      </c>
      <c r="Q49" s="190">
        <f t="shared" si="22"/>
        <v>-80286.15854</v>
      </c>
      <c r="R49" s="179">
        <f t="shared" si="21"/>
        <v>0.1971384146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45.75" customHeight="1">
      <c r="A50" s="87">
        <v>41033300</v>
      </c>
      <c r="B50" s="185" t="s">
        <v>167</v>
      </c>
      <c r="C50" s="19"/>
      <c r="D50" s="188">
        <v>79529.8</v>
      </c>
      <c r="E50" s="172">
        <v>79529.8</v>
      </c>
      <c r="F50" s="188">
        <v>79161.34183</v>
      </c>
      <c r="G50" s="188">
        <f t="shared" si="17"/>
        <v>-368.45816999999806</v>
      </c>
      <c r="H50" s="189">
        <f t="shared" si="23"/>
        <v>0.9953670426682829</v>
      </c>
      <c r="I50" s="190">
        <f t="shared" si="18"/>
        <v>-368.45816999999806</v>
      </c>
      <c r="J50" s="179">
        <f t="shared" si="20"/>
        <v>0.9953670426682829</v>
      </c>
      <c r="K50" s="188">
        <v>0</v>
      </c>
      <c r="L50" s="188">
        <v>0</v>
      </c>
      <c r="M50" s="190">
        <f t="shared" si="24"/>
        <v>0</v>
      </c>
      <c r="N50" s="178"/>
      <c r="O50" s="190">
        <f>D50+K50</f>
        <v>79529.8</v>
      </c>
      <c r="P50" s="190">
        <f>L50+F50</f>
        <v>79161.34183</v>
      </c>
      <c r="Q50" s="190">
        <f t="shared" si="22"/>
        <v>-368.45816999999806</v>
      </c>
      <c r="R50" s="179">
        <f t="shared" si="21"/>
        <v>0.9953670426682829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47.25" customHeight="1">
      <c r="A51" s="87">
        <v>41033800</v>
      </c>
      <c r="B51" s="185" t="s">
        <v>198</v>
      </c>
      <c r="C51" s="19"/>
      <c r="D51" s="188">
        <v>2937</v>
      </c>
      <c r="E51" s="172">
        <v>2937</v>
      </c>
      <c r="F51" s="188">
        <v>2936.99996</v>
      </c>
      <c r="G51" s="188">
        <f aca="true" t="shared" si="25" ref="G51:G60">F51-E51</f>
        <v>-3.999999989900971E-05</v>
      </c>
      <c r="H51" s="189">
        <f t="shared" si="23"/>
        <v>0.9999999863806606</v>
      </c>
      <c r="I51" s="190">
        <f aca="true" t="shared" si="26" ref="I51:I60">F51-D51</f>
        <v>-3.999999989900971E-05</v>
      </c>
      <c r="J51" s="179">
        <f t="shared" si="20"/>
        <v>0.9999999863806606</v>
      </c>
      <c r="K51" s="188"/>
      <c r="L51" s="188"/>
      <c r="M51" s="190"/>
      <c r="N51" s="178"/>
      <c r="O51" s="190">
        <f>D51+K51</f>
        <v>2937</v>
      </c>
      <c r="P51" s="190">
        <f>L51+F51</f>
        <v>2936.99996</v>
      </c>
      <c r="Q51" s="190">
        <f t="shared" si="22"/>
        <v>-3.999999989900971E-05</v>
      </c>
      <c r="R51" s="179">
        <f>P51/O51</f>
        <v>0.9999999863806606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29.25" customHeight="1">
      <c r="A52" s="87" t="s">
        <v>102</v>
      </c>
      <c r="B52" s="185" t="s">
        <v>107</v>
      </c>
      <c r="C52" s="19"/>
      <c r="D52" s="188">
        <v>162974.3</v>
      </c>
      <c r="E52" s="172">
        <v>162974.3</v>
      </c>
      <c r="F52" s="188">
        <v>162974.3</v>
      </c>
      <c r="G52" s="188">
        <f t="shared" si="25"/>
        <v>0</v>
      </c>
      <c r="H52" s="189">
        <f t="shared" si="23"/>
        <v>1</v>
      </c>
      <c r="I52" s="190">
        <f t="shared" si="26"/>
        <v>0</v>
      </c>
      <c r="J52" s="179">
        <f t="shared" si="20"/>
        <v>1</v>
      </c>
      <c r="K52" s="188">
        <v>0</v>
      </c>
      <c r="L52" s="188">
        <v>0</v>
      </c>
      <c r="M52" s="190">
        <f t="shared" si="24"/>
        <v>0</v>
      </c>
      <c r="N52" s="178"/>
      <c r="O52" s="190">
        <f t="shared" si="9"/>
        <v>162974.3</v>
      </c>
      <c r="P52" s="190">
        <f t="shared" si="13"/>
        <v>162974.3</v>
      </c>
      <c r="Q52" s="190">
        <f aca="true" t="shared" si="27" ref="Q52:Q59">P52-O52</f>
        <v>0</v>
      </c>
      <c r="R52" s="179">
        <f t="shared" si="21"/>
        <v>1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22.5" customHeight="1">
      <c r="A53" s="87" t="s">
        <v>103</v>
      </c>
      <c r="B53" s="185" t="s">
        <v>108</v>
      </c>
      <c r="C53" s="19"/>
      <c r="D53" s="188">
        <v>173172.2</v>
      </c>
      <c r="E53" s="172">
        <v>173172.2</v>
      </c>
      <c r="F53" s="188">
        <v>172577.24366</v>
      </c>
      <c r="G53" s="188">
        <f t="shared" si="25"/>
        <v>-594.9563400000043</v>
      </c>
      <c r="H53" s="189">
        <f t="shared" si="23"/>
        <v>0.9965643657584762</v>
      </c>
      <c r="I53" s="190">
        <f t="shared" si="26"/>
        <v>-594.9563400000043</v>
      </c>
      <c r="J53" s="179">
        <f t="shared" si="20"/>
        <v>0.9965643657584762</v>
      </c>
      <c r="K53" s="188">
        <v>0</v>
      </c>
      <c r="L53" s="188">
        <v>0</v>
      </c>
      <c r="M53" s="190">
        <f t="shared" si="24"/>
        <v>0</v>
      </c>
      <c r="N53" s="178"/>
      <c r="O53" s="190">
        <f t="shared" si="9"/>
        <v>173172.2</v>
      </c>
      <c r="P53" s="190">
        <f t="shared" si="13"/>
        <v>172577.24366</v>
      </c>
      <c r="Q53" s="190">
        <f t="shared" si="27"/>
        <v>-594.9563400000043</v>
      </c>
      <c r="R53" s="179">
        <f t="shared" si="21"/>
        <v>0.9965643657584762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67.5" customHeight="1">
      <c r="A54" s="87" t="s">
        <v>104</v>
      </c>
      <c r="B54" s="185" t="s">
        <v>109</v>
      </c>
      <c r="C54" s="19"/>
      <c r="D54" s="188">
        <v>14518.3</v>
      </c>
      <c r="E54" s="172">
        <v>14518.3</v>
      </c>
      <c r="F54" s="188">
        <v>14371.208</v>
      </c>
      <c r="G54" s="188">
        <f t="shared" si="25"/>
        <v>-147.09199999999873</v>
      </c>
      <c r="H54" s="189">
        <f t="shared" si="23"/>
        <v>0.9898685107760551</v>
      </c>
      <c r="I54" s="190">
        <f t="shared" si="26"/>
        <v>-147.09199999999873</v>
      </c>
      <c r="J54" s="179">
        <f t="shared" si="20"/>
        <v>0.9898685107760551</v>
      </c>
      <c r="K54" s="188">
        <v>0</v>
      </c>
      <c r="L54" s="188">
        <v>0</v>
      </c>
      <c r="M54" s="190">
        <f t="shared" si="24"/>
        <v>0</v>
      </c>
      <c r="N54" s="178"/>
      <c r="O54" s="190">
        <f t="shared" si="9"/>
        <v>14518.3</v>
      </c>
      <c r="P54" s="190">
        <f t="shared" si="13"/>
        <v>14371.208</v>
      </c>
      <c r="Q54" s="190">
        <f t="shared" si="27"/>
        <v>-147.09199999999873</v>
      </c>
      <c r="R54" s="179">
        <f t="shared" si="21"/>
        <v>0.9898685107760551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43.5" customHeight="1">
      <c r="A55" s="87">
        <v>41034500</v>
      </c>
      <c r="B55" s="185" t="s">
        <v>164</v>
      </c>
      <c r="C55" s="19"/>
      <c r="D55" s="188">
        <v>29516.671</v>
      </c>
      <c r="E55" s="172">
        <v>29516.671</v>
      </c>
      <c r="F55" s="188">
        <v>29516.671</v>
      </c>
      <c r="G55" s="188">
        <f t="shared" si="25"/>
        <v>0</v>
      </c>
      <c r="H55" s="189">
        <f t="shared" si="23"/>
        <v>1</v>
      </c>
      <c r="I55" s="190">
        <f t="shared" si="26"/>
        <v>0</v>
      </c>
      <c r="J55" s="179">
        <f t="shared" si="20"/>
        <v>1</v>
      </c>
      <c r="K55" s="188">
        <v>0</v>
      </c>
      <c r="L55" s="188">
        <v>0</v>
      </c>
      <c r="M55" s="190">
        <f t="shared" si="24"/>
        <v>0</v>
      </c>
      <c r="N55" s="178"/>
      <c r="O55" s="190">
        <f>D55+K55</f>
        <v>29516.671</v>
      </c>
      <c r="P55" s="190">
        <f>L55+F55</f>
        <v>29516.671</v>
      </c>
      <c r="Q55" s="190">
        <f t="shared" si="27"/>
        <v>0</v>
      </c>
      <c r="R55" s="179">
        <f t="shared" si="21"/>
        <v>1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10.25" customHeight="1">
      <c r="A56" s="87">
        <v>41034700</v>
      </c>
      <c r="B56" s="185" t="s">
        <v>207</v>
      </c>
      <c r="C56" s="19"/>
      <c r="D56" s="188">
        <v>7984.4</v>
      </c>
      <c r="E56" s="172">
        <v>7984.4</v>
      </c>
      <c r="F56" s="188">
        <v>7129.802</v>
      </c>
      <c r="G56" s="188">
        <f>F56-E56</f>
        <v>-854.598</v>
      </c>
      <c r="H56" s="189">
        <f t="shared" si="23"/>
        <v>0.8929665347427483</v>
      </c>
      <c r="I56" s="190">
        <f>F56-D56</f>
        <v>-854.598</v>
      </c>
      <c r="J56" s="179">
        <f t="shared" si="20"/>
        <v>0.8929665347427483</v>
      </c>
      <c r="K56" s="188">
        <v>0</v>
      </c>
      <c r="L56" s="188">
        <v>0</v>
      </c>
      <c r="M56" s="190">
        <f>L56-K56</f>
        <v>0</v>
      </c>
      <c r="N56" s="178"/>
      <c r="O56" s="190">
        <f>D56+K56</f>
        <v>7984.4</v>
      </c>
      <c r="P56" s="190">
        <f>L56+F56</f>
        <v>7129.802</v>
      </c>
      <c r="Q56" s="190">
        <f>P56-O56</f>
        <v>-854.598</v>
      </c>
      <c r="R56" s="179">
        <f t="shared" si="21"/>
        <v>0.8929665347427483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40.5" customHeight="1">
      <c r="A57" s="87" t="s">
        <v>105</v>
      </c>
      <c r="B57" s="185" t="s">
        <v>94</v>
      </c>
      <c r="C57" s="19"/>
      <c r="D57" s="188">
        <v>18122.6</v>
      </c>
      <c r="E57" s="172">
        <v>18122.6</v>
      </c>
      <c r="F57" s="188">
        <v>18122.6</v>
      </c>
      <c r="G57" s="188">
        <f t="shared" si="25"/>
        <v>0</v>
      </c>
      <c r="H57" s="189">
        <f t="shared" si="23"/>
        <v>1</v>
      </c>
      <c r="I57" s="190">
        <f t="shared" si="26"/>
        <v>0</v>
      </c>
      <c r="J57" s="179">
        <f t="shared" si="20"/>
        <v>1</v>
      </c>
      <c r="K57" s="188">
        <v>0</v>
      </c>
      <c r="L57" s="188">
        <v>0</v>
      </c>
      <c r="M57" s="190">
        <f t="shared" si="24"/>
        <v>0</v>
      </c>
      <c r="N57" s="178"/>
      <c r="O57" s="190">
        <f>D57+K57</f>
        <v>18122.6</v>
      </c>
      <c r="P57" s="190">
        <f>L57+F57</f>
        <v>18122.6</v>
      </c>
      <c r="Q57" s="190">
        <f t="shared" si="27"/>
        <v>0</v>
      </c>
      <c r="R57" s="179">
        <f t="shared" si="21"/>
        <v>1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08.75" customHeight="1">
      <c r="A58" s="87">
        <v>41036000</v>
      </c>
      <c r="B58" s="185" t="s">
        <v>205</v>
      </c>
      <c r="C58" s="19"/>
      <c r="D58" s="188">
        <v>38937.7</v>
      </c>
      <c r="E58" s="172">
        <v>38937.7</v>
      </c>
      <c r="F58" s="188">
        <v>38502.524520000006</v>
      </c>
      <c r="G58" s="188">
        <f>F58-E58</f>
        <v>-435.1754799999908</v>
      </c>
      <c r="H58" s="189">
        <f>F58/E58</f>
        <v>0.9888238010976511</v>
      </c>
      <c r="I58" s="190">
        <f>F58-D58</f>
        <v>-435.1754799999908</v>
      </c>
      <c r="J58" s="179">
        <f>F58/D58</f>
        <v>0.9888238010976511</v>
      </c>
      <c r="K58" s="188">
        <v>0</v>
      </c>
      <c r="L58" s="188">
        <v>0</v>
      </c>
      <c r="M58" s="190">
        <f>L58-K58</f>
        <v>0</v>
      </c>
      <c r="N58" s="178"/>
      <c r="O58" s="190">
        <f>D58+K58</f>
        <v>38937.7</v>
      </c>
      <c r="P58" s="190">
        <f>L58+F58</f>
        <v>38502.524520000006</v>
      </c>
      <c r="Q58" s="190">
        <f>P58-O58</f>
        <v>-435.1754799999908</v>
      </c>
      <c r="R58" s="179">
        <f>P58/O58</f>
        <v>0.9888238010976511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91.25" customHeight="1">
      <c r="A59" s="87" t="s">
        <v>175</v>
      </c>
      <c r="B59" s="185" t="s">
        <v>174</v>
      </c>
      <c r="C59" s="19"/>
      <c r="D59" s="188">
        <v>2918.891</v>
      </c>
      <c r="E59" s="172">
        <v>2918.891</v>
      </c>
      <c r="F59" s="188">
        <v>2918.89012</v>
      </c>
      <c r="G59" s="188">
        <f t="shared" si="25"/>
        <v>-0.0008800000000519503</v>
      </c>
      <c r="H59" s="189">
        <f t="shared" si="23"/>
        <v>0.9999996985156349</v>
      </c>
      <c r="I59" s="190">
        <f t="shared" si="26"/>
        <v>-0.0008800000000519503</v>
      </c>
      <c r="J59" s="179">
        <f t="shared" si="20"/>
        <v>0.9999996985156349</v>
      </c>
      <c r="K59" s="188">
        <v>0</v>
      </c>
      <c r="L59" s="188">
        <v>0</v>
      </c>
      <c r="M59" s="190">
        <f t="shared" si="24"/>
        <v>0</v>
      </c>
      <c r="N59" s="178"/>
      <c r="O59" s="190">
        <f t="shared" si="9"/>
        <v>2918.891</v>
      </c>
      <c r="P59" s="190">
        <f t="shared" si="13"/>
        <v>2918.89012</v>
      </c>
      <c r="Q59" s="190">
        <f t="shared" si="27"/>
        <v>-0.0008800000000519503</v>
      </c>
      <c r="R59" s="179">
        <f t="shared" si="21"/>
        <v>0.9999996985156349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54" customHeight="1">
      <c r="A60" s="87">
        <v>41037000</v>
      </c>
      <c r="B60" s="185" t="s">
        <v>199</v>
      </c>
      <c r="C60" s="19"/>
      <c r="D60" s="188">
        <v>48821.5</v>
      </c>
      <c r="E60" s="172">
        <v>48821.5</v>
      </c>
      <c r="F60" s="188">
        <v>46118.25541</v>
      </c>
      <c r="G60" s="188">
        <f t="shared" si="25"/>
        <v>-2703.244590000002</v>
      </c>
      <c r="H60" s="189">
        <f t="shared" si="23"/>
        <v>0.9446300382003829</v>
      </c>
      <c r="I60" s="190">
        <f t="shared" si="26"/>
        <v>-2703.244590000002</v>
      </c>
      <c r="J60" s="179">
        <f t="shared" si="20"/>
        <v>0.9446300382003829</v>
      </c>
      <c r="K60" s="188"/>
      <c r="L60" s="188"/>
      <c r="M60" s="190"/>
      <c r="N60" s="178"/>
      <c r="O60" s="190">
        <f>D60+K60</f>
        <v>48821.5</v>
      </c>
      <c r="P60" s="190">
        <f>L60+F60</f>
        <v>46118.25541</v>
      </c>
      <c r="Q60" s="190">
        <f>P60-O60</f>
        <v>-2703.244590000002</v>
      </c>
      <c r="R60" s="179">
        <f>P60/O60</f>
        <v>0.9446300382003829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39.75" customHeight="1">
      <c r="A61" s="87">
        <v>41037200</v>
      </c>
      <c r="B61" s="187" t="s">
        <v>160</v>
      </c>
      <c r="C61" s="19"/>
      <c r="D61" s="188">
        <v>41105.7</v>
      </c>
      <c r="E61" s="172">
        <v>41105.7</v>
      </c>
      <c r="F61" s="188">
        <v>40937.61311</v>
      </c>
      <c r="G61" s="188">
        <f aca="true" t="shared" si="28" ref="G61:G67">F61-E61</f>
        <v>-168.08688999999868</v>
      </c>
      <c r="H61" s="189">
        <f t="shared" si="23"/>
        <v>0.995910861753966</v>
      </c>
      <c r="I61" s="190">
        <f aca="true" t="shared" si="29" ref="I61:I67">F61-D61</f>
        <v>-168.08688999999868</v>
      </c>
      <c r="J61" s="179">
        <f t="shared" si="20"/>
        <v>0.995910861753966</v>
      </c>
      <c r="K61" s="188">
        <v>0</v>
      </c>
      <c r="L61" s="188">
        <v>0</v>
      </c>
      <c r="M61" s="190">
        <f aca="true" t="shared" si="30" ref="M61:M67">L61-K61</f>
        <v>0</v>
      </c>
      <c r="N61" s="178"/>
      <c r="O61" s="190">
        <f>D61+K61</f>
        <v>41105.7</v>
      </c>
      <c r="P61" s="190">
        <f>L61+F61</f>
        <v>40937.61311</v>
      </c>
      <c r="Q61" s="190">
        <f aca="true" t="shared" si="31" ref="Q61:Q67">P61-O61</f>
        <v>-168.08688999999868</v>
      </c>
      <c r="R61" s="179">
        <f t="shared" si="21"/>
        <v>0.995910861753966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72.75" customHeight="1">
      <c r="A62" s="87" t="s">
        <v>106</v>
      </c>
      <c r="B62" s="185" t="s">
        <v>110</v>
      </c>
      <c r="C62" s="19"/>
      <c r="D62" s="188">
        <v>0</v>
      </c>
      <c r="E62" s="172">
        <v>0</v>
      </c>
      <c r="F62" s="188">
        <v>0</v>
      </c>
      <c r="G62" s="188">
        <f t="shared" si="28"/>
        <v>0</v>
      </c>
      <c r="H62" s="189"/>
      <c r="I62" s="190">
        <f t="shared" si="29"/>
        <v>0</v>
      </c>
      <c r="J62" s="179"/>
      <c r="K62" s="188">
        <v>342802.8</v>
      </c>
      <c r="L62" s="188">
        <v>342802.8</v>
      </c>
      <c r="M62" s="190">
        <f t="shared" si="30"/>
        <v>0</v>
      </c>
      <c r="N62" s="179">
        <f>L62/K62</f>
        <v>1</v>
      </c>
      <c r="O62" s="190">
        <f>D62+K62</f>
        <v>342802.8</v>
      </c>
      <c r="P62" s="190">
        <f t="shared" si="13"/>
        <v>342802.8</v>
      </c>
      <c r="Q62" s="190">
        <f t="shared" si="31"/>
        <v>0</v>
      </c>
      <c r="R62" s="179">
        <f t="shared" si="21"/>
        <v>1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3.75" customHeight="1">
      <c r="A63" s="87">
        <v>41037800</v>
      </c>
      <c r="B63" s="185" t="s">
        <v>212</v>
      </c>
      <c r="C63" s="19"/>
      <c r="D63" s="188">
        <v>33750</v>
      </c>
      <c r="E63" s="172">
        <v>33750</v>
      </c>
      <c r="F63" s="188">
        <v>32729.335</v>
      </c>
      <c r="G63" s="188">
        <f>F63-E63</f>
        <v>-1020.6650000000009</v>
      </c>
      <c r="H63" s="189">
        <f t="shared" si="23"/>
        <v>0.969758074074074</v>
      </c>
      <c r="I63" s="190">
        <f>F63-D63</f>
        <v>-1020.6650000000009</v>
      </c>
      <c r="J63" s="179">
        <f t="shared" si="20"/>
        <v>0.969758074074074</v>
      </c>
      <c r="K63" s="188"/>
      <c r="L63" s="188"/>
      <c r="M63" s="190">
        <f>L63-K63</f>
        <v>0</v>
      </c>
      <c r="N63" s="179"/>
      <c r="O63" s="190">
        <f>D63+K63</f>
        <v>33750</v>
      </c>
      <c r="P63" s="190">
        <f>L63+F63</f>
        <v>32729.335</v>
      </c>
      <c r="Q63" s="190">
        <f>P63-O63</f>
        <v>-1020.6650000000009</v>
      </c>
      <c r="R63" s="179">
        <f>P63/O63</f>
        <v>0.969758074074074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8" s="73" customFormat="1" ht="37.5">
      <c r="A64" s="100">
        <v>900102</v>
      </c>
      <c r="B64" s="101" t="s">
        <v>181</v>
      </c>
      <c r="C64" s="102"/>
      <c r="D64" s="171">
        <f>D40+D39</f>
        <v>1776416.9969999995</v>
      </c>
      <c r="E64" s="170">
        <f>E40+E39</f>
        <v>1776416.9969999995</v>
      </c>
      <c r="F64" s="171">
        <f>F40+F39</f>
        <v>1744201.44604</v>
      </c>
      <c r="G64" s="171">
        <f t="shared" si="28"/>
        <v>-32215.55095999944</v>
      </c>
      <c r="H64" s="181">
        <f>F64/E64</f>
        <v>0.9818648712467822</v>
      </c>
      <c r="I64" s="171">
        <f t="shared" si="29"/>
        <v>-32215.55095999944</v>
      </c>
      <c r="J64" s="181">
        <f>F64/D64</f>
        <v>0.9818648712467822</v>
      </c>
      <c r="K64" s="171">
        <f>K40+K39</f>
        <v>509034.41909</v>
      </c>
      <c r="L64" s="171">
        <f>L40+L39</f>
        <v>428799.07502999995</v>
      </c>
      <c r="M64" s="171">
        <f t="shared" si="30"/>
        <v>-80235.34406000003</v>
      </c>
      <c r="N64" s="181">
        <f>L64/K64</f>
        <v>0.8423773696807445</v>
      </c>
      <c r="O64" s="171">
        <f>O40+O39</f>
        <v>2285451.4160899995</v>
      </c>
      <c r="P64" s="171">
        <f>P40+P39</f>
        <v>2173000.52107</v>
      </c>
      <c r="Q64" s="171">
        <f t="shared" si="31"/>
        <v>-112450.8950199997</v>
      </c>
      <c r="R64" s="182">
        <f>P64/O64</f>
        <v>0.9507970748236761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3" ht="24" customHeight="1">
      <c r="A65" s="87">
        <v>41050000</v>
      </c>
      <c r="B65" s="185" t="s">
        <v>163</v>
      </c>
      <c r="C65" s="13"/>
      <c r="D65" s="188">
        <v>20588.766</v>
      </c>
      <c r="E65" s="188">
        <v>20588.766</v>
      </c>
      <c r="F65" s="188">
        <v>15922.81874</v>
      </c>
      <c r="G65" s="188">
        <f t="shared" si="28"/>
        <v>-4665.947259999999</v>
      </c>
      <c r="H65" s="183">
        <f>F65/E65</f>
        <v>0.7733741177106</v>
      </c>
      <c r="I65" s="190">
        <f t="shared" si="29"/>
        <v>-4665.947259999999</v>
      </c>
      <c r="J65" s="189">
        <f>F65/D65</f>
        <v>0.7733741177106</v>
      </c>
      <c r="K65" s="188">
        <v>11649.873</v>
      </c>
      <c r="L65" s="188">
        <v>11608.95209</v>
      </c>
      <c r="M65" s="190">
        <f t="shared" si="30"/>
        <v>-40.92090999999891</v>
      </c>
      <c r="N65" s="189">
        <f>L65/K65</f>
        <v>0.9964874372450241</v>
      </c>
      <c r="O65" s="190">
        <f>D65+K65</f>
        <v>32238.639</v>
      </c>
      <c r="P65" s="190">
        <f>L65+F65</f>
        <v>27531.77083</v>
      </c>
      <c r="Q65" s="190">
        <f t="shared" si="31"/>
        <v>-4706.868169999998</v>
      </c>
      <c r="R65" s="189">
        <f>P65/O65</f>
        <v>0.8539991663419787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63" hidden="1">
      <c r="A66" s="90" t="s">
        <v>172</v>
      </c>
      <c r="B66" s="20" t="s">
        <v>173</v>
      </c>
      <c r="C66" s="13"/>
      <c r="D66" s="188">
        <v>0</v>
      </c>
      <c r="E66" s="194">
        <v>0</v>
      </c>
      <c r="F66" s="188">
        <v>0</v>
      </c>
      <c r="G66" s="188">
        <f t="shared" si="28"/>
        <v>0</v>
      </c>
      <c r="H66" s="190"/>
      <c r="I66" s="190">
        <f t="shared" si="29"/>
        <v>0</v>
      </c>
      <c r="J66" s="190"/>
      <c r="K66" s="188">
        <v>5000</v>
      </c>
      <c r="L66" s="188">
        <v>5000</v>
      </c>
      <c r="M66" s="190">
        <f t="shared" si="30"/>
        <v>0</v>
      </c>
      <c r="N66" s="190">
        <f>L66/K66*100</f>
        <v>100</v>
      </c>
      <c r="O66" s="190">
        <f>D66+K66</f>
        <v>5000</v>
      </c>
      <c r="P66" s="190">
        <f>L66+F66</f>
        <v>5000</v>
      </c>
      <c r="Q66" s="190">
        <f t="shared" si="31"/>
        <v>0</v>
      </c>
      <c r="R66" s="189">
        <f>P66/O66*100</f>
        <v>100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21.75" customHeight="1">
      <c r="A67" s="100">
        <v>900103</v>
      </c>
      <c r="B67" s="101" t="s">
        <v>182</v>
      </c>
      <c r="C67" s="102" t="e">
        <f>C39+C40</f>
        <v>#REF!</v>
      </c>
      <c r="D67" s="171">
        <f>D64+D65</f>
        <v>1797005.7629999996</v>
      </c>
      <c r="E67" s="170">
        <f>E64+E65</f>
        <v>1797005.7629999996</v>
      </c>
      <c r="F67" s="171">
        <f>F64+F65</f>
        <v>1760124.26478</v>
      </c>
      <c r="G67" s="171">
        <f t="shared" si="28"/>
        <v>-36881.498219999485</v>
      </c>
      <c r="H67" s="181">
        <f>F67/E67</f>
        <v>0.9794761380406327</v>
      </c>
      <c r="I67" s="171">
        <f t="shared" si="29"/>
        <v>-36881.498219999485</v>
      </c>
      <c r="J67" s="181">
        <f>F67/D67</f>
        <v>0.9794761380406327</v>
      </c>
      <c r="K67" s="171">
        <f>K64+K65</f>
        <v>520684.29209</v>
      </c>
      <c r="L67" s="171">
        <f>L64+L65</f>
        <v>440408.0271199999</v>
      </c>
      <c r="M67" s="171">
        <f t="shared" si="30"/>
        <v>-80276.26497000008</v>
      </c>
      <c r="N67" s="181">
        <f>L67/K67</f>
        <v>0.8458254527944846</v>
      </c>
      <c r="O67" s="171">
        <f>D67+K67</f>
        <v>2317690.0550899995</v>
      </c>
      <c r="P67" s="171">
        <f>L67+F67</f>
        <v>2200532.2919</v>
      </c>
      <c r="Q67" s="171">
        <f t="shared" si="31"/>
        <v>-117157.76318999939</v>
      </c>
      <c r="R67" s="182">
        <f>P67/O67</f>
        <v>0.9494506338616316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11" ht="15.75">
      <c r="B68" s="154"/>
      <c r="C68" s="8"/>
      <c r="D68" s="155"/>
      <c r="E68" s="159"/>
      <c r="F68" s="114"/>
      <c r="G68" s="82"/>
      <c r="H68" s="12"/>
      <c r="I68" s="57"/>
      <c r="J68" s="57"/>
      <c r="K68" s="156"/>
    </row>
    <row r="69" spans="2:12" ht="15.75">
      <c r="B69" s="32"/>
      <c r="C69" s="9"/>
      <c r="D69" s="155"/>
      <c r="E69" s="160"/>
      <c r="F69" s="107"/>
      <c r="G69" s="83"/>
      <c r="H69" s="9"/>
      <c r="K69" s="156"/>
      <c r="L69" s="118"/>
    </row>
    <row r="70" spans="3:12" ht="15.75">
      <c r="C70" s="9"/>
      <c r="E70" s="160"/>
      <c r="F70" s="114"/>
      <c r="G70" s="82"/>
      <c r="H70" s="12"/>
      <c r="I70" s="12"/>
      <c r="J70" s="12"/>
      <c r="L70" s="118"/>
    </row>
    <row r="71" spans="2:12" ht="15.75" hidden="1">
      <c r="B71" s="57" t="s">
        <v>99</v>
      </c>
      <c r="C71" s="58"/>
      <c r="D71" s="108"/>
      <c r="E71" s="151"/>
      <c r="F71" s="115"/>
      <c r="K71" s="114"/>
      <c r="L71" s="114"/>
    </row>
    <row r="72" spans="2:8" ht="15.75" hidden="1">
      <c r="B72" s="57" t="s">
        <v>97</v>
      </c>
      <c r="C72" s="57"/>
      <c r="D72" s="109"/>
      <c r="E72" s="161"/>
      <c r="F72" s="111"/>
      <c r="G72" s="82"/>
      <c r="H72" s="12"/>
    </row>
    <row r="73" spans="2:6" ht="15.75" hidden="1">
      <c r="B73" s="57" t="s">
        <v>98</v>
      </c>
      <c r="C73" s="57"/>
      <c r="D73" s="109"/>
      <c r="E73" s="161"/>
      <c r="F73" s="111"/>
    </row>
    <row r="74" spans="2:5" ht="15.75" hidden="1">
      <c r="B74" s="57"/>
      <c r="C74" s="57"/>
      <c r="D74" s="110"/>
      <c r="E74" s="150"/>
    </row>
    <row r="75" spans="2:5" ht="15.75" hidden="1">
      <c r="B75" s="57"/>
      <c r="C75" s="57"/>
      <c r="D75" s="110"/>
      <c r="E75" s="150"/>
    </row>
    <row r="76" spans="2:6" ht="15.75" hidden="1">
      <c r="B76" s="57" t="s">
        <v>100</v>
      </c>
      <c r="C76" s="57"/>
      <c r="D76" s="108"/>
      <c r="E76" s="151"/>
      <c r="F76" s="115"/>
    </row>
    <row r="77" spans="2:6" ht="15.75" hidden="1">
      <c r="B77" s="57" t="s">
        <v>97</v>
      </c>
      <c r="D77" s="109"/>
      <c r="E77" s="161"/>
      <c r="F77" s="111"/>
    </row>
    <row r="78" spans="2:6" ht="15.75" hidden="1">
      <c r="B78" s="57" t="s">
        <v>98</v>
      </c>
      <c r="D78" s="111"/>
      <c r="F78" s="111"/>
    </row>
    <row r="80" ht="15.75">
      <c r="F80" s="111"/>
    </row>
    <row r="81" ht="15.75">
      <c r="G81" s="92"/>
    </row>
    <row r="82" ht="15.75">
      <c r="E82" s="162"/>
    </row>
    <row r="120" spans="1:13" ht="15.75">
      <c r="A120" s="206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</row>
  </sheetData>
  <sheetProtection/>
  <mergeCells count="12">
    <mergeCell ref="A1:R1"/>
    <mergeCell ref="A2:R2"/>
    <mergeCell ref="A3:R3"/>
    <mergeCell ref="A4:R4"/>
    <mergeCell ref="A120:M120"/>
    <mergeCell ref="A5:R5"/>
    <mergeCell ref="Q6:R6"/>
    <mergeCell ref="A7:A8"/>
    <mergeCell ref="B7:B8"/>
    <mergeCell ref="C7:J7"/>
    <mergeCell ref="K7:N7"/>
    <mergeCell ref="O7:R7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3"/>
  <sheetViews>
    <sheetView view="pageBreakPreview" zoomScale="70" zoomScaleNormal="75" zoomScaleSheetLayoutView="70" zoomScalePageLayoutView="0" workbookViewId="0" topLeftCell="A1">
      <pane xSplit="2" ySplit="5" topLeftCell="C1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48" sqref="O48"/>
    </sheetView>
  </sheetViews>
  <sheetFormatPr defaultColWidth="7.625" defaultRowHeight="12.75"/>
  <cols>
    <col min="1" max="1" width="16.00390625" style="71" customWidth="1"/>
    <col min="2" max="2" width="65.25390625" style="72" customWidth="1"/>
    <col min="3" max="3" width="21.00390625" style="142" customWidth="1"/>
    <col min="4" max="4" width="20.375" style="129" hidden="1" customWidth="1"/>
    <col min="5" max="5" width="20.25390625" style="147" customWidth="1"/>
    <col min="6" max="6" width="21.625" style="1" hidden="1" customWidth="1"/>
    <col min="7" max="7" width="15.25390625" style="1" hidden="1" customWidth="1"/>
    <col min="8" max="8" width="20.00390625" style="1" customWidth="1"/>
    <col min="9" max="9" width="16.00390625" style="1" customWidth="1"/>
    <col min="10" max="10" width="21.625" style="147" customWidth="1"/>
    <col min="11" max="11" width="20.75390625" style="147" customWidth="1"/>
    <col min="12" max="12" width="18.75390625" style="6" customWidth="1"/>
    <col min="13" max="13" width="12.875" style="6" customWidth="1"/>
    <col min="14" max="14" width="19.125" style="1" customWidth="1"/>
    <col min="15" max="15" width="19.375" style="1" customWidth="1"/>
    <col min="16" max="16" width="18.75390625" style="1" customWidth="1"/>
    <col min="17" max="17" width="11.875" style="1" customWidth="1"/>
    <col min="18" max="19" width="7.625" style="6" customWidth="1"/>
    <col min="20" max="16384" width="7.625" style="1" customWidth="1"/>
  </cols>
  <sheetData>
    <row r="1" spans="1:13" ht="23.25" customHeight="1">
      <c r="A1" s="220" t="s">
        <v>95</v>
      </c>
      <c r="B1" s="220"/>
      <c r="C1" s="220"/>
      <c r="D1" s="220"/>
      <c r="E1" s="143"/>
      <c r="F1" s="14"/>
      <c r="G1" s="14"/>
      <c r="H1" s="56"/>
      <c r="I1" s="56"/>
      <c r="J1" s="112" t="s">
        <v>21</v>
      </c>
      <c r="K1" s="112"/>
      <c r="L1" s="120"/>
      <c r="M1" s="120"/>
    </row>
    <row r="2" spans="1:17" ht="21.75" customHeight="1">
      <c r="A2" s="10"/>
      <c r="B2" s="10" t="s">
        <v>21</v>
      </c>
      <c r="C2" s="136"/>
      <c r="D2" s="153"/>
      <c r="E2" s="144"/>
      <c r="F2" s="127"/>
      <c r="G2" s="15"/>
      <c r="H2" s="59"/>
      <c r="I2" s="99"/>
      <c r="J2" s="111"/>
      <c r="K2" s="114"/>
      <c r="L2" s="121"/>
      <c r="M2" s="120"/>
      <c r="P2" s="208" t="s">
        <v>213</v>
      </c>
      <c r="Q2" s="208"/>
    </row>
    <row r="3" spans="1:17" s="6" customFormat="1" ht="20.25">
      <c r="A3" s="221" t="s">
        <v>90</v>
      </c>
      <c r="B3" s="210" t="s">
        <v>22</v>
      </c>
      <c r="C3" s="214"/>
      <c r="D3" s="214"/>
      <c r="E3" s="214"/>
      <c r="F3" s="214"/>
      <c r="G3" s="214"/>
      <c r="H3" s="214"/>
      <c r="I3" s="214"/>
      <c r="J3" s="222" t="s">
        <v>47</v>
      </c>
      <c r="K3" s="222"/>
      <c r="L3" s="222"/>
      <c r="M3" s="222"/>
      <c r="N3" s="214"/>
      <c r="O3" s="214"/>
      <c r="P3" s="214"/>
      <c r="Q3" s="214"/>
    </row>
    <row r="4" spans="1:17" s="6" customFormat="1" ht="116.25" customHeight="1">
      <c r="A4" s="221"/>
      <c r="B4" s="210"/>
      <c r="C4" s="119" t="s">
        <v>187</v>
      </c>
      <c r="D4" s="113" t="s">
        <v>208</v>
      </c>
      <c r="E4" s="116" t="s">
        <v>51</v>
      </c>
      <c r="F4" s="49" t="s">
        <v>211</v>
      </c>
      <c r="G4" s="34" t="s">
        <v>210</v>
      </c>
      <c r="H4" s="46" t="s">
        <v>68</v>
      </c>
      <c r="I4" s="46" t="s">
        <v>188</v>
      </c>
      <c r="J4" s="122" t="s">
        <v>189</v>
      </c>
      <c r="K4" s="123" t="s">
        <v>51</v>
      </c>
      <c r="L4" s="128" t="s">
        <v>177</v>
      </c>
      <c r="M4" s="116" t="s">
        <v>7</v>
      </c>
      <c r="N4" s="36" t="s">
        <v>190</v>
      </c>
      <c r="O4" s="35" t="s">
        <v>51</v>
      </c>
      <c r="P4" s="35" t="s">
        <v>178</v>
      </c>
      <c r="Q4" s="35" t="s">
        <v>7</v>
      </c>
    </row>
    <row r="5" spans="1:19" s="61" customFormat="1" ht="14.25">
      <c r="A5" s="52">
        <v>1</v>
      </c>
      <c r="B5" s="52">
        <v>2</v>
      </c>
      <c r="C5" s="106" t="s">
        <v>42</v>
      </c>
      <c r="D5" s="106" t="s">
        <v>8</v>
      </c>
      <c r="E5" s="106" t="s">
        <v>9</v>
      </c>
      <c r="F5" s="33" t="s">
        <v>59</v>
      </c>
      <c r="G5" s="33" t="s">
        <v>60</v>
      </c>
      <c r="H5" s="33" t="s">
        <v>43</v>
      </c>
      <c r="I5" s="33" t="s">
        <v>10</v>
      </c>
      <c r="J5" s="124" t="s">
        <v>11</v>
      </c>
      <c r="K5" s="124" t="s">
        <v>12</v>
      </c>
      <c r="L5" s="106" t="s">
        <v>13</v>
      </c>
      <c r="M5" s="106" t="s">
        <v>44</v>
      </c>
      <c r="N5" s="33" t="s">
        <v>14</v>
      </c>
      <c r="O5" s="33" t="s">
        <v>41</v>
      </c>
      <c r="P5" s="33" t="s">
        <v>56</v>
      </c>
      <c r="Q5" s="33" t="s">
        <v>57</v>
      </c>
      <c r="R5" s="60"/>
      <c r="S5" s="60"/>
    </row>
    <row r="6" spans="1:17" ht="22.5" customHeight="1">
      <c r="A6" s="39" t="s">
        <v>70</v>
      </c>
      <c r="B6" s="28" t="s">
        <v>31</v>
      </c>
      <c r="C6" s="165">
        <f>C7+C8+C9</f>
        <v>34592.789</v>
      </c>
      <c r="D6" s="165">
        <f>D7+D8+D9</f>
        <v>34592.789</v>
      </c>
      <c r="E6" s="165">
        <f>E7+E8+E9</f>
        <v>32468.35173</v>
      </c>
      <c r="F6" s="166">
        <f>E6-D6</f>
        <v>-2124.4372699999985</v>
      </c>
      <c r="G6" s="178">
        <f>E6/D6</f>
        <v>0.938587279851879</v>
      </c>
      <c r="H6" s="166">
        <f>E6-C6</f>
        <v>-2124.4372699999985</v>
      </c>
      <c r="I6" s="178">
        <f aca="true" t="shared" si="0" ref="I6:I12">E6/C6</f>
        <v>0.938587279851879</v>
      </c>
      <c r="J6" s="165">
        <f>J7+J8</f>
        <v>321</v>
      </c>
      <c r="K6" s="165">
        <f>K7+K8</f>
        <v>221</v>
      </c>
      <c r="L6" s="165">
        <f aca="true" t="shared" si="1" ref="L6:L15">K6-J6</f>
        <v>-100</v>
      </c>
      <c r="M6" s="180">
        <f>K6/J6</f>
        <v>0.6884735202492211</v>
      </c>
      <c r="N6" s="166">
        <f>C6+J6</f>
        <v>34913.789</v>
      </c>
      <c r="O6" s="166">
        <f>E6+K6</f>
        <v>32689.35173</v>
      </c>
      <c r="P6" s="166">
        <f>O6-N6</f>
        <v>-2224.4372699999985</v>
      </c>
      <c r="Q6" s="178">
        <f>O6/N6</f>
        <v>0.9362877151488772</v>
      </c>
    </row>
    <row r="7" spans="1:17" ht="63">
      <c r="A7" s="40" t="s">
        <v>111</v>
      </c>
      <c r="B7" s="196" t="s">
        <v>112</v>
      </c>
      <c r="C7" s="172">
        <v>16974.5</v>
      </c>
      <c r="D7" s="172">
        <v>16974.5</v>
      </c>
      <c r="E7" s="172">
        <v>16917.61297</v>
      </c>
      <c r="F7" s="173">
        <f aca="true" t="shared" si="2" ref="F7:F48">E7-D7</f>
        <v>-56.88703000000169</v>
      </c>
      <c r="G7" s="179">
        <f aca="true" t="shared" si="3" ref="G7:G38">E7/D7</f>
        <v>0.9966486771333469</v>
      </c>
      <c r="H7" s="173">
        <f aca="true" t="shared" si="4" ref="H7:H48">E7-C7</f>
        <v>-56.88703000000169</v>
      </c>
      <c r="I7" s="179">
        <f t="shared" si="0"/>
        <v>0.9966486771333469</v>
      </c>
      <c r="J7" s="172">
        <v>221</v>
      </c>
      <c r="K7" s="172">
        <v>221</v>
      </c>
      <c r="L7" s="172">
        <v>0</v>
      </c>
      <c r="M7" s="183">
        <f aca="true" t="shared" si="5" ref="M7:M36">K7/J7</f>
        <v>1</v>
      </c>
      <c r="N7" s="173">
        <f aca="true" t="shared" si="6" ref="N7:N42">C7+J7</f>
        <v>17195.5</v>
      </c>
      <c r="O7" s="173">
        <f aca="true" t="shared" si="7" ref="O7:O42">E7+K7</f>
        <v>17138.61297</v>
      </c>
      <c r="P7" s="173">
        <f aca="true" t="shared" si="8" ref="P7:P42">O7-N7</f>
        <v>-56.88703000000169</v>
      </c>
      <c r="Q7" s="179">
        <f aca="true" t="shared" si="9" ref="Q7:Q38">O7/N7</f>
        <v>0.9966917490040998</v>
      </c>
    </row>
    <row r="8" spans="1:19" s="27" customFormat="1" ht="18.75">
      <c r="A8" s="40" t="s">
        <v>71</v>
      </c>
      <c r="B8" s="196" t="s">
        <v>113</v>
      </c>
      <c r="C8" s="172">
        <v>11033</v>
      </c>
      <c r="D8" s="172">
        <v>11033</v>
      </c>
      <c r="E8" s="172">
        <v>9290.76586</v>
      </c>
      <c r="F8" s="173">
        <f t="shared" si="2"/>
        <v>-1742.2341400000005</v>
      </c>
      <c r="G8" s="179">
        <f t="shared" si="3"/>
        <v>0.8420888117465785</v>
      </c>
      <c r="H8" s="173">
        <f t="shared" si="4"/>
        <v>-1742.2341400000005</v>
      </c>
      <c r="I8" s="179">
        <f t="shared" si="0"/>
        <v>0.8420888117465785</v>
      </c>
      <c r="J8" s="172">
        <v>100</v>
      </c>
      <c r="K8" s="172">
        <v>0</v>
      </c>
      <c r="L8" s="172">
        <f>(K8-J8)/1000</f>
        <v>-0.1</v>
      </c>
      <c r="M8" s="183">
        <f t="shared" si="5"/>
        <v>0</v>
      </c>
      <c r="N8" s="173">
        <f t="shared" si="6"/>
        <v>11133</v>
      </c>
      <c r="O8" s="173">
        <f t="shared" si="7"/>
        <v>9290.76586</v>
      </c>
      <c r="P8" s="173">
        <f t="shared" si="8"/>
        <v>-1842.2341400000005</v>
      </c>
      <c r="Q8" s="179">
        <f t="shared" si="9"/>
        <v>0.8345249133207581</v>
      </c>
      <c r="R8" s="26"/>
      <c r="S8" s="26"/>
    </row>
    <row r="9" spans="1:19" s="27" customFormat="1" ht="31.5">
      <c r="A9" s="40" t="s">
        <v>200</v>
      </c>
      <c r="B9" s="196" t="s">
        <v>201</v>
      </c>
      <c r="C9" s="172">
        <v>6585.289</v>
      </c>
      <c r="D9" s="172">
        <v>6585.289</v>
      </c>
      <c r="E9" s="172">
        <v>6259.972900000001</v>
      </c>
      <c r="F9" s="173">
        <f>E9-D9</f>
        <v>-325.3160999999991</v>
      </c>
      <c r="G9" s="179">
        <f>E9/D9</f>
        <v>0.950599571256478</v>
      </c>
      <c r="H9" s="173">
        <f>E9-C9</f>
        <v>-325.3160999999991</v>
      </c>
      <c r="I9" s="179">
        <f t="shared" si="0"/>
        <v>0.950599571256478</v>
      </c>
      <c r="J9" s="172">
        <v>0</v>
      </c>
      <c r="K9" s="172">
        <v>0</v>
      </c>
      <c r="L9" s="172">
        <f>(K9-J9)/1000</f>
        <v>0</v>
      </c>
      <c r="M9" s="183"/>
      <c r="N9" s="173">
        <f>C9+J9</f>
        <v>6585.289</v>
      </c>
      <c r="O9" s="173">
        <f>E9+K9</f>
        <v>6259.972900000001</v>
      </c>
      <c r="P9" s="173">
        <f>O9-N9</f>
        <v>-325.3160999999991</v>
      </c>
      <c r="Q9" s="179">
        <f>O9/N9</f>
        <v>0.950599571256478</v>
      </c>
      <c r="R9" s="26"/>
      <c r="S9" s="26"/>
    </row>
    <row r="10" spans="1:17" ht="18" customHeight="1">
      <c r="A10" s="39" t="s">
        <v>72</v>
      </c>
      <c r="B10" s="28" t="s">
        <v>32</v>
      </c>
      <c r="C10" s="165">
        <v>512562.9</v>
      </c>
      <c r="D10" s="165">
        <v>512562.9</v>
      </c>
      <c r="E10" s="165">
        <v>488330.14683</v>
      </c>
      <c r="F10" s="166">
        <f t="shared" si="2"/>
        <v>-24232.75317000004</v>
      </c>
      <c r="G10" s="178">
        <f t="shared" si="3"/>
        <v>0.9527223816433066</v>
      </c>
      <c r="H10" s="166">
        <f t="shared" si="4"/>
        <v>-24232.75317000004</v>
      </c>
      <c r="I10" s="178">
        <f t="shared" si="0"/>
        <v>0.9527223816433066</v>
      </c>
      <c r="J10" s="165">
        <v>108605.93581</v>
      </c>
      <c r="K10" s="165">
        <v>80958.87094</v>
      </c>
      <c r="L10" s="165">
        <f>(K10-J10)/1000</f>
        <v>-27.64706487</v>
      </c>
      <c r="M10" s="180">
        <f t="shared" si="5"/>
        <v>0.7454368892104848</v>
      </c>
      <c r="N10" s="166">
        <f>C10+J10</f>
        <v>621168.8358100001</v>
      </c>
      <c r="O10" s="166">
        <f>E10+K10</f>
        <v>569289.01777</v>
      </c>
      <c r="P10" s="166">
        <f t="shared" si="8"/>
        <v>-51879.81804000004</v>
      </c>
      <c r="Q10" s="178">
        <f t="shared" si="9"/>
        <v>0.9164803270074727</v>
      </c>
    </row>
    <row r="11" spans="1:17" ht="20.25" customHeight="1">
      <c r="A11" s="39" t="s">
        <v>61</v>
      </c>
      <c r="B11" s="29" t="s">
        <v>169</v>
      </c>
      <c r="C11" s="165">
        <v>319384.94412</v>
      </c>
      <c r="D11" s="165">
        <v>319384.94412</v>
      </c>
      <c r="E11" s="165">
        <v>303762.37681</v>
      </c>
      <c r="F11" s="166">
        <f t="shared" si="2"/>
        <v>-15622.567310000013</v>
      </c>
      <c r="G11" s="178">
        <f t="shared" si="3"/>
        <v>0.9510854609848789</v>
      </c>
      <c r="H11" s="166">
        <f t="shared" si="4"/>
        <v>-15622.567310000013</v>
      </c>
      <c r="I11" s="178">
        <f t="shared" si="0"/>
        <v>0.9510854609848789</v>
      </c>
      <c r="J11" s="165">
        <v>108956.19345</v>
      </c>
      <c r="K11" s="165">
        <v>105814.10048000001</v>
      </c>
      <c r="L11" s="165">
        <f>(K11-J11)/1000</f>
        <v>-3.142092969999998</v>
      </c>
      <c r="M11" s="180">
        <f t="shared" si="5"/>
        <v>0.9711618690915271</v>
      </c>
      <c r="N11" s="166">
        <f>C11+J11</f>
        <v>428341.13757</v>
      </c>
      <c r="O11" s="166">
        <f>E11+K11</f>
        <v>409576.47729</v>
      </c>
      <c r="P11" s="166">
        <f t="shared" si="8"/>
        <v>-18764.66028000001</v>
      </c>
      <c r="Q11" s="178">
        <f t="shared" si="9"/>
        <v>0.956192252776717</v>
      </c>
    </row>
    <row r="12" spans="1:17" ht="18.75">
      <c r="A12" s="39" t="s">
        <v>62</v>
      </c>
      <c r="B12" s="16" t="s">
        <v>33</v>
      </c>
      <c r="C12" s="165">
        <f>SUM(C14:C24)+C13</f>
        <v>130087.2</v>
      </c>
      <c r="D12" s="165">
        <f>SUM(D14:D24)+D13</f>
        <v>130087.2</v>
      </c>
      <c r="E12" s="165">
        <f>SUM(E14:E24)+E13</f>
        <v>125756.12888999996</v>
      </c>
      <c r="F12" s="166">
        <f t="shared" si="2"/>
        <v>-4331.0711100000335</v>
      </c>
      <c r="G12" s="178">
        <f t="shared" si="3"/>
        <v>0.9667064007066027</v>
      </c>
      <c r="H12" s="166">
        <f t="shared" si="4"/>
        <v>-4331.0711100000335</v>
      </c>
      <c r="I12" s="178">
        <f t="shared" si="0"/>
        <v>0.9667064007066027</v>
      </c>
      <c r="J12" s="165">
        <f>SUM(J14:J24)</f>
        <v>32562.40605</v>
      </c>
      <c r="K12" s="165">
        <f>SUM(K14:K24)</f>
        <v>27779.576399999998</v>
      </c>
      <c r="L12" s="165">
        <f t="shared" si="1"/>
        <v>-4782.829650000003</v>
      </c>
      <c r="M12" s="180">
        <f t="shared" si="5"/>
        <v>0.8531180514530804</v>
      </c>
      <c r="N12" s="166">
        <f t="shared" si="6"/>
        <v>162649.60605</v>
      </c>
      <c r="O12" s="166">
        <f t="shared" si="7"/>
        <v>153535.70528999995</v>
      </c>
      <c r="P12" s="166">
        <f t="shared" si="8"/>
        <v>-9113.900760000048</v>
      </c>
      <c r="Q12" s="178">
        <f t="shared" si="9"/>
        <v>0.943966044669064</v>
      </c>
    </row>
    <row r="13" spans="1:17" ht="31.5" hidden="1">
      <c r="A13" s="41" t="s">
        <v>165</v>
      </c>
      <c r="B13" s="185" t="s">
        <v>166</v>
      </c>
      <c r="C13" s="172">
        <v>0</v>
      </c>
      <c r="D13" s="172">
        <v>0</v>
      </c>
      <c r="E13" s="172">
        <v>0</v>
      </c>
      <c r="F13" s="173">
        <f>E13-D13</f>
        <v>0</v>
      </c>
      <c r="G13" s="178" t="e">
        <f t="shared" si="3"/>
        <v>#DIV/0!</v>
      </c>
      <c r="H13" s="173">
        <f>E13-C13</f>
        <v>0</v>
      </c>
      <c r="I13" s="173"/>
      <c r="J13" s="172">
        <v>0</v>
      </c>
      <c r="K13" s="172">
        <v>0</v>
      </c>
      <c r="L13" s="165">
        <f t="shared" si="1"/>
        <v>0</v>
      </c>
      <c r="M13" s="180" t="e">
        <f t="shared" si="5"/>
        <v>#DIV/0!</v>
      </c>
      <c r="N13" s="173">
        <f>C13+J13</f>
        <v>0</v>
      </c>
      <c r="O13" s="173">
        <f>E13+K13</f>
        <v>0</v>
      </c>
      <c r="P13" s="173">
        <f>O13-N13</f>
        <v>0</v>
      </c>
      <c r="Q13" s="178" t="e">
        <f t="shared" si="9"/>
        <v>#DIV/0!</v>
      </c>
    </row>
    <row r="14" spans="1:19" s="27" customFormat="1" ht="36" customHeight="1">
      <c r="A14" s="41" t="s">
        <v>75</v>
      </c>
      <c r="B14" s="185" t="s">
        <v>116</v>
      </c>
      <c r="C14" s="172">
        <v>1550</v>
      </c>
      <c r="D14" s="172">
        <v>1550</v>
      </c>
      <c r="E14" s="172">
        <v>1539.55003</v>
      </c>
      <c r="F14" s="173">
        <f t="shared" si="2"/>
        <v>-10.449969999999894</v>
      </c>
      <c r="G14" s="179">
        <f t="shared" si="3"/>
        <v>0.9932580838709678</v>
      </c>
      <c r="H14" s="173">
        <f aca="true" t="shared" si="10" ref="H14:H24">E14-C14</f>
        <v>-10.449969999999894</v>
      </c>
      <c r="I14" s="179">
        <f>E14/C14</f>
        <v>0.9932580838709678</v>
      </c>
      <c r="J14" s="172">
        <v>0</v>
      </c>
      <c r="K14" s="172">
        <v>0</v>
      </c>
      <c r="L14" s="172">
        <f t="shared" si="1"/>
        <v>0</v>
      </c>
      <c r="M14" s="180"/>
      <c r="N14" s="173">
        <f t="shared" si="6"/>
        <v>1550</v>
      </c>
      <c r="O14" s="173">
        <f t="shared" si="7"/>
        <v>1539.55003</v>
      </c>
      <c r="P14" s="173">
        <f t="shared" si="8"/>
        <v>-10.449969999999894</v>
      </c>
      <c r="Q14" s="179">
        <f t="shared" si="9"/>
        <v>0.9932580838709678</v>
      </c>
      <c r="R14" s="26"/>
      <c r="S14" s="26"/>
    </row>
    <row r="15" spans="1:19" s="27" customFormat="1" ht="33" customHeight="1">
      <c r="A15" s="41" t="s">
        <v>74</v>
      </c>
      <c r="B15" s="185" t="s">
        <v>117</v>
      </c>
      <c r="C15" s="172">
        <v>303.71</v>
      </c>
      <c r="D15" s="172">
        <v>303.71</v>
      </c>
      <c r="E15" s="197">
        <v>303.55534</v>
      </c>
      <c r="F15" s="173">
        <f t="shared" si="2"/>
        <v>-0.15465999999997848</v>
      </c>
      <c r="G15" s="179">
        <f t="shared" si="3"/>
        <v>0.9994907642158639</v>
      </c>
      <c r="H15" s="173">
        <f t="shared" si="10"/>
        <v>-0.15465999999997848</v>
      </c>
      <c r="I15" s="179">
        <f aca="true" t="shared" si="11" ref="I15:I24">E15/C15</f>
        <v>0.9994907642158639</v>
      </c>
      <c r="J15" s="172">
        <v>0</v>
      </c>
      <c r="K15" s="172">
        <v>0</v>
      </c>
      <c r="L15" s="172">
        <f t="shared" si="1"/>
        <v>0</v>
      </c>
      <c r="M15" s="180"/>
      <c r="N15" s="173">
        <f t="shared" si="6"/>
        <v>303.71</v>
      </c>
      <c r="O15" s="173">
        <f t="shared" si="7"/>
        <v>303.55534</v>
      </c>
      <c r="P15" s="173">
        <f t="shared" si="8"/>
        <v>-0.15465999999997848</v>
      </c>
      <c r="Q15" s="179">
        <f t="shared" si="9"/>
        <v>0.9994907642158639</v>
      </c>
      <c r="R15" s="26"/>
      <c r="S15" s="26"/>
    </row>
    <row r="16" spans="1:19" s="27" customFormat="1" ht="53.25" customHeight="1">
      <c r="A16" s="41" t="s">
        <v>63</v>
      </c>
      <c r="B16" s="185" t="s">
        <v>118</v>
      </c>
      <c r="C16" s="172">
        <v>97913.5</v>
      </c>
      <c r="D16" s="172">
        <v>97913.5</v>
      </c>
      <c r="E16" s="172">
        <v>96860.16059999999</v>
      </c>
      <c r="F16" s="173">
        <f t="shared" si="2"/>
        <v>-1053.3394000000117</v>
      </c>
      <c r="G16" s="179">
        <f t="shared" si="3"/>
        <v>0.9892421433203796</v>
      </c>
      <c r="H16" s="173">
        <f t="shared" si="10"/>
        <v>-1053.3394000000117</v>
      </c>
      <c r="I16" s="179">
        <f t="shared" si="11"/>
        <v>0.9892421433203796</v>
      </c>
      <c r="J16" s="172">
        <v>31717.559510000003</v>
      </c>
      <c r="K16" s="172">
        <v>27154.65144</v>
      </c>
      <c r="L16" s="172">
        <f aca="true" t="shared" si="12" ref="L16:L26">(K16-J16)/1000</f>
        <v>-4.5629080700000015</v>
      </c>
      <c r="M16" s="183">
        <f t="shared" si="5"/>
        <v>0.8561393707305446</v>
      </c>
      <c r="N16" s="173">
        <f t="shared" si="6"/>
        <v>129631.05951</v>
      </c>
      <c r="O16" s="173">
        <f t="shared" si="7"/>
        <v>124014.81203999999</v>
      </c>
      <c r="P16" s="173">
        <f t="shared" si="8"/>
        <v>-5616.247470000017</v>
      </c>
      <c r="Q16" s="179">
        <f t="shared" si="9"/>
        <v>0.9566751402693984</v>
      </c>
      <c r="R16" s="26"/>
      <c r="S16" s="26"/>
    </row>
    <row r="17" spans="1:19" s="27" customFormat="1" ht="23.25" customHeight="1">
      <c r="A17" s="41" t="s">
        <v>64</v>
      </c>
      <c r="B17" s="185" t="s">
        <v>119</v>
      </c>
      <c r="C17" s="172">
        <v>4500</v>
      </c>
      <c r="D17" s="172">
        <v>4500</v>
      </c>
      <c r="E17" s="172">
        <v>4494.41416</v>
      </c>
      <c r="F17" s="173">
        <f t="shared" si="2"/>
        <v>-5.585839999999735</v>
      </c>
      <c r="G17" s="179">
        <f t="shared" si="3"/>
        <v>0.9987587022222223</v>
      </c>
      <c r="H17" s="173">
        <f t="shared" si="10"/>
        <v>-5.585839999999735</v>
      </c>
      <c r="I17" s="179">
        <f t="shared" si="11"/>
        <v>0.9987587022222223</v>
      </c>
      <c r="J17" s="172">
        <v>413.01237</v>
      </c>
      <c r="K17" s="172">
        <v>413.01237</v>
      </c>
      <c r="L17" s="172">
        <f t="shared" si="12"/>
        <v>0</v>
      </c>
      <c r="M17" s="183">
        <f t="shared" si="5"/>
        <v>1</v>
      </c>
      <c r="N17" s="173">
        <f t="shared" si="6"/>
        <v>4913.01237</v>
      </c>
      <c r="O17" s="173">
        <f t="shared" si="7"/>
        <v>4907.426530000001</v>
      </c>
      <c r="P17" s="173">
        <f t="shared" si="8"/>
        <v>-5.585839999999735</v>
      </c>
      <c r="Q17" s="179">
        <f t="shared" si="9"/>
        <v>0.9988630519161507</v>
      </c>
      <c r="R17" s="26"/>
      <c r="S17" s="26"/>
    </row>
    <row r="18" spans="1:19" s="27" customFormat="1" ht="40.5" customHeight="1">
      <c r="A18" s="41" t="s">
        <v>114</v>
      </c>
      <c r="B18" s="185" t="s">
        <v>120</v>
      </c>
      <c r="C18" s="172">
        <v>1869.8</v>
      </c>
      <c r="D18" s="172">
        <v>1869.8</v>
      </c>
      <c r="E18" s="172">
        <v>1868.10629</v>
      </c>
      <c r="F18" s="173">
        <f t="shared" si="2"/>
        <v>-1.69371000000001</v>
      </c>
      <c r="G18" s="179">
        <f t="shared" si="3"/>
        <v>0.9990941758476842</v>
      </c>
      <c r="H18" s="173">
        <f t="shared" si="10"/>
        <v>-1.69371000000001</v>
      </c>
      <c r="I18" s="179">
        <f t="shared" si="11"/>
        <v>0.9990941758476842</v>
      </c>
      <c r="J18" s="172">
        <v>0.442</v>
      </c>
      <c r="K18" s="172">
        <v>0</v>
      </c>
      <c r="L18" s="172">
        <f t="shared" si="12"/>
        <v>-0.000442</v>
      </c>
      <c r="M18" s="183"/>
      <c r="N18" s="173">
        <f t="shared" si="6"/>
        <v>1870.242</v>
      </c>
      <c r="O18" s="173">
        <f t="shared" si="7"/>
        <v>1868.10629</v>
      </c>
      <c r="P18" s="173">
        <f t="shared" si="8"/>
        <v>-2.1357100000000173</v>
      </c>
      <c r="Q18" s="179">
        <f t="shared" si="9"/>
        <v>0.9988580568717845</v>
      </c>
      <c r="R18" s="26"/>
      <c r="S18" s="26"/>
    </row>
    <row r="19" spans="1:19" s="27" customFormat="1" ht="34.5" customHeight="1">
      <c r="A19" s="41" t="s">
        <v>65</v>
      </c>
      <c r="B19" s="185" t="s">
        <v>77</v>
      </c>
      <c r="C19" s="172">
        <v>280</v>
      </c>
      <c r="D19" s="172">
        <v>280</v>
      </c>
      <c r="E19" s="172">
        <v>207.78701999999998</v>
      </c>
      <c r="F19" s="173">
        <f t="shared" si="2"/>
        <v>-72.21298000000002</v>
      </c>
      <c r="G19" s="179">
        <f t="shared" si="3"/>
        <v>0.7420964999999999</v>
      </c>
      <c r="H19" s="173">
        <f t="shared" si="10"/>
        <v>-72.21298000000002</v>
      </c>
      <c r="I19" s="179">
        <f t="shared" si="11"/>
        <v>0.7420964999999999</v>
      </c>
      <c r="J19" s="172">
        <v>0</v>
      </c>
      <c r="K19" s="172">
        <v>0</v>
      </c>
      <c r="L19" s="172">
        <f t="shared" si="12"/>
        <v>0</v>
      </c>
      <c r="M19" s="180"/>
      <c r="N19" s="173">
        <f t="shared" si="6"/>
        <v>280</v>
      </c>
      <c r="O19" s="173">
        <f t="shared" si="7"/>
        <v>207.78701999999998</v>
      </c>
      <c r="P19" s="173">
        <f t="shared" si="8"/>
        <v>-72.21298000000002</v>
      </c>
      <c r="Q19" s="179">
        <f t="shared" si="9"/>
        <v>0.7420964999999999</v>
      </c>
      <c r="R19" s="26"/>
      <c r="S19" s="26"/>
    </row>
    <row r="20" spans="1:19" s="27" customFormat="1" ht="68.25" customHeight="1">
      <c r="A20" s="41" t="s">
        <v>66</v>
      </c>
      <c r="B20" s="185" t="s">
        <v>121</v>
      </c>
      <c r="C20" s="172">
        <v>1324.2</v>
      </c>
      <c r="D20" s="172">
        <v>1324.2</v>
      </c>
      <c r="E20" s="172">
        <v>10.85074</v>
      </c>
      <c r="F20" s="173">
        <f t="shared" si="2"/>
        <v>-1313.34926</v>
      </c>
      <c r="G20" s="179">
        <f t="shared" si="3"/>
        <v>0.008194185168403563</v>
      </c>
      <c r="H20" s="173">
        <f t="shared" si="10"/>
        <v>-1313.34926</v>
      </c>
      <c r="I20" s="179">
        <f t="shared" si="11"/>
        <v>0.008194185168403563</v>
      </c>
      <c r="J20" s="172">
        <v>208.90564999999998</v>
      </c>
      <c r="K20" s="172">
        <v>97.66378999999999</v>
      </c>
      <c r="L20" s="172">
        <f t="shared" si="12"/>
        <v>-0.11124185999999998</v>
      </c>
      <c r="M20" s="183">
        <f t="shared" si="5"/>
        <v>0.4675019081580608</v>
      </c>
      <c r="N20" s="173">
        <f t="shared" si="6"/>
        <v>1533.10565</v>
      </c>
      <c r="O20" s="173">
        <f t="shared" si="7"/>
        <v>108.51453</v>
      </c>
      <c r="P20" s="173">
        <f t="shared" si="8"/>
        <v>-1424.59112</v>
      </c>
      <c r="Q20" s="179">
        <f t="shared" si="9"/>
        <v>0.07078085583990901</v>
      </c>
      <c r="R20" s="26"/>
      <c r="S20" s="26"/>
    </row>
    <row r="21" spans="1:19" s="27" customFormat="1" ht="36" customHeight="1">
      <c r="A21" s="41" t="s">
        <v>115</v>
      </c>
      <c r="B21" s="185" t="s">
        <v>122</v>
      </c>
      <c r="C21" s="172">
        <v>501</v>
      </c>
      <c r="D21" s="172">
        <v>501</v>
      </c>
      <c r="E21" s="172">
        <v>499.21233</v>
      </c>
      <c r="F21" s="173">
        <f t="shared" si="2"/>
        <v>-1.7876699999999914</v>
      </c>
      <c r="G21" s="179">
        <f t="shared" si="3"/>
        <v>0.9964317964071856</v>
      </c>
      <c r="H21" s="173">
        <f t="shared" si="10"/>
        <v>-1.7876699999999914</v>
      </c>
      <c r="I21" s="179">
        <f t="shared" si="11"/>
        <v>0.9964317964071856</v>
      </c>
      <c r="J21" s="172">
        <v>0</v>
      </c>
      <c r="K21" s="172">
        <v>0</v>
      </c>
      <c r="L21" s="172">
        <f t="shared" si="12"/>
        <v>0</v>
      </c>
      <c r="M21" s="183"/>
      <c r="N21" s="173">
        <f t="shared" si="6"/>
        <v>501</v>
      </c>
      <c r="O21" s="173">
        <f t="shared" si="7"/>
        <v>499.21233</v>
      </c>
      <c r="P21" s="173">
        <f t="shared" si="8"/>
        <v>-1.7876699999999914</v>
      </c>
      <c r="Q21" s="179">
        <f t="shared" si="9"/>
        <v>0.9964317964071856</v>
      </c>
      <c r="R21" s="26"/>
      <c r="S21" s="26"/>
    </row>
    <row r="22" spans="1:19" s="27" customFormat="1" ht="23.25" customHeight="1">
      <c r="A22" s="41" t="s">
        <v>76</v>
      </c>
      <c r="B22" s="185" t="s">
        <v>73</v>
      </c>
      <c r="C22" s="172">
        <v>972</v>
      </c>
      <c r="D22" s="172">
        <v>972</v>
      </c>
      <c r="E22" s="172">
        <v>872.8238699999999</v>
      </c>
      <c r="F22" s="173">
        <f t="shared" si="2"/>
        <v>-99.17613000000006</v>
      </c>
      <c r="G22" s="179">
        <f t="shared" si="3"/>
        <v>0.8979669444444444</v>
      </c>
      <c r="H22" s="173">
        <f t="shared" si="10"/>
        <v>-99.17613000000006</v>
      </c>
      <c r="I22" s="179">
        <f t="shared" si="11"/>
        <v>0.8979669444444444</v>
      </c>
      <c r="J22" s="172">
        <v>0</v>
      </c>
      <c r="K22" s="172">
        <v>0</v>
      </c>
      <c r="L22" s="172">
        <f t="shared" si="12"/>
        <v>0</v>
      </c>
      <c r="M22" s="183"/>
      <c r="N22" s="173">
        <f t="shared" si="6"/>
        <v>972</v>
      </c>
      <c r="O22" s="173">
        <f t="shared" si="7"/>
        <v>872.8238699999999</v>
      </c>
      <c r="P22" s="173">
        <f t="shared" si="8"/>
        <v>-99.17613000000006</v>
      </c>
      <c r="Q22" s="179">
        <f t="shared" si="9"/>
        <v>0.8979669444444444</v>
      </c>
      <c r="R22" s="26"/>
      <c r="S22" s="26"/>
    </row>
    <row r="23" spans="1:19" s="27" customFormat="1" ht="40.5" customHeight="1">
      <c r="A23" s="41" t="s">
        <v>67</v>
      </c>
      <c r="B23" s="185" t="s">
        <v>123</v>
      </c>
      <c r="C23" s="172">
        <v>9894.59</v>
      </c>
      <c r="D23" s="172">
        <v>9894.59</v>
      </c>
      <c r="E23" s="172">
        <v>9531.86317</v>
      </c>
      <c r="F23" s="173">
        <f t="shared" si="2"/>
        <v>-362.7268299999996</v>
      </c>
      <c r="G23" s="179">
        <f t="shared" si="3"/>
        <v>0.9633408933568749</v>
      </c>
      <c r="H23" s="173">
        <f t="shared" si="10"/>
        <v>-362.7268299999996</v>
      </c>
      <c r="I23" s="179">
        <f t="shared" si="11"/>
        <v>0.9633408933568749</v>
      </c>
      <c r="J23" s="172">
        <v>209.87272000000002</v>
      </c>
      <c r="K23" s="172">
        <v>101.635</v>
      </c>
      <c r="L23" s="172">
        <f t="shared" si="12"/>
        <v>-0.10823772000000001</v>
      </c>
      <c r="M23" s="183">
        <f t="shared" si="5"/>
        <v>0.48426970403776154</v>
      </c>
      <c r="N23" s="173">
        <f t="shared" si="6"/>
        <v>10104.46272</v>
      </c>
      <c r="O23" s="173">
        <f t="shared" si="7"/>
        <v>9633.49817</v>
      </c>
      <c r="P23" s="173">
        <f t="shared" si="8"/>
        <v>-470.9645499999988</v>
      </c>
      <c r="Q23" s="179">
        <f t="shared" si="9"/>
        <v>0.9533904411297587</v>
      </c>
      <c r="R23" s="26"/>
      <c r="S23" s="26"/>
    </row>
    <row r="24" spans="1:19" s="27" customFormat="1" ht="23.25" customHeight="1">
      <c r="A24" s="41" t="s">
        <v>78</v>
      </c>
      <c r="B24" s="185" t="s">
        <v>124</v>
      </c>
      <c r="C24" s="172">
        <v>10978.4</v>
      </c>
      <c r="D24" s="172">
        <v>10978.4</v>
      </c>
      <c r="E24" s="172">
        <v>9567.805339999999</v>
      </c>
      <c r="F24" s="173">
        <f t="shared" si="2"/>
        <v>-1410.5946600000007</v>
      </c>
      <c r="G24" s="179">
        <f t="shared" si="3"/>
        <v>0.8715118177512206</v>
      </c>
      <c r="H24" s="173">
        <f t="shared" si="10"/>
        <v>-1410.5946600000007</v>
      </c>
      <c r="I24" s="179">
        <f t="shared" si="11"/>
        <v>0.8715118177512206</v>
      </c>
      <c r="J24" s="172">
        <v>12.6138</v>
      </c>
      <c r="K24" s="172">
        <v>12.6138</v>
      </c>
      <c r="L24" s="172">
        <f t="shared" si="12"/>
        <v>0</v>
      </c>
      <c r="M24" s="183">
        <f t="shared" si="5"/>
        <v>1</v>
      </c>
      <c r="N24" s="173">
        <f t="shared" si="6"/>
        <v>10991.013799999999</v>
      </c>
      <c r="O24" s="173">
        <f t="shared" si="7"/>
        <v>9580.419139999998</v>
      </c>
      <c r="P24" s="173">
        <f t="shared" si="8"/>
        <v>-1410.5946600000007</v>
      </c>
      <c r="Q24" s="179">
        <f t="shared" si="9"/>
        <v>0.8716592767811827</v>
      </c>
      <c r="R24" s="26"/>
      <c r="S24" s="26"/>
    </row>
    <row r="25" spans="1:19" s="27" customFormat="1" ht="18.75">
      <c r="A25" s="42" t="s">
        <v>79</v>
      </c>
      <c r="B25" s="30" t="s">
        <v>35</v>
      </c>
      <c r="C25" s="165">
        <v>106031.45874</v>
      </c>
      <c r="D25" s="165">
        <v>106031.45874</v>
      </c>
      <c r="E25" s="165">
        <v>102710.19456999999</v>
      </c>
      <c r="F25" s="166">
        <f t="shared" si="2"/>
        <v>-3321.2641700000095</v>
      </c>
      <c r="G25" s="178">
        <f t="shared" si="3"/>
        <v>0.968676615322778</v>
      </c>
      <c r="H25" s="166">
        <f t="shared" si="4"/>
        <v>-3321.2641700000095</v>
      </c>
      <c r="I25" s="178">
        <f>E25/C25</f>
        <v>0.968676615322778</v>
      </c>
      <c r="J25" s="165">
        <v>3487.82883</v>
      </c>
      <c r="K25" s="165">
        <v>2780.45514</v>
      </c>
      <c r="L25" s="165">
        <f t="shared" si="12"/>
        <v>-0.7073736899999999</v>
      </c>
      <c r="M25" s="180">
        <f t="shared" si="5"/>
        <v>0.7971879571853875</v>
      </c>
      <c r="N25" s="166">
        <f t="shared" si="6"/>
        <v>109519.28757</v>
      </c>
      <c r="O25" s="166">
        <f t="shared" si="7"/>
        <v>105490.64971</v>
      </c>
      <c r="P25" s="166">
        <f t="shared" si="8"/>
        <v>-4028.6378600000025</v>
      </c>
      <c r="Q25" s="178">
        <f t="shared" si="9"/>
        <v>0.9632152660103357</v>
      </c>
      <c r="R25" s="26"/>
      <c r="S25" s="26"/>
    </row>
    <row r="26" spans="1:19" s="27" customFormat="1" ht="32.25" customHeight="1">
      <c r="A26" s="43" t="s">
        <v>80</v>
      </c>
      <c r="B26" s="30" t="s">
        <v>37</v>
      </c>
      <c r="C26" s="165">
        <v>42467</v>
      </c>
      <c r="D26" s="165">
        <v>42467</v>
      </c>
      <c r="E26" s="165">
        <v>41648.06968</v>
      </c>
      <c r="F26" s="166">
        <f t="shared" si="2"/>
        <v>-818.9303199999995</v>
      </c>
      <c r="G26" s="178">
        <f t="shared" si="3"/>
        <v>0.9807160778957779</v>
      </c>
      <c r="H26" s="166">
        <f t="shared" si="4"/>
        <v>-818.9303199999995</v>
      </c>
      <c r="I26" s="178">
        <f>E26/C26</f>
        <v>0.9807160778957779</v>
      </c>
      <c r="J26" s="165">
        <v>332.00809999999996</v>
      </c>
      <c r="K26" s="165">
        <v>53.933800000000005</v>
      </c>
      <c r="L26" s="165">
        <f t="shared" si="12"/>
        <v>-0.27807429999999994</v>
      </c>
      <c r="M26" s="180">
        <f t="shared" si="5"/>
        <v>0.16244724149802373</v>
      </c>
      <c r="N26" s="166">
        <f t="shared" si="6"/>
        <v>42799.0081</v>
      </c>
      <c r="O26" s="166">
        <f t="shared" si="7"/>
        <v>41702.00348</v>
      </c>
      <c r="P26" s="166">
        <f t="shared" si="8"/>
        <v>-1097.0046199999997</v>
      </c>
      <c r="Q26" s="178">
        <f t="shared" si="9"/>
        <v>0.9743684569175798</v>
      </c>
      <c r="R26" s="26"/>
      <c r="S26" s="26"/>
    </row>
    <row r="27" spans="1:19" s="27" customFormat="1" ht="24" customHeight="1">
      <c r="A27" s="43" t="s">
        <v>81</v>
      </c>
      <c r="B27" s="30" t="s">
        <v>34</v>
      </c>
      <c r="C27" s="165">
        <v>0</v>
      </c>
      <c r="D27" s="165">
        <v>0</v>
      </c>
      <c r="E27" s="165">
        <v>0</v>
      </c>
      <c r="F27" s="166">
        <f t="shared" si="2"/>
        <v>0</v>
      </c>
      <c r="G27" s="178"/>
      <c r="H27" s="166">
        <f t="shared" si="4"/>
        <v>0</v>
      </c>
      <c r="I27" s="178"/>
      <c r="J27" s="165">
        <v>13.2</v>
      </c>
      <c r="K27" s="165">
        <v>0</v>
      </c>
      <c r="L27" s="165">
        <f>K27-J27</f>
        <v>-13.2</v>
      </c>
      <c r="M27" s="180">
        <f t="shared" si="5"/>
        <v>0</v>
      </c>
      <c r="N27" s="166">
        <f aca="true" t="shared" si="13" ref="N27:N38">C27+J27</f>
        <v>13.2</v>
      </c>
      <c r="O27" s="166">
        <f aca="true" t="shared" si="14" ref="O27:O38">E27+K27</f>
        <v>0</v>
      </c>
      <c r="P27" s="166">
        <f aca="true" t="shared" si="15" ref="P27:P38">O27-N27</f>
        <v>-13.2</v>
      </c>
      <c r="Q27" s="178">
        <f t="shared" si="9"/>
        <v>0</v>
      </c>
      <c r="R27" s="26"/>
      <c r="S27" s="26"/>
    </row>
    <row r="28" spans="1:19" s="27" customFormat="1" ht="24" customHeight="1">
      <c r="A28" s="43" t="s">
        <v>82</v>
      </c>
      <c r="B28" s="30" t="s">
        <v>129</v>
      </c>
      <c r="C28" s="165">
        <f>C29+C30+C31+C32</f>
        <v>11920.351999999999</v>
      </c>
      <c r="D28" s="165">
        <f>D29+D30+D31+D32</f>
        <v>11920.351999999999</v>
      </c>
      <c r="E28" s="165">
        <f>E29+E30+E31+E32</f>
        <v>2903.84407</v>
      </c>
      <c r="F28" s="166">
        <f t="shared" si="2"/>
        <v>-9016.50793</v>
      </c>
      <c r="G28" s="178">
        <f t="shared" si="3"/>
        <v>0.2436038860261845</v>
      </c>
      <c r="H28" s="166">
        <f t="shared" si="4"/>
        <v>-9016.50793</v>
      </c>
      <c r="I28" s="178">
        <f>E28/C28</f>
        <v>0.2436038860261845</v>
      </c>
      <c r="J28" s="165">
        <f>J29+J30+J31+J32+J33</f>
        <v>627475.601</v>
      </c>
      <c r="K28" s="165">
        <f>K29+K30+K31+K32+K33</f>
        <v>504808.18992000003</v>
      </c>
      <c r="L28" s="166">
        <f>K28-J28</f>
        <v>-122667.41107999999</v>
      </c>
      <c r="M28" s="180">
        <f t="shared" si="5"/>
        <v>0.8045064845796291</v>
      </c>
      <c r="N28" s="166">
        <f t="shared" si="13"/>
        <v>639395.953</v>
      </c>
      <c r="O28" s="166">
        <f t="shared" si="14"/>
        <v>507712.03399</v>
      </c>
      <c r="P28" s="166">
        <f t="shared" si="15"/>
        <v>-131683.91900999995</v>
      </c>
      <c r="Q28" s="178">
        <f t="shared" si="9"/>
        <v>0.7940494956338894</v>
      </c>
      <c r="R28" s="26"/>
      <c r="S28" s="26"/>
    </row>
    <row r="29" spans="1:19" s="27" customFormat="1" ht="39" customHeight="1">
      <c r="A29" s="125" t="s">
        <v>125</v>
      </c>
      <c r="B29" s="126" t="s">
        <v>130</v>
      </c>
      <c r="C29" s="173">
        <v>350</v>
      </c>
      <c r="D29" s="173">
        <v>350</v>
      </c>
      <c r="E29" s="173">
        <v>260.8</v>
      </c>
      <c r="F29" s="173">
        <f t="shared" si="2"/>
        <v>-89.19999999999999</v>
      </c>
      <c r="G29" s="179">
        <f t="shared" si="3"/>
        <v>0.7451428571428572</v>
      </c>
      <c r="H29" s="173">
        <f t="shared" si="4"/>
        <v>-89.19999999999999</v>
      </c>
      <c r="I29" s="179">
        <f>E29/C29</f>
        <v>0.7451428571428572</v>
      </c>
      <c r="J29" s="173">
        <v>100</v>
      </c>
      <c r="K29" s="173">
        <v>0</v>
      </c>
      <c r="L29" s="173">
        <f>(K29-J29)/1000</f>
        <v>-0.1</v>
      </c>
      <c r="M29" s="183">
        <f t="shared" si="5"/>
        <v>0</v>
      </c>
      <c r="N29" s="173">
        <f t="shared" si="13"/>
        <v>450</v>
      </c>
      <c r="O29" s="173">
        <f t="shared" si="14"/>
        <v>260.8</v>
      </c>
      <c r="P29" s="173">
        <f t="shared" si="15"/>
        <v>-189.2</v>
      </c>
      <c r="Q29" s="179">
        <f t="shared" si="9"/>
        <v>0.5795555555555556</v>
      </c>
      <c r="R29" s="26"/>
      <c r="S29" s="26"/>
    </row>
    <row r="30" spans="1:19" s="27" customFormat="1" ht="18.75">
      <c r="A30" s="125" t="s">
        <v>86</v>
      </c>
      <c r="B30" s="126" t="s">
        <v>131</v>
      </c>
      <c r="C30" s="173">
        <v>0</v>
      </c>
      <c r="D30" s="173">
        <v>0</v>
      </c>
      <c r="E30" s="173">
        <v>0</v>
      </c>
      <c r="F30" s="173">
        <f t="shared" si="2"/>
        <v>0</v>
      </c>
      <c r="G30" s="179"/>
      <c r="H30" s="173">
        <f t="shared" si="4"/>
        <v>0</v>
      </c>
      <c r="I30" s="179"/>
      <c r="J30" s="173">
        <v>184366.424</v>
      </c>
      <c r="K30" s="173">
        <v>152696.45466999998</v>
      </c>
      <c r="L30" s="173">
        <f>(K30-J30)/1000</f>
        <v>-31.669969330000022</v>
      </c>
      <c r="M30" s="183">
        <f t="shared" si="5"/>
        <v>0.828222684787768</v>
      </c>
      <c r="N30" s="173">
        <f t="shared" si="13"/>
        <v>184366.424</v>
      </c>
      <c r="O30" s="173">
        <f t="shared" si="14"/>
        <v>152696.45466999998</v>
      </c>
      <c r="P30" s="173">
        <f t="shared" si="15"/>
        <v>-31669.96933000002</v>
      </c>
      <c r="Q30" s="179">
        <f t="shared" si="9"/>
        <v>0.828222684787768</v>
      </c>
      <c r="R30" s="31"/>
      <c r="S30" s="26"/>
    </row>
    <row r="31" spans="1:19" s="27" customFormat="1" ht="37.5">
      <c r="A31" s="125" t="s">
        <v>87</v>
      </c>
      <c r="B31" s="126" t="s">
        <v>132</v>
      </c>
      <c r="C31" s="173">
        <v>8188.852</v>
      </c>
      <c r="D31" s="173">
        <v>8188.852</v>
      </c>
      <c r="E31" s="173">
        <v>426.5268</v>
      </c>
      <c r="F31" s="173">
        <f t="shared" si="2"/>
        <v>-7762.3252</v>
      </c>
      <c r="G31" s="179">
        <f t="shared" si="3"/>
        <v>0.05208627534115893</v>
      </c>
      <c r="H31" s="173">
        <f t="shared" si="4"/>
        <v>-7762.3252</v>
      </c>
      <c r="I31" s="179">
        <f>E31/C31</f>
        <v>0.05208627534115893</v>
      </c>
      <c r="J31" s="173">
        <v>443009.177</v>
      </c>
      <c r="K31" s="173">
        <v>352111.73525</v>
      </c>
      <c r="L31" s="173">
        <f>(K31-J31)/1000</f>
        <v>-90.89744175</v>
      </c>
      <c r="M31" s="183">
        <f t="shared" si="5"/>
        <v>0.7948181517016294</v>
      </c>
      <c r="N31" s="173">
        <f t="shared" si="13"/>
        <v>451198.02900000004</v>
      </c>
      <c r="O31" s="173">
        <f t="shared" si="14"/>
        <v>352538.26205</v>
      </c>
      <c r="P31" s="173">
        <f t="shared" si="15"/>
        <v>-98659.76695000002</v>
      </c>
      <c r="Q31" s="179">
        <f t="shared" si="9"/>
        <v>0.7813382138023479</v>
      </c>
      <c r="R31" s="31"/>
      <c r="S31" s="26"/>
    </row>
    <row r="32" spans="1:19" s="27" customFormat="1" ht="37.5">
      <c r="A32" s="125" t="s">
        <v>85</v>
      </c>
      <c r="B32" s="126" t="s">
        <v>133</v>
      </c>
      <c r="C32" s="173">
        <v>3381.5</v>
      </c>
      <c r="D32" s="173">
        <v>3381.5</v>
      </c>
      <c r="E32" s="173">
        <v>2216.51727</v>
      </c>
      <c r="F32" s="173">
        <f t="shared" si="2"/>
        <v>-1164.9827300000002</v>
      </c>
      <c r="G32" s="179">
        <f t="shared" si="3"/>
        <v>0.6554834452166198</v>
      </c>
      <c r="H32" s="173">
        <f t="shared" si="4"/>
        <v>-1164.9827300000002</v>
      </c>
      <c r="I32" s="179">
        <f>E32/C32</f>
        <v>0.6554834452166198</v>
      </c>
      <c r="J32" s="173">
        <v>0</v>
      </c>
      <c r="K32" s="173">
        <v>0</v>
      </c>
      <c r="L32" s="173">
        <f>(K32-J32)/1000</f>
        <v>0</v>
      </c>
      <c r="M32" s="183"/>
      <c r="N32" s="173">
        <f t="shared" si="13"/>
        <v>3381.5</v>
      </c>
      <c r="O32" s="173">
        <f t="shared" si="14"/>
        <v>2216.51727</v>
      </c>
      <c r="P32" s="173">
        <f t="shared" si="15"/>
        <v>-1164.9827300000002</v>
      </c>
      <c r="Q32" s="179">
        <f t="shared" si="9"/>
        <v>0.6554834452166198</v>
      </c>
      <c r="R32" s="31"/>
      <c r="S32" s="26"/>
    </row>
    <row r="33" spans="1:19" s="27" customFormat="1" ht="56.25" hidden="1">
      <c r="A33" s="125" t="s">
        <v>170</v>
      </c>
      <c r="B33" s="126" t="s">
        <v>171</v>
      </c>
      <c r="C33" s="172">
        <v>0</v>
      </c>
      <c r="D33" s="172">
        <v>0</v>
      </c>
      <c r="E33" s="172">
        <v>0</v>
      </c>
      <c r="F33" s="173">
        <f t="shared" si="2"/>
        <v>0</v>
      </c>
      <c r="G33" s="179" t="e">
        <f t="shared" si="3"/>
        <v>#DIV/0!</v>
      </c>
      <c r="H33" s="173">
        <f t="shared" si="4"/>
        <v>0</v>
      </c>
      <c r="I33" s="173"/>
      <c r="J33" s="172">
        <v>0</v>
      </c>
      <c r="K33" s="172">
        <v>0</v>
      </c>
      <c r="L33" s="173">
        <f>K33-J33</f>
        <v>0</v>
      </c>
      <c r="M33" s="180" t="e">
        <f t="shared" si="5"/>
        <v>#DIV/0!</v>
      </c>
      <c r="N33" s="173">
        <f>C33+J33</f>
        <v>0</v>
      </c>
      <c r="O33" s="173">
        <f>E33+K33</f>
        <v>0</v>
      </c>
      <c r="P33" s="173">
        <f>O33-N33</f>
        <v>0</v>
      </c>
      <c r="Q33" s="178" t="e">
        <f t="shared" si="9"/>
        <v>#DIV/0!</v>
      </c>
      <c r="R33" s="31"/>
      <c r="S33" s="26"/>
    </row>
    <row r="34" spans="1:19" s="27" customFormat="1" ht="18.75">
      <c r="A34" s="43" t="s">
        <v>83</v>
      </c>
      <c r="B34" s="30" t="s">
        <v>134</v>
      </c>
      <c r="C34" s="165">
        <f>C35+C36+C37+C38</f>
        <v>7976.225</v>
      </c>
      <c r="D34" s="165">
        <f>D35+D36+D37+D38</f>
        <v>7976.225</v>
      </c>
      <c r="E34" s="165">
        <f>E35+E36+E37+E38</f>
        <v>7287.80595</v>
      </c>
      <c r="F34" s="166">
        <f t="shared" si="2"/>
        <v>-688.4190500000004</v>
      </c>
      <c r="G34" s="179">
        <f t="shared" si="3"/>
        <v>0.9136911195459004</v>
      </c>
      <c r="H34" s="166">
        <f t="shared" si="4"/>
        <v>-688.4190500000004</v>
      </c>
      <c r="I34" s="178">
        <f>E34/C34</f>
        <v>0.9136911195459004</v>
      </c>
      <c r="J34" s="165">
        <f>J35+J36+J37+J38</f>
        <v>2656.957</v>
      </c>
      <c r="K34" s="165">
        <f>K35+K36+K37+K38</f>
        <v>142.459</v>
      </c>
      <c r="L34" s="166">
        <f>K34-J34</f>
        <v>-2514.498</v>
      </c>
      <c r="M34" s="180">
        <f t="shared" si="5"/>
        <v>0.053617352482558056</v>
      </c>
      <c r="N34" s="166">
        <f t="shared" si="13"/>
        <v>10633.182</v>
      </c>
      <c r="O34" s="166">
        <f t="shared" si="14"/>
        <v>7430.26495</v>
      </c>
      <c r="P34" s="166">
        <f t="shared" si="15"/>
        <v>-3202.917050000001</v>
      </c>
      <c r="Q34" s="178">
        <f t="shared" si="9"/>
        <v>0.6987809434654649</v>
      </c>
      <c r="R34" s="31"/>
      <c r="S34" s="26"/>
    </row>
    <row r="35" spans="1:19" s="27" customFormat="1" ht="37.5">
      <c r="A35" s="125" t="s">
        <v>84</v>
      </c>
      <c r="B35" s="126" t="s">
        <v>135</v>
      </c>
      <c r="C35" s="173">
        <v>6247.024</v>
      </c>
      <c r="D35" s="173">
        <v>6247.024</v>
      </c>
      <c r="E35" s="173">
        <v>6191.12387</v>
      </c>
      <c r="F35" s="173">
        <f t="shared" si="2"/>
        <v>-55.90012999999999</v>
      </c>
      <c r="G35" s="179">
        <f t="shared" si="3"/>
        <v>0.9910517183862267</v>
      </c>
      <c r="H35" s="173">
        <f t="shared" si="4"/>
        <v>-55.90012999999999</v>
      </c>
      <c r="I35" s="179">
        <f>E35/C35</f>
        <v>0.9910517183862267</v>
      </c>
      <c r="J35" s="173">
        <v>166.459</v>
      </c>
      <c r="K35" s="173">
        <v>142.459</v>
      </c>
      <c r="L35" s="173">
        <f>(K35-J35)/1000</f>
        <v>-0.024</v>
      </c>
      <c r="M35" s="180"/>
      <c r="N35" s="173">
        <f t="shared" si="13"/>
        <v>6413.483</v>
      </c>
      <c r="O35" s="173">
        <f t="shared" si="14"/>
        <v>6333.58287</v>
      </c>
      <c r="P35" s="173">
        <f t="shared" si="15"/>
        <v>-79.90012999999999</v>
      </c>
      <c r="Q35" s="179">
        <f t="shared" si="9"/>
        <v>0.9875418505046322</v>
      </c>
      <c r="R35" s="31"/>
      <c r="S35" s="26"/>
    </row>
    <row r="36" spans="1:19" s="27" customFormat="1" ht="18.75">
      <c r="A36" s="125" t="s">
        <v>126</v>
      </c>
      <c r="B36" s="126" t="s">
        <v>136</v>
      </c>
      <c r="C36" s="173">
        <v>0</v>
      </c>
      <c r="D36" s="173">
        <v>0</v>
      </c>
      <c r="E36" s="173">
        <v>0</v>
      </c>
      <c r="F36" s="173">
        <f t="shared" si="2"/>
        <v>0</v>
      </c>
      <c r="G36" s="179"/>
      <c r="H36" s="173">
        <f t="shared" si="4"/>
        <v>0</v>
      </c>
      <c r="I36" s="179"/>
      <c r="J36" s="173">
        <v>2490.498</v>
      </c>
      <c r="K36" s="173">
        <v>0</v>
      </c>
      <c r="L36" s="173">
        <f>(K36-J36)/1000</f>
        <v>-2.490498</v>
      </c>
      <c r="M36" s="183">
        <f t="shared" si="5"/>
        <v>0</v>
      </c>
      <c r="N36" s="173">
        <f t="shared" si="13"/>
        <v>2490.498</v>
      </c>
      <c r="O36" s="173">
        <f t="shared" si="14"/>
        <v>0</v>
      </c>
      <c r="P36" s="173">
        <f t="shared" si="15"/>
        <v>-2490.498</v>
      </c>
      <c r="Q36" s="179">
        <f t="shared" si="9"/>
        <v>0</v>
      </c>
      <c r="R36" s="31"/>
      <c r="S36" s="26"/>
    </row>
    <row r="37" spans="1:19" s="27" customFormat="1" ht="27.75" customHeight="1">
      <c r="A37" s="125" t="s">
        <v>127</v>
      </c>
      <c r="B37" s="126" t="s">
        <v>36</v>
      </c>
      <c r="C37" s="173">
        <v>1370</v>
      </c>
      <c r="D37" s="173">
        <v>1370</v>
      </c>
      <c r="E37" s="173">
        <v>1096.68208</v>
      </c>
      <c r="F37" s="173">
        <f t="shared" si="2"/>
        <v>-273.31791999999996</v>
      </c>
      <c r="G37" s="179">
        <f t="shared" si="3"/>
        <v>0.8004978686131388</v>
      </c>
      <c r="H37" s="173">
        <f t="shared" si="4"/>
        <v>-273.31791999999996</v>
      </c>
      <c r="I37" s="179">
        <f aca="true" t="shared" si="16" ref="I37:I49">E37/C37</f>
        <v>0.8004978686131388</v>
      </c>
      <c r="J37" s="173">
        <v>0</v>
      </c>
      <c r="K37" s="173">
        <v>0</v>
      </c>
      <c r="L37" s="173">
        <f>(K37-J37)/1000</f>
        <v>0</v>
      </c>
      <c r="M37" s="180"/>
      <c r="N37" s="173">
        <f t="shared" si="13"/>
        <v>1370</v>
      </c>
      <c r="O37" s="173">
        <f t="shared" si="14"/>
        <v>1096.68208</v>
      </c>
      <c r="P37" s="173">
        <f t="shared" si="15"/>
        <v>-273.31791999999996</v>
      </c>
      <c r="Q37" s="179">
        <f t="shared" si="9"/>
        <v>0.8004978686131388</v>
      </c>
      <c r="R37" s="31"/>
      <c r="S37" s="26"/>
    </row>
    <row r="38" spans="1:19" s="27" customFormat="1" ht="26.25" customHeight="1">
      <c r="A38" s="125" t="s">
        <v>128</v>
      </c>
      <c r="B38" s="126" t="s">
        <v>45</v>
      </c>
      <c r="C38" s="173">
        <v>359.201</v>
      </c>
      <c r="D38" s="173">
        <v>359.201</v>
      </c>
      <c r="E38" s="173">
        <v>0</v>
      </c>
      <c r="F38" s="173">
        <f t="shared" si="2"/>
        <v>-359.201</v>
      </c>
      <c r="G38" s="179">
        <f t="shared" si="3"/>
        <v>0</v>
      </c>
      <c r="H38" s="173">
        <f t="shared" si="4"/>
        <v>-359.201</v>
      </c>
      <c r="I38" s="179">
        <f t="shared" si="16"/>
        <v>0</v>
      </c>
      <c r="J38" s="173">
        <v>0</v>
      </c>
      <c r="K38" s="173">
        <v>0</v>
      </c>
      <c r="L38" s="173">
        <f>(K38-J38)/1000</f>
        <v>0</v>
      </c>
      <c r="M38" s="180"/>
      <c r="N38" s="173">
        <f t="shared" si="13"/>
        <v>359.201</v>
      </c>
      <c r="O38" s="173">
        <f t="shared" si="14"/>
        <v>0</v>
      </c>
      <c r="P38" s="173">
        <f t="shared" si="15"/>
        <v>-359.201</v>
      </c>
      <c r="Q38" s="179">
        <f t="shared" si="9"/>
        <v>0</v>
      </c>
      <c r="R38" s="31"/>
      <c r="S38" s="26"/>
    </row>
    <row r="39" spans="1:19" s="76" customFormat="1" ht="42.75" customHeight="1">
      <c r="A39" s="100" t="s">
        <v>23</v>
      </c>
      <c r="B39" s="101" t="s">
        <v>92</v>
      </c>
      <c r="C39" s="171">
        <f>C6+C10+C11+C12+C25+C26+C27+C28+C34</f>
        <v>1165022.86886</v>
      </c>
      <c r="D39" s="171">
        <f>D6+D10+D11+D12+D25+D26+D27+D28+D34</f>
        <v>1165022.86886</v>
      </c>
      <c r="E39" s="171">
        <f>E6+E10+E11+E12+E25+E26+E27+E28+E34</f>
        <v>1104866.91853</v>
      </c>
      <c r="F39" s="171">
        <f t="shared" si="2"/>
        <v>-60155.95033000014</v>
      </c>
      <c r="G39" s="181">
        <f aca="true" t="shared" si="17" ref="G39:G49">E39/D39</f>
        <v>0.9483650047240154</v>
      </c>
      <c r="H39" s="171">
        <f t="shared" si="4"/>
        <v>-60155.95033000014</v>
      </c>
      <c r="I39" s="181">
        <f t="shared" si="16"/>
        <v>0.9483650047240154</v>
      </c>
      <c r="J39" s="174">
        <f>J6+J10+J11+J12+J25+J26+J27+J28+J34</f>
        <v>884411.1302400001</v>
      </c>
      <c r="K39" s="174">
        <f>K6+K10+K11+K12+K25+K26+K27+K28+K34</f>
        <v>722558.58568</v>
      </c>
      <c r="L39" s="171">
        <f aca="true" t="shared" si="18" ref="L39:L55">K39-J39</f>
        <v>-161852.54456000007</v>
      </c>
      <c r="M39" s="181">
        <f>K39/J39</f>
        <v>0.8169939985761163</v>
      </c>
      <c r="N39" s="171">
        <f t="shared" si="6"/>
        <v>2049433.9991000001</v>
      </c>
      <c r="O39" s="171">
        <f t="shared" si="7"/>
        <v>1827425.50421</v>
      </c>
      <c r="P39" s="171">
        <f t="shared" si="8"/>
        <v>-222008.4948900002</v>
      </c>
      <c r="Q39" s="181">
        <f aca="true" t="shared" si="19" ref="Q39:Q49">O39/N39</f>
        <v>0.8916732644293526</v>
      </c>
      <c r="R39" s="74"/>
      <c r="S39" s="75"/>
    </row>
    <row r="40" spans="1:19" s="76" customFormat="1" ht="42.75" customHeight="1">
      <c r="A40" s="40" t="s">
        <v>161</v>
      </c>
      <c r="B40" s="198" t="s">
        <v>162</v>
      </c>
      <c r="C40" s="172">
        <v>6547</v>
      </c>
      <c r="D40" s="172">
        <v>6547</v>
      </c>
      <c r="E40" s="172">
        <v>6528.23613</v>
      </c>
      <c r="F40" s="199">
        <f t="shared" si="2"/>
        <v>-18.76386999999977</v>
      </c>
      <c r="G40" s="200">
        <f t="shared" si="17"/>
        <v>0.9971339743393921</v>
      </c>
      <c r="H40" s="199">
        <f t="shared" si="4"/>
        <v>-18.76386999999977</v>
      </c>
      <c r="I40" s="179">
        <f t="shared" si="16"/>
        <v>0.9971339743393921</v>
      </c>
      <c r="J40" s="201">
        <v>0</v>
      </c>
      <c r="K40" s="201">
        <v>0</v>
      </c>
      <c r="L40" s="199">
        <f t="shared" si="18"/>
        <v>0</v>
      </c>
      <c r="M40" s="165"/>
      <c r="N40" s="199">
        <f t="shared" si="6"/>
        <v>6547</v>
      </c>
      <c r="O40" s="199">
        <f t="shared" si="7"/>
        <v>6528.23613</v>
      </c>
      <c r="P40" s="199">
        <f t="shared" si="8"/>
        <v>-18.76386999999977</v>
      </c>
      <c r="Q40" s="179">
        <f t="shared" si="19"/>
        <v>0.9971339743393921</v>
      </c>
      <c r="R40" s="74"/>
      <c r="S40" s="75"/>
    </row>
    <row r="41" spans="1:17" s="74" customFormat="1" ht="18.75">
      <c r="A41" s="100" t="s">
        <v>24</v>
      </c>
      <c r="B41" s="101" t="s">
        <v>204</v>
      </c>
      <c r="C41" s="171">
        <f>C39+C40</f>
        <v>1171569.86886</v>
      </c>
      <c r="D41" s="171">
        <f>D39+D40</f>
        <v>1171569.86886</v>
      </c>
      <c r="E41" s="171">
        <f>E39+E40</f>
        <v>1111395.15466</v>
      </c>
      <c r="F41" s="171">
        <f t="shared" si="2"/>
        <v>-60174.714200000046</v>
      </c>
      <c r="G41" s="181">
        <f t="shared" si="17"/>
        <v>0.9486375368644866</v>
      </c>
      <c r="H41" s="171">
        <f t="shared" si="4"/>
        <v>-60174.714200000046</v>
      </c>
      <c r="I41" s="181">
        <f t="shared" si="16"/>
        <v>0.9486375368644866</v>
      </c>
      <c r="J41" s="171">
        <f>J39+J40</f>
        <v>884411.1302400001</v>
      </c>
      <c r="K41" s="171">
        <f>K39+K40</f>
        <v>722558.58568</v>
      </c>
      <c r="L41" s="171">
        <f t="shared" si="18"/>
        <v>-161852.54456000007</v>
      </c>
      <c r="M41" s="181">
        <f>K41/J41</f>
        <v>0.8169939985761163</v>
      </c>
      <c r="N41" s="171">
        <f t="shared" si="6"/>
        <v>2055980.9991000001</v>
      </c>
      <c r="O41" s="171">
        <f t="shared" si="7"/>
        <v>1833953.74034</v>
      </c>
      <c r="P41" s="171">
        <f t="shared" si="8"/>
        <v>-222027.2587600001</v>
      </c>
      <c r="Q41" s="181">
        <f t="shared" si="19"/>
        <v>0.8920090901340081</v>
      </c>
    </row>
    <row r="42" spans="1:17" s="26" customFormat="1" ht="33" customHeight="1">
      <c r="A42" s="40" t="s">
        <v>88</v>
      </c>
      <c r="B42" s="202" t="s">
        <v>141</v>
      </c>
      <c r="C42" s="172">
        <v>193752.7</v>
      </c>
      <c r="D42" s="172">
        <v>193752.7</v>
      </c>
      <c r="E42" s="172">
        <v>193752.7</v>
      </c>
      <c r="F42" s="173">
        <f t="shared" si="2"/>
        <v>0</v>
      </c>
      <c r="G42" s="179">
        <f t="shared" si="17"/>
        <v>1</v>
      </c>
      <c r="H42" s="173">
        <f t="shared" si="4"/>
        <v>0</v>
      </c>
      <c r="I42" s="179">
        <f t="shared" si="16"/>
        <v>1</v>
      </c>
      <c r="J42" s="172">
        <v>0</v>
      </c>
      <c r="K42" s="172">
        <v>0</v>
      </c>
      <c r="L42" s="173">
        <f t="shared" si="18"/>
        <v>0</v>
      </c>
      <c r="M42" s="165"/>
      <c r="N42" s="173">
        <f t="shared" si="6"/>
        <v>193752.7</v>
      </c>
      <c r="O42" s="173">
        <f t="shared" si="7"/>
        <v>193752.7</v>
      </c>
      <c r="P42" s="173">
        <f t="shared" si="8"/>
        <v>0</v>
      </c>
      <c r="Q42" s="179">
        <f t="shared" si="19"/>
        <v>1</v>
      </c>
    </row>
    <row r="43" spans="1:17" s="26" customFormat="1" ht="52.5" customHeight="1">
      <c r="A43" s="40" t="s">
        <v>137</v>
      </c>
      <c r="B43" s="202" t="s">
        <v>142</v>
      </c>
      <c r="C43" s="172">
        <v>18576.426</v>
      </c>
      <c r="D43" s="172">
        <v>18576.426</v>
      </c>
      <c r="E43" s="172">
        <v>18429.332850000003</v>
      </c>
      <c r="F43" s="173">
        <f t="shared" si="2"/>
        <v>-147.09314999999697</v>
      </c>
      <c r="G43" s="179">
        <f t="shared" si="17"/>
        <v>0.9920817303608349</v>
      </c>
      <c r="H43" s="173">
        <f t="shared" si="4"/>
        <v>-147.09314999999697</v>
      </c>
      <c r="I43" s="179">
        <f t="shared" si="16"/>
        <v>0.9920817303608349</v>
      </c>
      <c r="J43" s="172">
        <v>0</v>
      </c>
      <c r="K43" s="172">
        <v>0</v>
      </c>
      <c r="L43" s="173">
        <f t="shared" si="18"/>
        <v>0</v>
      </c>
      <c r="M43" s="165"/>
      <c r="N43" s="173">
        <f aca="true" t="shared" si="20" ref="N43:N48">C43+J43</f>
        <v>18576.426</v>
      </c>
      <c r="O43" s="173">
        <f aca="true" t="shared" si="21" ref="O43:O48">E43+K43</f>
        <v>18429.332850000003</v>
      </c>
      <c r="P43" s="173">
        <f aca="true" t="shared" si="22" ref="P43:P48">O43-N43</f>
        <v>-147.09314999999697</v>
      </c>
      <c r="Q43" s="179">
        <f t="shared" si="19"/>
        <v>0.9920817303608349</v>
      </c>
    </row>
    <row r="44" spans="1:17" s="6" customFormat="1" ht="59.25" customHeight="1">
      <c r="A44" s="40" t="s">
        <v>138</v>
      </c>
      <c r="B44" s="185" t="s">
        <v>143</v>
      </c>
      <c r="C44" s="172">
        <v>110995.9</v>
      </c>
      <c r="D44" s="172">
        <v>110995.9</v>
      </c>
      <c r="E44" s="172">
        <v>97247.74911</v>
      </c>
      <c r="F44" s="173">
        <f t="shared" si="2"/>
        <v>-13748.15088999999</v>
      </c>
      <c r="G44" s="179">
        <f t="shared" si="17"/>
        <v>0.8761382096996376</v>
      </c>
      <c r="H44" s="173">
        <f t="shared" si="4"/>
        <v>-13748.15088999999</v>
      </c>
      <c r="I44" s="179">
        <f t="shared" si="16"/>
        <v>0.8761382096996376</v>
      </c>
      <c r="J44" s="172">
        <v>80000</v>
      </c>
      <c r="K44" s="172">
        <v>0</v>
      </c>
      <c r="L44" s="173">
        <f t="shared" si="18"/>
        <v>-80000</v>
      </c>
      <c r="M44" s="179">
        <f>K44/J44</f>
        <v>0</v>
      </c>
      <c r="N44" s="173">
        <f t="shared" si="20"/>
        <v>190995.9</v>
      </c>
      <c r="O44" s="173">
        <f t="shared" si="21"/>
        <v>97247.74911</v>
      </c>
      <c r="P44" s="173">
        <f t="shared" si="22"/>
        <v>-93748.15088999999</v>
      </c>
      <c r="Q44" s="179">
        <f t="shared" si="19"/>
        <v>0.5091614485441834</v>
      </c>
    </row>
    <row r="45" spans="1:17" s="6" customFormat="1" ht="56.25" customHeight="1">
      <c r="A45" s="40" t="s">
        <v>139</v>
      </c>
      <c r="B45" s="202" t="s">
        <v>144</v>
      </c>
      <c r="C45" s="172">
        <v>45907.219</v>
      </c>
      <c r="D45" s="172">
        <v>45907.219</v>
      </c>
      <c r="E45" s="172">
        <v>45496.41647</v>
      </c>
      <c r="F45" s="173">
        <f t="shared" si="2"/>
        <v>-410.80253000000084</v>
      </c>
      <c r="G45" s="179">
        <f t="shared" si="17"/>
        <v>0.9910514612091836</v>
      </c>
      <c r="H45" s="173">
        <f t="shared" si="4"/>
        <v>-410.80253000000084</v>
      </c>
      <c r="I45" s="179">
        <f t="shared" si="16"/>
        <v>0.9910514612091836</v>
      </c>
      <c r="J45" s="172">
        <v>225</v>
      </c>
      <c r="K45" s="172">
        <v>225</v>
      </c>
      <c r="L45" s="173">
        <f t="shared" si="18"/>
        <v>0</v>
      </c>
      <c r="M45" s="179">
        <f>K45/J45</f>
        <v>1</v>
      </c>
      <c r="N45" s="173">
        <f t="shared" si="20"/>
        <v>46132.219</v>
      </c>
      <c r="O45" s="173">
        <f t="shared" si="21"/>
        <v>45721.41647</v>
      </c>
      <c r="P45" s="173">
        <f t="shared" si="22"/>
        <v>-410.80253000000084</v>
      </c>
      <c r="Q45" s="179">
        <f t="shared" si="19"/>
        <v>0.9910951057871289</v>
      </c>
    </row>
    <row r="46" spans="1:17" s="6" customFormat="1" ht="56.25" customHeight="1">
      <c r="A46" s="40" t="s">
        <v>202</v>
      </c>
      <c r="B46" s="202" t="s">
        <v>203</v>
      </c>
      <c r="C46" s="172">
        <v>42236.211</v>
      </c>
      <c r="D46" s="172">
        <v>42236.211</v>
      </c>
      <c r="E46" s="172">
        <v>39858.28251</v>
      </c>
      <c r="F46" s="173">
        <f t="shared" si="2"/>
        <v>-2377.9284900000057</v>
      </c>
      <c r="G46" s="179">
        <f t="shared" si="17"/>
        <v>0.943699294190949</v>
      </c>
      <c r="H46" s="173">
        <f>E46-C46</f>
        <v>-2377.9284900000057</v>
      </c>
      <c r="I46" s="179">
        <f t="shared" si="16"/>
        <v>0.943699294190949</v>
      </c>
      <c r="J46" s="172">
        <v>0</v>
      </c>
      <c r="K46" s="172">
        <v>0</v>
      </c>
      <c r="L46" s="173">
        <f t="shared" si="18"/>
        <v>0</v>
      </c>
      <c r="M46" s="179"/>
      <c r="N46" s="173">
        <f t="shared" si="20"/>
        <v>42236.211</v>
      </c>
      <c r="O46" s="173">
        <f t="shared" si="21"/>
        <v>39858.28251</v>
      </c>
      <c r="P46" s="173">
        <f t="shared" si="22"/>
        <v>-2377.9284900000057</v>
      </c>
      <c r="Q46" s="179">
        <f t="shared" si="19"/>
        <v>0.943699294190949</v>
      </c>
    </row>
    <row r="47" spans="1:17" s="6" customFormat="1" ht="60" customHeight="1">
      <c r="A47" s="40" t="s">
        <v>140</v>
      </c>
      <c r="B47" s="185" t="s">
        <v>145</v>
      </c>
      <c r="C47" s="172">
        <v>11041.841</v>
      </c>
      <c r="D47" s="172">
        <v>11041.841</v>
      </c>
      <c r="E47" s="172">
        <v>9807.06295</v>
      </c>
      <c r="F47" s="173">
        <f t="shared" si="2"/>
        <v>-1234.7780500000008</v>
      </c>
      <c r="G47" s="179">
        <f t="shared" si="17"/>
        <v>0.8881728101319335</v>
      </c>
      <c r="H47" s="173">
        <f t="shared" si="4"/>
        <v>-1234.7780500000008</v>
      </c>
      <c r="I47" s="179">
        <f t="shared" si="16"/>
        <v>0.8881728101319335</v>
      </c>
      <c r="J47" s="172">
        <v>7000</v>
      </c>
      <c r="K47" s="172">
        <v>2327.68446</v>
      </c>
      <c r="L47" s="173">
        <f t="shared" si="18"/>
        <v>-4672.31554</v>
      </c>
      <c r="M47" s="179">
        <f>K47/J47</f>
        <v>0.3325263514285714</v>
      </c>
      <c r="N47" s="173">
        <f t="shared" si="20"/>
        <v>18041.841</v>
      </c>
      <c r="O47" s="173">
        <f t="shared" si="21"/>
        <v>12134.74741</v>
      </c>
      <c r="P47" s="173">
        <f t="shared" si="22"/>
        <v>-5907.09359</v>
      </c>
      <c r="Q47" s="179">
        <f t="shared" si="19"/>
        <v>0.6725892002928082</v>
      </c>
    </row>
    <row r="48" spans="1:19" s="73" customFormat="1" ht="18.75">
      <c r="A48" s="100" t="s">
        <v>93</v>
      </c>
      <c r="B48" s="101" t="s">
        <v>91</v>
      </c>
      <c r="C48" s="171">
        <f>C41+SUM(C42:C47)</f>
        <v>1594080.16586</v>
      </c>
      <c r="D48" s="171">
        <f>D41+SUM(D42:D47)</f>
        <v>1594080.16586</v>
      </c>
      <c r="E48" s="171">
        <f>E41+SUM(E42:E47)</f>
        <v>1515986.69855</v>
      </c>
      <c r="F48" s="171">
        <f t="shared" si="2"/>
        <v>-78093.46730999998</v>
      </c>
      <c r="G48" s="181">
        <f t="shared" si="17"/>
        <v>0.9510103262166436</v>
      </c>
      <c r="H48" s="171">
        <f t="shared" si="4"/>
        <v>-78093.46730999998</v>
      </c>
      <c r="I48" s="181">
        <f t="shared" si="16"/>
        <v>0.9510103262166436</v>
      </c>
      <c r="J48" s="171">
        <f>J41+SUM(J42:J47)</f>
        <v>971636.1302400001</v>
      </c>
      <c r="K48" s="171">
        <f>K41+SUM(K42:K47)</f>
        <v>725111.27014</v>
      </c>
      <c r="L48" s="171">
        <f>L41+SUM(L42:L47)</f>
        <v>-246524.86010000005</v>
      </c>
      <c r="M48" s="181">
        <f>K48/J48</f>
        <v>0.7462786197142475</v>
      </c>
      <c r="N48" s="171">
        <f t="shared" si="20"/>
        <v>2565716.2961</v>
      </c>
      <c r="O48" s="171">
        <f t="shared" si="21"/>
        <v>2241097.96869</v>
      </c>
      <c r="P48" s="171">
        <f t="shared" si="22"/>
        <v>-324618.3274099999</v>
      </c>
      <c r="Q48" s="182">
        <f t="shared" si="19"/>
        <v>0.8734784793223499</v>
      </c>
      <c r="R48" s="77"/>
      <c r="S48" s="77"/>
    </row>
    <row r="49" spans="1:19" ht="18.75">
      <c r="A49" s="44"/>
      <c r="B49" s="7" t="s">
        <v>0</v>
      </c>
      <c r="C49" s="175">
        <f>C50+C51+C52+C53</f>
        <v>2500</v>
      </c>
      <c r="D49" s="175">
        <f>D50+D51+D52+D53</f>
        <v>2500</v>
      </c>
      <c r="E49" s="175">
        <f>E50+E51+E52+E53</f>
        <v>2132.97056</v>
      </c>
      <c r="F49" s="176">
        <f aca="true" t="shared" si="23" ref="F49:F55">E49-D49</f>
        <v>-367.0294399999998</v>
      </c>
      <c r="G49" s="178">
        <f t="shared" si="17"/>
        <v>0.853188224</v>
      </c>
      <c r="H49" s="176">
        <f aca="true" t="shared" si="24" ref="H49:H55">E49-C49</f>
        <v>-367.0294399999998</v>
      </c>
      <c r="I49" s="178">
        <f t="shared" si="16"/>
        <v>0.853188224</v>
      </c>
      <c r="J49" s="175">
        <f>J50+J51+J52+J53+J54</f>
        <v>0</v>
      </c>
      <c r="K49" s="175">
        <f>K50+K51+K52+K53+K54</f>
        <v>-15</v>
      </c>
      <c r="L49" s="176">
        <f t="shared" si="18"/>
        <v>-15</v>
      </c>
      <c r="M49" s="173"/>
      <c r="N49" s="176">
        <f aca="true" t="shared" si="25" ref="N49:N55">C49+J49</f>
        <v>2500</v>
      </c>
      <c r="O49" s="176">
        <f aca="true" t="shared" si="26" ref="O49:O55">E49+K49</f>
        <v>2117.97056</v>
      </c>
      <c r="P49" s="176">
        <f aca="true" t="shared" si="27" ref="P49:P55">O49-N49</f>
        <v>-382.0294399999998</v>
      </c>
      <c r="Q49" s="178">
        <f t="shared" si="19"/>
        <v>0.847188224</v>
      </c>
      <c r="R49" s="1"/>
      <c r="S49" s="1"/>
    </row>
    <row r="50" spans="1:19" ht="18.75">
      <c r="A50" s="152">
        <v>1160</v>
      </c>
      <c r="B50" s="202" t="s">
        <v>146</v>
      </c>
      <c r="C50" s="203">
        <v>0</v>
      </c>
      <c r="D50" s="203">
        <v>0</v>
      </c>
      <c r="E50" s="203">
        <v>-141.52944</v>
      </c>
      <c r="F50" s="204">
        <f t="shared" si="23"/>
        <v>-141.52944</v>
      </c>
      <c r="G50" s="178"/>
      <c r="H50" s="204">
        <f t="shared" si="24"/>
        <v>-141.52944</v>
      </c>
      <c r="I50" s="173"/>
      <c r="J50" s="203">
        <v>0</v>
      </c>
      <c r="K50" s="203">
        <v>0</v>
      </c>
      <c r="L50" s="177">
        <f t="shared" si="18"/>
        <v>0</v>
      </c>
      <c r="M50" s="204"/>
      <c r="N50" s="204">
        <f t="shared" si="25"/>
        <v>0</v>
      </c>
      <c r="O50" s="204">
        <f t="shared" si="26"/>
        <v>-141.52944</v>
      </c>
      <c r="P50" s="204">
        <f t="shared" si="27"/>
        <v>-141.52944</v>
      </c>
      <c r="Q50" s="178"/>
      <c r="R50" s="1"/>
      <c r="S50" s="1"/>
    </row>
    <row r="51" spans="1:19" ht="57" customHeight="1">
      <c r="A51" s="152">
        <v>8820</v>
      </c>
      <c r="B51" s="202" t="s">
        <v>150</v>
      </c>
      <c r="C51" s="203">
        <v>0</v>
      </c>
      <c r="D51" s="203">
        <v>0</v>
      </c>
      <c r="E51" s="203">
        <v>0</v>
      </c>
      <c r="F51" s="204">
        <f>E51-D51</f>
        <v>0</v>
      </c>
      <c r="G51" s="178"/>
      <c r="H51" s="204">
        <f>E51-C51</f>
        <v>0</v>
      </c>
      <c r="I51" s="204"/>
      <c r="J51" s="203">
        <v>0</v>
      </c>
      <c r="K51" s="203">
        <v>0</v>
      </c>
      <c r="L51" s="204">
        <f t="shared" si="18"/>
        <v>0</v>
      </c>
      <c r="M51" s="204"/>
      <c r="N51" s="204">
        <f>C51+J51</f>
        <v>0</v>
      </c>
      <c r="O51" s="204">
        <f>E51+K51</f>
        <v>0</v>
      </c>
      <c r="P51" s="204">
        <f t="shared" si="27"/>
        <v>0</v>
      </c>
      <c r="Q51" s="178"/>
      <c r="R51" s="1"/>
      <c r="S51" s="1"/>
    </row>
    <row r="52" spans="1:19" ht="30.75" customHeight="1">
      <c r="A52" s="152" t="s">
        <v>147</v>
      </c>
      <c r="B52" s="202" t="s">
        <v>148</v>
      </c>
      <c r="C52" s="203">
        <v>2500</v>
      </c>
      <c r="D52" s="203">
        <v>2500</v>
      </c>
      <c r="E52" s="203">
        <v>2274.5</v>
      </c>
      <c r="F52" s="204">
        <f>E52-D52</f>
        <v>-225.5</v>
      </c>
      <c r="G52" s="179">
        <f>E52/D52</f>
        <v>0.9098</v>
      </c>
      <c r="H52" s="204">
        <f>E52-C52</f>
        <v>-225.5</v>
      </c>
      <c r="I52" s="205">
        <f>E52/C52</f>
        <v>0.9098</v>
      </c>
      <c r="J52" s="203">
        <v>0</v>
      </c>
      <c r="K52" s="203">
        <v>-15</v>
      </c>
      <c r="L52" s="204">
        <f t="shared" si="18"/>
        <v>-15</v>
      </c>
      <c r="M52" s="204"/>
      <c r="N52" s="204">
        <f t="shared" si="25"/>
        <v>2500</v>
      </c>
      <c r="O52" s="204">
        <f t="shared" si="26"/>
        <v>2259.5</v>
      </c>
      <c r="P52" s="204">
        <f t="shared" si="27"/>
        <v>-240.5</v>
      </c>
      <c r="Q52" s="179">
        <f>O52/N52</f>
        <v>0.9038</v>
      </c>
      <c r="R52" s="1"/>
      <c r="S52" s="1"/>
    </row>
    <row r="53" spans="1:19" ht="63" hidden="1">
      <c r="A53" s="45">
        <v>8880</v>
      </c>
      <c r="B53" s="202" t="s">
        <v>149</v>
      </c>
      <c r="C53" s="203">
        <v>0</v>
      </c>
      <c r="D53" s="203">
        <v>0</v>
      </c>
      <c r="E53" s="203">
        <v>0</v>
      </c>
      <c r="F53" s="204">
        <f t="shared" si="23"/>
        <v>0</v>
      </c>
      <c r="G53" s="173"/>
      <c r="H53" s="204">
        <f t="shared" si="24"/>
        <v>0</v>
      </c>
      <c r="I53" s="173"/>
      <c r="J53" s="203">
        <v>0</v>
      </c>
      <c r="K53" s="203">
        <v>0</v>
      </c>
      <c r="L53" s="204">
        <f t="shared" si="18"/>
        <v>0</v>
      </c>
      <c r="M53" s="166"/>
      <c r="N53" s="204">
        <f t="shared" si="25"/>
        <v>0</v>
      </c>
      <c r="O53" s="204">
        <f t="shared" si="26"/>
        <v>0</v>
      </c>
      <c r="P53" s="204">
        <f t="shared" si="27"/>
        <v>0</v>
      </c>
      <c r="Q53" s="173" t="e">
        <f>O53/N53*100</f>
        <v>#DIV/0!</v>
      </c>
      <c r="R53" s="1"/>
      <c r="S53" s="1"/>
    </row>
    <row r="54" spans="1:19" ht="18.75" hidden="1">
      <c r="A54" s="45">
        <v>8860</v>
      </c>
      <c r="B54" s="202" t="s">
        <v>168</v>
      </c>
      <c r="C54" s="203">
        <v>0</v>
      </c>
      <c r="D54" s="203">
        <v>0</v>
      </c>
      <c r="E54" s="203">
        <v>0</v>
      </c>
      <c r="F54" s="204"/>
      <c r="G54" s="173"/>
      <c r="H54" s="204"/>
      <c r="I54" s="173"/>
      <c r="J54" s="203">
        <v>0</v>
      </c>
      <c r="K54" s="203">
        <v>0</v>
      </c>
      <c r="L54" s="204">
        <f t="shared" si="18"/>
        <v>0</v>
      </c>
      <c r="M54" s="166"/>
      <c r="N54" s="204"/>
      <c r="O54" s="204"/>
      <c r="P54" s="204"/>
      <c r="Q54" s="173"/>
      <c r="R54" s="1"/>
      <c r="S54" s="1"/>
    </row>
    <row r="55" spans="1:17" s="73" customFormat="1" ht="18.75">
      <c r="A55" s="100"/>
      <c r="B55" s="101" t="s">
        <v>1</v>
      </c>
      <c r="C55" s="171">
        <f>C48+C49</f>
        <v>1596580.16586</v>
      </c>
      <c r="D55" s="171">
        <f>D48+D49</f>
        <v>1596580.16586</v>
      </c>
      <c r="E55" s="171">
        <f>E48+E49</f>
        <v>1518119.6691100001</v>
      </c>
      <c r="F55" s="171">
        <f t="shared" si="23"/>
        <v>-78460.49674999993</v>
      </c>
      <c r="G55" s="181">
        <f>E55/D55</f>
        <v>0.9508571517874662</v>
      </c>
      <c r="H55" s="171">
        <f t="shared" si="24"/>
        <v>-78460.49674999993</v>
      </c>
      <c r="I55" s="171">
        <f>E55/C55*100</f>
        <v>95.08571517874663</v>
      </c>
      <c r="J55" s="171">
        <f>J48+J49</f>
        <v>971636.1302400001</v>
      </c>
      <c r="K55" s="171">
        <f>K48+K49</f>
        <v>725096.27014</v>
      </c>
      <c r="L55" s="171">
        <f t="shared" si="18"/>
        <v>-246539.86010000005</v>
      </c>
      <c r="M55" s="181">
        <f>K55/J55</f>
        <v>0.7462631818362876</v>
      </c>
      <c r="N55" s="171">
        <f t="shared" si="25"/>
        <v>2568216.2961</v>
      </c>
      <c r="O55" s="171">
        <f t="shared" si="26"/>
        <v>2243215.9392500003</v>
      </c>
      <c r="P55" s="171">
        <f t="shared" si="27"/>
        <v>-325000.35684999963</v>
      </c>
      <c r="Q55" s="182">
        <f>O55/N55</f>
        <v>0.8734528873819805</v>
      </c>
    </row>
    <row r="56" spans="1:13" ht="15.75">
      <c r="A56" s="62"/>
      <c r="B56" s="63"/>
      <c r="C56" s="137"/>
      <c r="D56" s="130"/>
      <c r="E56" s="137"/>
      <c r="F56" s="47"/>
      <c r="G56" s="47"/>
      <c r="H56" s="48"/>
      <c r="I56" s="79"/>
      <c r="J56" s="148"/>
      <c r="K56" s="149"/>
      <c r="M56" s="64"/>
    </row>
    <row r="57" spans="1:13" ht="15.75">
      <c r="A57" s="65"/>
      <c r="B57" s="32"/>
      <c r="C57" s="138"/>
      <c r="D57" s="131"/>
      <c r="E57" s="138"/>
      <c r="F57" s="48"/>
      <c r="G57" s="48"/>
      <c r="H57" s="48"/>
      <c r="I57" s="79"/>
      <c r="J57" s="149"/>
      <c r="K57" s="148" t="s">
        <v>21</v>
      </c>
      <c r="M57" s="64"/>
    </row>
    <row r="58" spans="1:13" ht="15.75">
      <c r="A58" s="66"/>
      <c r="B58" s="67"/>
      <c r="C58" s="139"/>
      <c r="D58" s="132"/>
      <c r="E58" s="139"/>
      <c r="F58" s="65"/>
      <c r="G58" s="65"/>
      <c r="H58" s="68"/>
      <c r="I58" s="78"/>
      <c r="J58" s="108"/>
      <c r="K58" s="110"/>
      <c r="M58" s="64"/>
    </row>
    <row r="59" spans="1:13" ht="15.75">
      <c r="A59" s="66"/>
      <c r="B59" s="67"/>
      <c r="C59" s="157"/>
      <c r="D59" s="133"/>
      <c r="E59" s="145"/>
      <c r="F59" s="68"/>
      <c r="G59" s="68"/>
      <c r="H59" s="68"/>
      <c r="I59" s="78"/>
      <c r="J59" s="158"/>
      <c r="K59" s="150"/>
      <c r="M59" s="64"/>
    </row>
    <row r="60" spans="1:13" ht="18.75">
      <c r="A60" s="66"/>
      <c r="B60" s="97"/>
      <c r="C60" s="163"/>
      <c r="D60" s="134"/>
      <c r="E60" s="103"/>
      <c r="F60" s="68"/>
      <c r="G60" s="68"/>
      <c r="H60" s="68"/>
      <c r="I60" s="78"/>
      <c r="J60" s="164"/>
      <c r="K60" s="150"/>
      <c r="M60" s="64"/>
    </row>
    <row r="61" spans="1:13" ht="15.75">
      <c r="A61" s="66"/>
      <c r="B61" s="67"/>
      <c r="C61" s="140"/>
      <c r="D61" s="133"/>
      <c r="E61" s="145"/>
      <c r="F61" s="68"/>
      <c r="G61" s="68"/>
      <c r="H61" s="68"/>
      <c r="I61" s="78"/>
      <c r="J61" s="150"/>
      <c r="K61" s="150"/>
      <c r="M61" s="64"/>
    </row>
    <row r="62" spans="1:13" ht="15.75">
      <c r="A62" s="66"/>
      <c r="B62" s="67"/>
      <c r="C62" s="140"/>
      <c r="D62" s="133"/>
      <c r="E62" s="145"/>
      <c r="F62" s="68"/>
      <c r="G62" s="68"/>
      <c r="H62" s="68"/>
      <c r="I62" s="98"/>
      <c r="J62" s="151"/>
      <c r="K62" s="150"/>
      <c r="L62" s="93"/>
      <c r="M62" s="94"/>
    </row>
    <row r="63" spans="1:13" ht="15.75">
      <c r="A63" s="66"/>
      <c r="B63" s="67"/>
      <c r="C63" s="140"/>
      <c r="D63" s="133"/>
      <c r="E63" s="145"/>
      <c r="F63" s="68"/>
      <c r="G63" s="68"/>
      <c r="H63" s="68"/>
      <c r="I63" s="78"/>
      <c r="J63" s="151"/>
      <c r="K63" s="150"/>
      <c r="M63" s="64"/>
    </row>
    <row r="64" spans="1:13" ht="15.75">
      <c r="A64" s="69"/>
      <c r="B64" s="70"/>
      <c r="C64" s="141"/>
      <c r="D64" s="135"/>
      <c r="E64" s="146"/>
      <c r="F64" s="56"/>
      <c r="G64" s="56"/>
      <c r="H64" s="56"/>
      <c r="M64" s="64"/>
    </row>
    <row r="65" spans="1:13" ht="15.75">
      <c r="A65" s="69"/>
      <c r="B65" s="70"/>
      <c r="C65" s="141"/>
      <c r="D65" s="135"/>
      <c r="E65" s="146"/>
      <c r="F65" s="56"/>
      <c r="G65" s="56"/>
      <c r="H65" s="56"/>
      <c r="M65" s="64"/>
    </row>
    <row r="66" spans="1:13" ht="15.75">
      <c r="A66" s="69"/>
      <c r="B66" s="70"/>
      <c r="C66" s="141"/>
      <c r="D66" s="135"/>
      <c r="E66" s="146"/>
      <c r="F66" s="56"/>
      <c r="G66" s="56"/>
      <c r="H66" s="56"/>
      <c r="M66" s="64"/>
    </row>
    <row r="67" ht="15.75">
      <c r="M67" s="64"/>
    </row>
    <row r="68" ht="15.75">
      <c r="M68" s="64"/>
    </row>
    <row r="69" ht="15.75">
      <c r="M69" s="64"/>
    </row>
    <row r="70" ht="15.75">
      <c r="M70" s="64"/>
    </row>
    <row r="71" ht="15.75">
      <c r="M71" s="64"/>
    </row>
    <row r="72" ht="15.75">
      <c r="M72" s="64"/>
    </row>
    <row r="73" ht="15.75">
      <c r="M73" s="64"/>
    </row>
    <row r="74" ht="15.75">
      <c r="M74" s="64"/>
    </row>
    <row r="75" ht="15.75">
      <c r="M75" s="64"/>
    </row>
    <row r="76" ht="15.75">
      <c r="M76" s="64"/>
    </row>
    <row r="77" ht="15.75">
      <c r="M77" s="64"/>
    </row>
    <row r="78" ht="15.75">
      <c r="M78" s="64"/>
    </row>
    <row r="79" ht="15.75">
      <c r="M79" s="64"/>
    </row>
    <row r="80" ht="15.75">
      <c r="M80" s="64"/>
    </row>
    <row r="81" ht="15.75">
      <c r="M81" s="64"/>
    </row>
    <row r="82" ht="15.75">
      <c r="M82" s="64"/>
    </row>
    <row r="83" ht="15.75">
      <c r="M83" s="64"/>
    </row>
    <row r="84" ht="15.75">
      <c r="M84" s="64"/>
    </row>
    <row r="85" ht="15.75">
      <c r="M85" s="64"/>
    </row>
    <row r="86" ht="15.75">
      <c r="M86" s="64"/>
    </row>
    <row r="87" ht="15.75">
      <c r="M87" s="64"/>
    </row>
    <row r="88" ht="15.75">
      <c r="M88" s="64"/>
    </row>
    <row r="89" ht="15.75">
      <c r="M89" s="64"/>
    </row>
    <row r="90" ht="15.75">
      <c r="M90" s="64"/>
    </row>
    <row r="91" ht="15.75">
      <c r="M91" s="64"/>
    </row>
    <row r="92" ht="15.75">
      <c r="M92" s="64"/>
    </row>
    <row r="93" ht="15.75">
      <c r="M93" s="64"/>
    </row>
    <row r="94" ht="15.75">
      <c r="M94" s="64"/>
    </row>
    <row r="95" ht="15.75">
      <c r="M95" s="64"/>
    </row>
    <row r="96" ht="15.75">
      <c r="M96" s="64"/>
    </row>
    <row r="97" ht="15.75">
      <c r="M97" s="64"/>
    </row>
    <row r="98" ht="15.75">
      <c r="M98" s="64"/>
    </row>
    <row r="99" ht="15.75">
      <c r="M99" s="64"/>
    </row>
    <row r="100" ht="15.75">
      <c r="M100" s="64"/>
    </row>
    <row r="101" ht="15.75">
      <c r="M101" s="64"/>
    </row>
    <row r="102" ht="15.75">
      <c r="M102" s="64"/>
    </row>
    <row r="103" ht="15.75">
      <c r="M103" s="64"/>
    </row>
    <row r="104" ht="15.75">
      <c r="M104" s="64"/>
    </row>
    <row r="105" ht="15.75">
      <c r="M105" s="64"/>
    </row>
    <row r="106" ht="15.75">
      <c r="M106" s="64"/>
    </row>
    <row r="107" ht="15.75">
      <c r="M107" s="64"/>
    </row>
    <row r="108" ht="15.75">
      <c r="M108" s="64"/>
    </row>
    <row r="109" ht="15.75">
      <c r="M109" s="64"/>
    </row>
    <row r="110" ht="15.75">
      <c r="M110" s="64"/>
    </row>
    <row r="111" ht="15.75">
      <c r="M111" s="64"/>
    </row>
    <row r="112" ht="15.75">
      <c r="M112" s="64"/>
    </row>
    <row r="113" ht="15.75">
      <c r="M113" s="64"/>
    </row>
    <row r="114" ht="15.75">
      <c r="M114" s="64"/>
    </row>
    <row r="115" ht="15.75">
      <c r="M115" s="64"/>
    </row>
    <row r="116" ht="15.75">
      <c r="M116" s="64"/>
    </row>
    <row r="117" ht="15.75">
      <c r="M117" s="64"/>
    </row>
    <row r="118" ht="15.75">
      <c r="M118" s="64"/>
    </row>
    <row r="119" ht="15.75">
      <c r="M119" s="64"/>
    </row>
    <row r="120" ht="15.75">
      <c r="M120" s="64"/>
    </row>
    <row r="121" ht="15.75">
      <c r="M121" s="64"/>
    </row>
    <row r="122" ht="15.75">
      <c r="M122" s="64"/>
    </row>
    <row r="123" ht="15.75">
      <c r="M123" s="64"/>
    </row>
    <row r="124" ht="15.75">
      <c r="M124" s="64"/>
    </row>
    <row r="125" ht="15.75">
      <c r="M125" s="64"/>
    </row>
    <row r="126" ht="15.75">
      <c r="M126" s="64"/>
    </row>
    <row r="127" ht="15.75">
      <c r="M127" s="64"/>
    </row>
    <row r="128" ht="15.75">
      <c r="M128" s="64"/>
    </row>
    <row r="129" ht="15.75">
      <c r="M129" s="64"/>
    </row>
    <row r="130" ht="15.75">
      <c r="M130" s="64"/>
    </row>
    <row r="131" ht="15.75">
      <c r="M131" s="64"/>
    </row>
    <row r="132" ht="15.75">
      <c r="M132" s="64"/>
    </row>
    <row r="133" ht="15.75">
      <c r="M133" s="64"/>
    </row>
    <row r="134" ht="15.75">
      <c r="M134" s="64"/>
    </row>
    <row r="135" ht="15.75">
      <c r="M135" s="64"/>
    </row>
    <row r="136" ht="15.75">
      <c r="M136" s="64"/>
    </row>
    <row r="137" ht="15.75">
      <c r="M137" s="64"/>
    </row>
    <row r="138" ht="15.75">
      <c r="M138" s="64"/>
    </row>
    <row r="139" ht="15.75">
      <c r="M139" s="64"/>
    </row>
    <row r="140" ht="15.75">
      <c r="M140" s="64"/>
    </row>
    <row r="141" ht="15.75">
      <c r="M141" s="64"/>
    </row>
    <row r="142" ht="15.75">
      <c r="M142" s="64"/>
    </row>
    <row r="143" ht="15.75">
      <c r="M143" s="64"/>
    </row>
    <row r="144" ht="15.75">
      <c r="M144" s="64"/>
    </row>
    <row r="145" ht="15.75">
      <c r="M145" s="64"/>
    </row>
    <row r="146" ht="15.75">
      <c r="M146" s="64"/>
    </row>
    <row r="147" ht="15.75">
      <c r="M147" s="64"/>
    </row>
    <row r="148" ht="15.75">
      <c r="M148" s="64"/>
    </row>
    <row r="149" ht="15.75">
      <c r="M149" s="64"/>
    </row>
    <row r="150" ht="15.75">
      <c r="M150" s="64"/>
    </row>
    <row r="151" ht="15.75">
      <c r="M151" s="64"/>
    </row>
    <row r="152" ht="15.75">
      <c r="M152" s="64"/>
    </row>
    <row r="153" ht="15.75">
      <c r="M153" s="64"/>
    </row>
    <row r="154" ht="15.75">
      <c r="M154" s="64"/>
    </row>
    <row r="155" ht="15.75">
      <c r="M155" s="64"/>
    </row>
    <row r="156" ht="15.75">
      <c r="M156" s="64"/>
    </row>
    <row r="157" ht="15.75">
      <c r="M157" s="64"/>
    </row>
    <row r="158" ht="15.75">
      <c r="M158" s="64"/>
    </row>
    <row r="159" ht="15.75">
      <c r="M159" s="64"/>
    </row>
    <row r="160" ht="15.75">
      <c r="M160" s="64"/>
    </row>
    <row r="161" ht="15.75">
      <c r="M161" s="64"/>
    </row>
    <row r="162" ht="15.75">
      <c r="M162" s="64"/>
    </row>
    <row r="163" ht="15.75">
      <c r="M163" s="64"/>
    </row>
    <row r="164" ht="15.75">
      <c r="M164" s="64"/>
    </row>
    <row r="165" ht="15.75">
      <c r="M165" s="64"/>
    </row>
    <row r="166" ht="15.75">
      <c r="M166" s="64"/>
    </row>
    <row r="167" ht="15.75">
      <c r="M167" s="64"/>
    </row>
    <row r="168" ht="15.75">
      <c r="M168" s="64"/>
    </row>
    <row r="169" ht="15.75">
      <c r="M169" s="64"/>
    </row>
    <row r="170" ht="15.75">
      <c r="M170" s="64"/>
    </row>
    <row r="171" ht="15.75">
      <c r="M171" s="64"/>
    </row>
    <row r="172" ht="15.75">
      <c r="M172" s="64"/>
    </row>
    <row r="173" ht="15.75">
      <c r="M173" s="64"/>
    </row>
    <row r="174" ht="15.75">
      <c r="M174" s="64"/>
    </row>
    <row r="175" ht="15.75">
      <c r="M175" s="64"/>
    </row>
    <row r="176" ht="15.75">
      <c r="M176" s="64"/>
    </row>
    <row r="177" ht="15.75">
      <c r="M177" s="64"/>
    </row>
    <row r="178" ht="15.75">
      <c r="M178" s="64"/>
    </row>
    <row r="179" ht="15.75">
      <c r="M179" s="64"/>
    </row>
    <row r="180" ht="15.75">
      <c r="M180" s="64"/>
    </row>
    <row r="181" ht="15.75">
      <c r="M181" s="64"/>
    </row>
    <row r="182" ht="15.75">
      <c r="M182" s="64"/>
    </row>
    <row r="183" ht="15.75">
      <c r="M183" s="64"/>
    </row>
    <row r="184" ht="15.75">
      <c r="M184" s="64"/>
    </row>
    <row r="185" ht="15.75">
      <c r="M185" s="64"/>
    </row>
    <row r="186" ht="15.75">
      <c r="M186" s="64"/>
    </row>
    <row r="187" ht="15.75">
      <c r="M187" s="64"/>
    </row>
    <row r="188" ht="15.75">
      <c r="M188" s="64"/>
    </row>
    <row r="189" ht="15.75">
      <c r="M189" s="64"/>
    </row>
    <row r="190" ht="15.75">
      <c r="M190" s="64"/>
    </row>
    <row r="191" ht="15.75">
      <c r="M191" s="64"/>
    </row>
    <row r="192" ht="15.75">
      <c r="M192" s="64"/>
    </row>
    <row r="193" ht="15.75">
      <c r="M193" s="64"/>
    </row>
    <row r="194" ht="15.75">
      <c r="M194" s="64"/>
    </row>
    <row r="195" ht="15.75">
      <c r="M195" s="64"/>
    </row>
    <row r="196" ht="15.75">
      <c r="M196" s="64"/>
    </row>
    <row r="197" ht="15.75">
      <c r="M197" s="64"/>
    </row>
    <row r="198" ht="15.75">
      <c r="M198" s="64"/>
    </row>
    <row r="199" ht="15.75">
      <c r="M199" s="64"/>
    </row>
    <row r="200" ht="15.75">
      <c r="M200" s="64"/>
    </row>
    <row r="201" ht="15.75">
      <c r="M201" s="64"/>
    </row>
    <row r="202" ht="15.75">
      <c r="M202" s="64"/>
    </row>
    <row r="203" ht="15.75">
      <c r="M203" s="64"/>
    </row>
    <row r="204" ht="15.75">
      <c r="M204" s="64"/>
    </row>
    <row r="205" ht="15.75">
      <c r="M205" s="64"/>
    </row>
    <row r="206" ht="15.75">
      <c r="M206" s="64"/>
    </row>
    <row r="207" ht="15.75">
      <c r="M207" s="64"/>
    </row>
    <row r="208" ht="15.75">
      <c r="M208" s="64"/>
    </row>
    <row r="209" ht="15.75">
      <c r="M209" s="64"/>
    </row>
    <row r="210" ht="15.75">
      <c r="M210" s="64"/>
    </row>
    <row r="211" ht="15.75">
      <c r="M211" s="64"/>
    </row>
    <row r="212" ht="15.75">
      <c r="M212" s="64"/>
    </row>
    <row r="213" ht="15.75">
      <c r="M213" s="64"/>
    </row>
    <row r="214" ht="15.75">
      <c r="M214" s="64"/>
    </row>
    <row r="215" ht="15.75">
      <c r="M215" s="64"/>
    </row>
    <row r="216" ht="15.75">
      <c r="M216" s="64"/>
    </row>
    <row r="217" ht="15.75">
      <c r="M217" s="64"/>
    </row>
    <row r="218" ht="15.75">
      <c r="M218" s="64"/>
    </row>
    <row r="219" ht="15.75">
      <c r="M219" s="64"/>
    </row>
    <row r="220" ht="15.75">
      <c r="M220" s="64"/>
    </row>
    <row r="221" ht="15.75">
      <c r="M221" s="64"/>
    </row>
    <row r="222" ht="15.75">
      <c r="M222" s="64"/>
    </row>
    <row r="223" ht="15.75">
      <c r="M223" s="64"/>
    </row>
    <row r="224" ht="15.75">
      <c r="M224" s="64"/>
    </row>
    <row r="225" ht="15.75">
      <c r="M225" s="64"/>
    </row>
    <row r="226" ht="15.75">
      <c r="M226" s="64"/>
    </row>
    <row r="227" ht="15.75">
      <c r="M227" s="64"/>
    </row>
    <row r="228" ht="15.75">
      <c r="M228" s="64"/>
    </row>
    <row r="229" ht="15.75">
      <c r="M229" s="64"/>
    </row>
    <row r="230" ht="15.75">
      <c r="M230" s="64"/>
    </row>
    <row r="231" ht="15.75">
      <c r="M231" s="64"/>
    </row>
    <row r="232" ht="15.75">
      <c r="M232" s="64"/>
    </row>
    <row r="233" ht="15.75">
      <c r="M233" s="64"/>
    </row>
    <row r="234" ht="15.75">
      <c r="M234" s="64"/>
    </row>
    <row r="235" ht="15.75">
      <c r="M235" s="64"/>
    </row>
    <row r="236" ht="15.75">
      <c r="M236" s="64"/>
    </row>
    <row r="237" ht="15.75">
      <c r="M237" s="64"/>
    </row>
    <row r="238" ht="15.75">
      <c r="M238" s="64"/>
    </row>
    <row r="239" ht="15.75">
      <c r="M239" s="64"/>
    </row>
    <row r="240" ht="15.75">
      <c r="M240" s="64"/>
    </row>
    <row r="241" ht="15.75">
      <c r="M241" s="64"/>
    </row>
    <row r="242" ht="15.75">
      <c r="M242" s="64"/>
    </row>
    <row r="243" ht="15.75">
      <c r="M243" s="64"/>
    </row>
    <row r="244" ht="15.75">
      <c r="M244" s="64"/>
    </row>
    <row r="245" ht="15.75">
      <c r="M245" s="64"/>
    </row>
    <row r="246" ht="15.75">
      <c r="M246" s="64"/>
    </row>
    <row r="247" ht="15.75">
      <c r="M247" s="64"/>
    </row>
    <row r="248" ht="15.75">
      <c r="M248" s="64"/>
    </row>
    <row r="249" ht="15.75">
      <c r="M249" s="64"/>
    </row>
    <row r="250" ht="15.75">
      <c r="M250" s="64"/>
    </row>
    <row r="251" ht="15.75">
      <c r="M251" s="64"/>
    </row>
    <row r="252" ht="15.75">
      <c r="M252" s="64"/>
    </row>
    <row r="253" ht="15.75">
      <c r="M253" s="64"/>
    </row>
    <row r="254" ht="15.75">
      <c r="M254" s="64"/>
    </row>
    <row r="255" ht="15.75">
      <c r="M255" s="64"/>
    </row>
    <row r="256" ht="15.75">
      <c r="M256" s="64"/>
    </row>
    <row r="257" ht="15.75">
      <c r="M257" s="64"/>
    </row>
    <row r="258" ht="15.75">
      <c r="M258" s="64"/>
    </row>
    <row r="259" ht="15.75">
      <c r="M259" s="64"/>
    </row>
    <row r="260" ht="15.75">
      <c r="M260" s="64"/>
    </row>
    <row r="261" ht="15.75">
      <c r="M261" s="64"/>
    </row>
    <row r="262" ht="15.75">
      <c r="M262" s="64"/>
    </row>
    <row r="263" ht="15.75">
      <c r="M263" s="64"/>
    </row>
    <row r="264" ht="15.75">
      <c r="M264" s="64"/>
    </row>
    <row r="265" ht="15.75">
      <c r="M265" s="64"/>
    </row>
    <row r="266" ht="15.75">
      <c r="M266" s="64"/>
    </row>
    <row r="267" ht="15.75">
      <c r="M267" s="64"/>
    </row>
    <row r="268" ht="15.75">
      <c r="M268" s="64"/>
    </row>
    <row r="269" ht="15.75">
      <c r="M269" s="64"/>
    </row>
    <row r="270" ht="15.75">
      <c r="M270" s="64"/>
    </row>
    <row r="271" ht="15.75">
      <c r="M271" s="64"/>
    </row>
    <row r="272" ht="15.75">
      <c r="M272" s="64"/>
    </row>
    <row r="273" ht="15.75">
      <c r="M273" s="64"/>
    </row>
    <row r="274" ht="15.75">
      <c r="M274" s="64"/>
    </row>
    <row r="275" ht="15.75">
      <c r="M275" s="64"/>
    </row>
    <row r="276" ht="15.75">
      <c r="M276" s="64"/>
    </row>
    <row r="277" ht="15.75">
      <c r="M277" s="64"/>
    </row>
    <row r="278" ht="15.75">
      <c r="M278" s="64"/>
    </row>
    <row r="279" ht="15.75">
      <c r="M279" s="64"/>
    </row>
    <row r="280" ht="15.75">
      <c r="M280" s="64"/>
    </row>
    <row r="281" ht="15.75">
      <c r="M281" s="64"/>
    </row>
    <row r="282" ht="15.75">
      <c r="M282" s="64"/>
    </row>
    <row r="283" ht="15.75">
      <c r="M283" s="64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Павлович Л.Л..</cp:lastModifiedBy>
  <cp:lastPrinted>2021-01-28T09:04:17Z</cp:lastPrinted>
  <dcterms:created xsi:type="dcterms:W3CDTF">2001-07-11T13:17:26Z</dcterms:created>
  <dcterms:modified xsi:type="dcterms:W3CDTF">2021-02-18T07:54:33Z</dcterms:modified>
  <cp:category/>
  <cp:version/>
  <cp:contentType/>
  <cp:contentStatus/>
</cp:coreProperties>
</file>