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Доходи" sheetId="1" r:id="rId1"/>
    <sheet name="Видатки" sheetId="2" r:id="rId2"/>
  </sheets>
  <externalReferences>
    <externalReference r:id="rId5"/>
  </externalReference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'Видатки'!$A$1:$Q$60</definedName>
    <definedName name="_xlnm.Print_Area" localSheetId="0">'Доходи'!$A$1:$R$72</definedName>
  </definedNames>
  <calcPr fullCalcOnLoad="1"/>
</workbook>
</file>

<file path=xl/sharedStrings.xml><?xml version="1.0" encoding="utf-8"?>
<sst xmlns="http://schemas.openxmlformats.org/spreadsheetml/2006/main" count="264" uniqueCount="227">
  <si>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</si>
  <si>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</si>
  <si>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</si>
  <si>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</si>
  <si>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</si>
  <si>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</si>
  <si>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</si>
  <si>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</si>
  <si>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</si>
  <si>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</si>
  <si>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</si>
  <si>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</si>
  <si>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</si>
  <si>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</si>
  <si>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</si>
  <si>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</si>
  <si>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</si>
  <si>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</si>
  <si>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</si>
  <si>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</si>
  <si>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</si>
  <si>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</si>
  <si>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</si>
  <si>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</si>
  <si>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</si>
  <si>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</si>
  <si>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</si>
  <si>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</si>
  <si>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</si>
  <si>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</si>
  <si>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</si>
  <si>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</si>
  <si>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</si>
  <si>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</si>
  <si>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</si>
  <si>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</si>
  <si>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</si>
  <si>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</si>
  <si>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</si>
  <si>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</si>
  <si>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</si>
  <si>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</si>
  <si>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</si>
  <si>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</si>
  <si>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</si>
  <si>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</si>
  <si>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</si>
  <si>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</si>
  <si>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</si>
  <si>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</si>
  <si>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</si>
  <si>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</si>
  <si>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</si>
  <si>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</si>
  <si>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</si>
  <si>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</si>
  <si>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</si>
  <si>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</si>
  <si>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</si>
  <si>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</si>
  <si>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</si>
  <si>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</si>
  <si>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</si>
  <si>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</si>
  <si>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</si>
  <si>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</si>
  <si>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</si>
  <si>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</si>
  <si>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</si>
  <si>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</si>
  <si>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</si>
  <si>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</si>
  <si>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</si>
  <si>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</si>
  <si>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</si>
  <si>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</si>
  <si>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</si>
  <si>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</si>
  <si>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</si>
  <si>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</si>
  <si>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</si>
  <si>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</si>
  <si>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</si>
  <si>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</si>
  <si>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</si>
  <si>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</si>
  <si>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</si>
  <si>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</si>
  <si>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</si>
  <si>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</si>
  <si>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</si>
  <si>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</si>
  <si>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</si>
  <si>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</si>
  <si>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</si>
  <si>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</si>
  <si>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</si>
  <si>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</si>
  <si>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</si>
  <si>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</si>
  <si>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</si>
  <si>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</si>
  <si>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</si>
  <si>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41034400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</si>
  <si>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</si>
  <si>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</si>
  <si>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</si>
  <si>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проектні,будівельно-ремонтні роботи, придбання житла та приміщень для розвитку сімейних та інших форм виховання, наближених до сімейних,та забезпечення житлом дітей-сиріт,осіб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</si>
  <si>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</si>
  <si>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</si>
  <si>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</si>
  <si>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</si>
  <si>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</si>
  <si>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</si>
  <si>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</si>
  <si>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</si>
  <si>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</si>
  <si>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</si>
  <si>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</si>
  <si>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</si>
  <si>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</si>
  <si>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</si>
  <si>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</si>
  <si>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</si>
  <si>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</si>
  <si>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</si>
  <si>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</si>
  <si>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</si>
  <si>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</si>
  <si>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</si>
  <si>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</si>
  <si>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</si>
  <si>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</si>
  <si>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</si>
  <si>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</si>
  <si>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</si>
  <si>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</si>
  <si>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9400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</si>
  <si>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</si>
  <si>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</si>
  <si>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</si>
  <si>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</si>
  <si>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</si>
  <si>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</si>
  <si>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</si>
  <si>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</si>
  <si>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</si>
  <si>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</si>
  <si>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</si>
  <si>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</si>
  <si>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</si>
  <si>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</si>
  <si>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</si>
  <si>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</si>
  <si>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</si>
  <si>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</si>
  <si>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</si>
  <si>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</si>
  <si>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</si>
  <si>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</si>
  <si>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</si>
  <si>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</si>
  <si>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</si>
  <si>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</si>
  <si>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</si>
  <si>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</si>
  <si>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</si>
  <si>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</si>
  <si>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</si>
  <si>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</si>
  <si>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</si>
  <si>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</si>
  <si>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</si>
  <si>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</si>
  <si>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</si>
  <si>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</si>
  <si>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</si>
  <si>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</si>
  <si>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</si>
  <si>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</si>
  <si>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</si>
  <si>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</si>
  <si>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</si>
  <si>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</si>
  <si>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</si>
  <si>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</si>
  <si>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</si>
  <si>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</si>
  <si>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</si>
  <si>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</si>
  <si>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</si>
  <si>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</si>
  <si>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</si>
  <si>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</si>
  <si>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9500</t>
  </si>
  <si>
    <t>9600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</si>
  <si>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</si>
  <si>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Субвенції з місцевого бюджету іншим місцевим бюджетам на здійснення інших програм та заходів за рахунок субвенцій з державного бюджету</t>
  </si>
  <si>
    <t>41039100</t>
  </si>
  <si>
    <t>Субвенція з державного бюджету місцевим бюджетам на реалізацію проектів ремонтно-реставраційних та консерваційних робіт пам'яток культурної спадщини, що перебувають у комунальній власності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</si>
  <si>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</si>
  <si>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2023 рік із урахуванням змін</t>
  </si>
  <si>
    <t>Процент виконання до плану 2023 року</t>
  </si>
  <si>
    <t>Затверджено обласною радою  на 2023 рік із урахуванням змін (кошторисні призначення)</t>
  </si>
  <si>
    <t>Затверджено обласною радою на 2023 рік із урахуванням змін</t>
  </si>
  <si>
    <t>Затверджено обласною радою на 2023 рік із урахуванням змін (кошторисні призначення)</t>
  </si>
  <si>
    <t>Затверджено місцевими радами на 2023 рік з урахуванням змін (кошторисні призначення)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</si>
  <si>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</si>
  <si>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41021400</t>
  </si>
  <si>
    <t xml:space="preserve"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</t>
  </si>
  <si>
    <t>(по шифровому звіту)</t>
  </si>
  <si>
    <t>41032900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</si>
  <si>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</si>
  <si>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41031900</t>
  </si>
  <si>
    <t>Субвенція з державного бюджету місцевим бюджетам на придбання шкільних автобусів</t>
  </si>
  <si>
    <t>41032800</t>
  </si>
  <si>
    <t>Субвенція з державного бюджету місцевим бюджетам на облаштування безпечних умов у закладах загальної середньої освіти</t>
  </si>
  <si>
    <t>41021300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</si>
  <si>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</t>
  </si>
  <si>
    <t>за січень-серпень 2023 року</t>
  </si>
  <si>
    <t>План на січень-серпень 2023 року</t>
  </si>
  <si>
    <t>Відхилення до плану на січень-серпень 2023 року (+/-)</t>
  </si>
  <si>
    <t xml:space="preserve">Процент виконання до плану на січень-серпень 2023 року </t>
  </si>
  <si>
    <t>41034700</t>
  </si>
  <si>
    <t>Субвенція з державного бюджету місцевим бюджетам на реалізацію проектів (об’єктів, заходів), спрямованих на ліквідацію наслідків збройної агресії</t>
  </si>
  <si>
    <t>41034800</t>
  </si>
  <si>
    <t>Субвенція з державного бюджету місцевим бюджетам на проектування, відновлення, будівництво, модернізацію, облаштування, ремонт об’єктів будівництва громадського призначення, соціальної сфери, культурної спадщини, житлово-комунального господарства, інших об’єктів, що мають вплив на життєдіяльність населення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</si>
</sst>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  <numFmt numFmtId="204" formatCode="#,##0.00_ ;\-#,##0.00\ "/>
  </numFmts>
  <fonts count="93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6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2"/>
      <name val="Times New Roman Cyr"/>
      <family val="1"/>
    </font>
    <font>
      <i/>
      <sz val="12"/>
      <color indexed="10"/>
      <name val="Times New Roman Cyr"/>
      <family val="1"/>
    </font>
    <font>
      <i/>
      <sz val="14"/>
      <name val="Times New Roman CYR"/>
      <family val="1"/>
    </font>
    <font>
      <sz val="10"/>
      <color indexed="8"/>
      <name val="Calibri"/>
      <family val="2"/>
    </font>
    <font>
      <sz val="4"/>
      <name val="Times New Roman"/>
      <family val="1"/>
    </font>
    <font>
      <u val="single"/>
      <sz val="10"/>
      <color indexed="20"/>
      <name val="Arial Cyr"/>
      <family val="0"/>
    </font>
    <font>
      <b/>
      <sz val="10"/>
      <color indexed="10"/>
      <name val="Times New Roman Cyr"/>
      <family val="0"/>
    </font>
    <font>
      <b/>
      <sz val="14"/>
      <color indexed="10"/>
      <name val="Times New Roman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b/>
      <sz val="14"/>
      <color rgb="FFFF0000"/>
      <name val="Times New Roman Cyr"/>
      <family val="0"/>
    </font>
    <font>
      <i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37" fillId="3" borderId="0" applyNumberFormat="0" applyBorder="0" applyAlignment="0" applyProtection="0"/>
    <xf numFmtId="0" fontId="68" fillId="4" borderId="0" applyNumberFormat="0" applyBorder="0" applyAlignment="0" applyProtection="0"/>
    <xf numFmtId="0" fontId="37" fillId="5" borderId="0" applyNumberFormat="0" applyBorder="0" applyAlignment="0" applyProtection="0"/>
    <xf numFmtId="0" fontId="68" fillId="6" borderId="0" applyNumberFormat="0" applyBorder="0" applyAlignment="0" applyProtection="0"/>
    <xf numFmtId="0" fontId="37" fillId="7" borderId="0" applyNumberFormat="0" applyBorder="0" applyAlignment="0" applyProtection="0"/>
    <xf numFmtId="0" fontId="68" fillId="8" borderId="0" applyNumberFormat="0" applyBorder="0" applyAlignment="0" applyProtection="0"/>
    <xf numFmtId="0" fontId="37" fillId="9" borderId="0" applyNumberFormat="0" applyBorder="0" applyAlignment="0" applyProtection="0"/>
    <xf numFmtId="0" fontId="68" fillId="10" borderId="0" applyNumberFormat="0" applyBorder="0" applyAlignment="0" applyProtection="0"/>
    <xf numFmtId="0" fontId="37" fillId="11" borderId="0" applyNumberFormat="0" applyBorder="0" applyAlignment="0" applyProtection="0"/>
    <xf numFmtId="0" fontId="68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8" fillId="14" borderId="0" applyNumberFormat="0" applyBorder="0" applyAlignment="0" applyProtection="0"/>
    <xf numFmtId="0" fontId="37" fillId="15" borderId="0" applyNumberFormat="0" applyBorder="0" applyAlignment="0" applyProtection="0"/>
    <xf numFmtId="0" fontId="68" fillId="16" borderId="0" applyNumberFormat="0" applyBorder="0" applyAlignment="0" applyProtection="0"/>
    <xf numFmtId="0" fontId="37" fillId="17" borderId="0" applyNumberFormat="0" applyBorder="0" applyAlignment="0" applyProtection="0"/>
    <xf numFmtId="0" fontId="68" fillId="18" borderId="0" applyNumberFormat="0" applyBorder="0" applyAlignment="0" applyProtection="0"/>
    <xf numFmtId="0" fontId="37" fillId="19" borderId="0" applyNumberFormat="0" applyBorder="0" applyAlignment="0" applyProtection="0"/>
    <xf numFmtId="0" fontId="68" fillId="20" borderId="0" applyNumberFormat="0" applyBorder="0" applyAlignment="0" applyProtection="0"/>
    <xf numFmtId="0" fontId="37" fillId="9" borderId="0" applyNumberFormat="0" applyBorder="0" applyAlignment="0" applyProtection="0"/>
    <xf numFmtId="0" fontId="68" fillId="21" borderId="0" applyNumberFormat="0" applyBorder="0" applyAlignment="0" applyProtection="0"/>
    <xf numFmtId="0" fontId="37" fillId="15" borderId="0" applyNumberFormat="0" applyBorder="0" applyAlignment="0" applyProtection="0"/>
    <xf numFmtId="0" fontId="68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9" fillId="24" borderId="0" applyNumberFormat="0" applyBorder="0" applyAlignment="0" applyProtection="0"/>
    <xf numFmtId="0" fontId="38" fillId="25" borderId="0" applyNumberFormat="0" applyBorder="0" applyAlignment="0" applyProtection="0"/>
    <xf numFmtId="0" fontId="69" fillId="26" borderId="0" applyNumberFormat="0" applyBorder="0" applyAlignment="0" applyProtection="0"/>
    <xf numFmtId="0" fontId="38" fillId="17" borderId="0" applyNumberFormat="0" applyBorder="0" applyAlignment="0" applyProtection="0"/>
    <xf numFmtId="0" fontId="69" fillId="27" borderId="0" applyNumberFormat="0" applyBorder="0" applyAlignment="0" applyProtection="0"/>
    <xf numFmtId="0" fontId="38" fillId="19" borderId="0" applyNumberFormat="0" applyBorder="0" applyAlignment="0" applyProtection="0"/>
    <xf numFmtId="0" fontId="69" fillId="28" borderId="0" applyNumberFormat="0" applyBorder="0" applyAlignment="0" applyProtection="0"/>
    <xf numFmtId="0" fontId="38" fillId="29" borderId="0" applyNumberFormat="0" applyBorder="0" applyAlignment="0" applyProtection="0"/>
    <xf numFmtId="0" fontId="69" fillId="30" borderId="0" applyNumberFormat="0" applyBorder="0" applyAlignment="0" applyProtection="0"/>
    <xf numFmtId="0" fontId="38" fillId="31" borderId="0" applyNumberFormat="0" applyBorder="0" applyAlignment="0" applyProtection="0"/>
    <xf numFmtId="0" fontId="69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69" fillId="34" borderId="0" applyNumberFormat="0" applyBorder="0" applyAlignment="0" applyProtection="0"/>
    <xf numFmtId="0" fontId="69" fillId="35" borderId="0" applyNumberFormat="0" applyBorder="0" applyAlignment="0" applyProtection="0"/>
    <xf numFmtId="0" fontId="69" fillId="36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70" fillId="44" borderId="2" applyNumberFormat="0" applyAlignment="0" applyProtection="0"/>
    <xf numFmtId="0" fontId="71" fillId="45" borderId="3" applyNumberFormat="0" applyAlignment="0" applyProtection="0"/>
    <xf numFmtId="0" fontId="72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73" fillId="0" borderId="4" applyNumberFormat="0" applyFill="0" applyAlignment="0" applyProtection="0"/>
    <xf numFmtId="0" fontId="53" fillId="0" borderId="5" applyNumberFormat="0" applyFill="0" applyAlignment="0" applyProtection="0"/>
    <xf numFmtId="0" fontId="74" fillId="0" borderId="6" applyNumberFormat="0" applyFill="0" applyAlignment="0" applyProtection="0"/>
    <xf numFmtId="0" fontId="54" fillId="0" borderId="7" applyNumberFormat="0" applyFill="0" applyAlignment="0" applyProtection="0"/>
    <xf numFmtId="0" fontId="75" fillId="0" borderId="8" applyNumberFormat="0" applyFill="0" applyAlignment="0" applyProtection="0"/>
    <xf numFmtId="0" fontId="5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76" fillId="0" borderId="11" applyNumberFormat="0" applyFill="0" applyAlignment="0" applyProtection="0"/>
    <xf numFmtId="0" fontId="43" fillId="46" borderId="12" applyNumberFormat="0" applyAlignment="0" applyProtection="0"/>
    <xf numFmtId="0" fontId="77" fillId="47" borderId="13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48" borderId="0" applyNumberFormat="0" applyBorder="0" applyAlignment="0" applyProtection="0"/>
    <xf numFmtId="0" fontId="41" fillId="49" borderId="1" applyNumberFormat="0" applyAlignment="0" applyProtection="0"/>
    <xf numFmtId="0" fontId="68" fillId="0" borderId="0">
      <alignment/>
      <protection/>
    </xf>
    <xf numFmtId="0" fontId="51" fillId="0" borderId="0">
      <alignment/>
      <protection/>
    </xf>
    <xf numFmtId="0" fontId="68" fillId="0" borderId="0">
      <alignment/>
      <protection/>
    </xf>
    <xf numFmtId="0" fontId="80" fillId="0" borderId="0">
      <alignment/>
      <protection/>
    </xf>
    <xf numFmtId="0" fontId="6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42" fillId="0" borderId="14" applyNumberFormat="0" applyFill="0" applyAlignment="0" applyProtection="0"/>
    <xf numFmtId="0" fontId="82" fillId="50" borderId="0" applyNumberFormat="0" applyBorder="0" applyAlignment="0" applyProtection="0"/>
    <xf numFmtId="0" fontId="46" fillId="5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51" borderId="15" applyNumberFormat="0" applyFont="0" applyAlignment="0" applyProtection="0"/>
    <xf numFmtId="0" fontId="37" fillId="52" borderId="16" applyNumberFormat="0" applyFont="0" applyAlignment="0" applyProtection="0"/>
    <xf numFmtId="0" fontId="51" fillId="52" borderId="16" applyNumberFormat="0" applyFont="0" applyAlignment="0" applyProtection="0"/>
    <xf numFmtId="0" fontId="51" fillId="52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9" borderId="17" applyNumberFormat="0" applyAlignment="0" applyProtection="0"/>
    <xf numFmtId="0" fontId="84" fillId="0" borderId="18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54" borderId="0" applyNumberFormat="0" applyBorder="0" applyAlignment="0" applyProtection="0"/>
  </cellStyleXfs>
  <cellXfs count="247">
    <xf numFmtId="0" fontId="0" fillId="0" borderId="0" xfId="0" applyAlignment="1">
      <alignment/>
    </xf>
    <xf numFmtId="0" fontId="8" fillId="0" borderId="0" xfId="116" applyFont="1" applyFill="1" applyProtection="1">
      <alignment/>
      <protection/>
    </xf>
    <xf numFmtId="0" fontId="5" fillId="0" borderId="0" xfId="116" applyFont="1" applyFill="1" applyAlignment="1" applyProtection="1">
      <alignment horizontal="left" vertical="center"/>
      <protection/>
    </xf>
    <xf numFmtId="0" fontId="10" fillId="0" borderId="19" xfId="116" applyFont="1" applyFill="1" applyBorder="1" applyAlignment="1" applyProtection="1">
      <alignment horizontal="centerContinuous" vertical="center" wrapText="1"/>
      <protection/>
    </xf>
    <xf numFmtId="0" fontId="21" fillId="0" borderId="0" xfId="116" applyFont="1" applyFill="1" applyAlignment="1" applyProtection="1">
      <alignment/>
      <protection/>
    </xf>
    <xf numFmtId="0" fontId="18" fillId="0" borderId="0" xfId="116" applyFont="1" applyFill="1" applyAlignment="1" applyProtection="1">
      <alignment/>
      <protection/>
    </xf>
    <xf numFmtId="0" fontId="22" fillId="0" borderId="0" xfId="116" applyFont="1" applyFill="1" applyProtection="1">
      <alignment/>
      <protection/>
    </xf>
    <xf numFmtId="0" fontId="18" fillId="0" borderId="0" xfId="0" applyFont="1" applyFill="1" applyAlignment="1" applyProtection="1">
      <alignment/>
      <protection/>
    </xf>
    <xf numFmtId="183" fontId="18" fillId="0" borderId="0" xfId="0" applyNumberFormat="1" applyFont="1" applyFill="1" applyBorder="1" applyAlignment="1" applyProtection="1">
      <alignment vertical="center"/>
      <protection/>
    </xf>
    <xf numFmtId="0" fontId="6" fillId="0" borderId="20" xfId="116" applyFont="1" applyFill="1" applyBorder="1" applyAlignment="1" applyProtection="1">
      <alignment horizontal="center" wrapText="1"/>
      <protection/>
    </xf>
    <xf numFmtId="183" fontId="31" fillId="0" borderId="21" xfId="0" applyNumberFormat="1" applyFont="1" applyFill="1" applyBorder="1" applyAlignment="1">
      <alignment vertical="center"/>
    </xf>
    <xf numFmtId="183" fontId="14" fillId="0" borderId="21" xfId="116" applyNumberFormat="1" applyFont="1" applyFill="1" applyBorder="1" applyProtection="1">
      <alignment/>
      <protection locked="0"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6" fillId="0" borderId="21" xfId="116" applyFont="1" applyFill="1" applyBorder="1" applyAlignment="1" applyProtection="1">
      <alignment horizontal="center" vertical="center" wrapText="1"/>
      <protection/>
    </xf>
    <xf numFmtId="183" fontId="9" fillId="0" borderId="21" xfId="116" applyNumberFormat="1" applyFont="1" applyFill="1" applyBorder="1" applyProtection="1">
      <alignment/>
      <protection/>
    </xf>
    <xf numFmtId="183" fontId="9" fillId="0" borderId="21" xfId="116" applyNumberFormat="1" applyFont="1" applyFill="1" applyBorder="1" applyProtection="1">
      <alignment/>
      <protection locked="0"/>
    </xf>
    <xf numFmtId="0" fontId="7" fillId="0" borderId="21" xfId="116" applyFont="1" applyFill="1" applyBorder="1" applyAlignment="1" applyProtection="1">
      <alignment vertical="center" wrapText="1"/>
      <protection/>
    </xf>
    <xf numFmtId="183" fontId="13" fillId="0" borderId="21" xfId="116" applyNumberFormat="1" applyFont="1" applyFill="1" applyBorder="1" applyProtection="1">
      <alignment/>
      <protection locked="0"/>
    </xf>
    <xf numFmtId="183" fontId="17" fillId="0" borderId="21" xfId="116" applyNumberFormat="1" applyFont="1" applyFill="1" applyBorder="1" applyProtection="1">
      <alignment/>
      <protection locked="0"/>
    </xf>
    <xf numFmtId="183" fontId="28" fillId="0" borderId="0" xfId="116" applyNumberFormat="1" applyFont="1" applyFill="1" applyBorder="1" applyProtection="1">
      <alignment/>
      <protection/>
    </xf>
    <xf numFmtId="183" fontId="29" fillId="0" borderId="0" xfId="116" applyNumberFormat="1" applyFont="1" applyFill="1" applyBorder="1" applyProtection="1">
      <alignment/>
      <protection/>
    </xf>
    <xf numFmtId="183" fontId="15" fillId="0" borderId="21" xfId="0" applyNumberFormat="1" applyFont="1" applyFill="1" applyBorder="1" applyAlignment="1">
      <alignment vertical="center"/>
    </xf>
    <xf numFmtId="0" fontId="25" fillId="0" borderId="0" xfId="116" applyFont="1" applyFill="1" applyProtection="1">
      <alignment/>
      <protection/>
    </xf>
    <xf numFmtId="0" fontId="2" fillId="0" borderId="0" xfId="116" applyFont="1" applyFill="1" applyProtection="1">
      <alignment/>
      <protection/>
    </xf>
    <xf numFmtId="0" fontId="4" fillId="0" borderId="21" xfId="116" applyFont="1" applyFill="1" applyBorder="1" applyAlignment="1" applyProtection="1">
      <alignment horizontal="center" wrapText="1"/>
      <protection/>
    </xf>
    <xf numFmtId="0" fontId="4" fillId="0" borderId="21" xfId="116" applyFont="1" applyFill="1" applyBorder="1" applyAlignment="1" applyProtection="1">
      <alignment horizontal="center"/>
      <protection/>
    </xf>
    <xf numFmtId="0" fontId="26" fillId="0" borderId="21" xfId="116" applyFont="1" applyFill="1" applyBorder="1" applyAlignment="1" applyProtection="1">
      <alignment horizontal="center" vertical="center" wrapText="1"/>
      <protection/>
    </xf>
    <xf numFmtId="0" fontId="24" fillId="0" borderId="0" xfId="116" applyFont="1" applyFill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49" fontId="12" fillId="0" borderId="21" xfId="116" applyNumberFormat="1" applyFont="1" applyFill="1" applyBorder="1" applyAlignment="1" applyProtection="1">
      <alignment horizontal="center" vertical="top" wrapText="1"/>
      <protection/>
    </xf>
    <xf numFmtId="0" fontId="12" fillId="0" borderId="21" xfId="0" applyFont="1" applyFill="1" applyBorder="1" applyAlignment="1" applyProtection="1">
      <alignment horizontal="centerContinuous" vertical="center" wrapText="1"/>
      <protection/>
    </xf>
    <xf numFmtId="0" fontId="12" fillId="0" borderId="21" xfId="116" applyFont="1" applyFill="1" applyBorder="1" applyAlignment="1" applyProtection="1">
      <alignment horizontal="centerContinuous" vertical="center" wrapText="1"/>
      <protection/>
    </xf>
    <xf numFmtId="0" fontId="12" fillId="0" borderId="22" xfId="0" applyFont="1" applyFill="1" applyBorder="1" applyAlignment="1" applyProtection="1">
      <alignment horizontal="centerContinuous" vertical="center" wrapText="1"/>
      <protection/>
    </xf>
    <xf numFmtId="0" fontId="12" fillId="0" borderId="19" xfId="0" applyFont="1" applyFill="1" applyBorder="1" applyAlignment="1" applyProtection="1">
      <alignment horizontal="centerContinuous" vertical="center" wrapText="1"/>
      <protection/>
    </xf>
    <xf numFmtId="49" fontId="4" fillId="0" borderId="21" xfId="116" applyNumberFormat="1" applyFont="1" applyFill="1" applyBorder="1" applyAlignment="1" applyProtection="1">
      <alignment horizontal="center"/>
      <protection/>
    </xf>
    <xf numFmtId="0" fontId="33" fillId="0" borderId="21" xfId="0" applyNumberFormat="1" applyFont="1" applyFill="1" applyBorder="1" applyAlignment="1" applyProtection="1">
      <alignment horizontal="center" vertical="center"/>
      <protection hidden="1"/>
    </xf>
    <xf numFmtId="49" fontId="26" fillId="0" borderId="21" xfId="116" applyNumberFormat="1" applyFont="1" applyFill="1" applyBorder="1" applyAlignment="1" applyProtection="1">
      <alignment horizontal="center"/>
      <protection/>
    </xf>
    <xf numFmtId="49" fontId="26" fillId="0" borderId="21" xfId="116" applyNumberFormat="1" applyFont="1" applyFill="1" applyBorder="1" applyAlignment="1" applyProtection="1">
      <alignment horizontal="center" vertical="center" wrapText="1"/>
      <protection/>
    </xf>
    <xf numFmtId="0" fontId="33" fillId="0" borderId="21" xfId="116" applyFont="1" applyFill="1" applyBorder="1" applyProtection="1">
      <alignment/>
      <protection locked="0"/>
    </xf>
    <xf numFmtId="0" fontId="20" fillId="0" borderId="0" xfId="116" applyFont="1" applyFill="1" applyAlignment="1" applyProtection="1">
      <alignment/>
      <protection/>
    </xf>
    <xf numFmtId="0" fontId="19" fillId="0" borderId="0" xfId="117" applyFont="1" applyFill="1" applyAlignment="1" applyProtection="1">
      <alignment/>
      <protection/>
    </xf>
    <xf numFmtId="0" fontId="12" fillId="0" borderId="21" xfId="116" applyFont="1" applyFill="1" applyBorder="1" applyAlignment="1" applyProtection="1">
      <alignment horizontal="center" vertical="top" wrapText="1"/>
      <protection/>
    </xf>
    <xf numFmtId="49" fontId="12" fillId="0" borderId="23" xfId="116" applyNumberFormat="1" applyFont="1" applyFill="1" applyBorder="1" applyAlignment="1" applyProtection="1">
      <alignment horizontal="center" vertical="top" wrapText="1"/>
      <protection/>
    </xf>
    <xf numFmtId="0" fontId="27" fillId="0" borderId="0" xfId="116" applyFont="1" applyFill="1" applyProtection="1">
      <alignment/>
      <protection/>
    </xf>
    <xf numFmtId="0" fontId="11" fillId="0" borderId="0" xfId="116" applyFont="1" applyFill="1" applyProtection="1">
      <alignment/>
      <protection/>
    </xf>
    <xf numFmtId="0" fontId="22" fillId="0" borderId="0" xfId="116" applyFont="1" applyFill="1" applyBorder="1" applyProtection="1">
      <alignment/>
      <protection/>
    </xf>
    <xf numFmtId="183" fontId="22" fillId="0" borderId="0" xfId="116" applyNumberFormat="1" applyFont="1" applyFill="1" applyBorder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183" fontId="6" fillId="0" borderId="0" xfId="116" applyNumberFormat="1" applyFont="1" applyFill="1" applyBorder="1" applyAlignment="1" applyProtection="1">
      <alignment horizontal="center" vertical="center" wrapText="1"/>
      <protection/>
    </xf>
    <xf numFmtId="183" fontId="30" fillId="0" borderId="0" xfId="0" applyNumberFormat="1" applyFont="1" applyFill="1" applyBorder="1" applyAlignment="1">
      <alignment horizontal="center" vertical="center"/>
    </xf>
    <xf numFmtId="0" fontId="32" fillId="0" borderId="0" xfId="116" applyFont="1" applyFill="1" applyProtection="1">
      <alignment/>
      <protection/>
    </xf>
    <xf numFmtId="183" fontId="8" fillId="0" borderId="0" xfId="116" applyNumberFormat="1" applyFont="1" applyFill="1" applyBorder="1" applyAlignment="1" applyProtection="1">
      <alignment horizontal="center" vertical="center" wrapText="1"/>
      <protection/>
    </xf>
    <xf numFmtId="183" fontId="8" fillId="0" borderId="0" xfId="116" applyNumberFormat="1" applyFont="1" applyFill="1" applyBorder="1" applyAlignment="1" applyProtection="1">
      <alignment wrapText="1"/>
      <protection/>
    </xf>
    <xf numFmtId="183" fontId="8" fillId="0" borderId="0" xfId="116" applyNumberFormat="1" applyFont="1" applyFill="1" applyBorder="1" applyAlignment="1" applyProtection="1">
      <alignment horizontal="center"/>
      <protection/>
    </xf>
    <xf numFmtId="183" fontId="8" fillId="0" borderId="0" xfId="116" applyNumberFormat="1" applyFont="1" applyFill="1" applyAlignment="1" applyProtection="1">
      <alignment wrapText="1"/>
      <protection/>
    </xf>
    <xf numFmtId="183" fontId="8" fillId="0" borderId="0" xfId="116" applyNumberFormat="1" applyFont="1" applyFill="1" applyAlignment="1" applyProtection="1">
      <alignment horizontal="center"/>
      <protection/>
    </xf>
    <xf numFmtId="0" fontId="8" fillId="0" borderId="0" xfId="116" applyFont="1" applyFill="1" applyAlignment="1" applyProtection="1">
      <alignment wrapText="1"/>
      <protection/>
    </xf>
    <xf numFmtId="0" fontId="8" fillId="0" borderId="0" xfId="116" applyFont="1" applyFill="1" applyAlignment="1" applyProtection="1">
      <alignment horizontal="center"/>
      <protection/>
    </xf>
    <xf numFmtId="0" fontId="8" fillId="11" borderId="0" xfId="116" applyFont="1" applyFill="1" applyProtection="1">
      <alignment/>
      <protection/>
    </xf>
    <xf numFmtId="0" fontId="25" fillId="11" borderId="0" xfId="116" applyFont="1" applyFill="1" applyProtection="1">
      <alignment/>
      <protection/>
    </xf>
    <xf numFmtId="192" fontId="25" fillId="11" borderId="0" xfId="116" applyNumberFormat="1" applyFont="1" applyFill="1" applyProtection="1">
      <alignment/>
      <protection/>
    </xf>
    <xf numFmtId="0" fontId="2" fillId="11" borderId="0" xfId="116" applyFont="1" applyFill="1" applyProtection="1">
      <alignment/>
      <protection/>
    </xf>
    <xf numFmtId="0" fontId="22" fillId="11" borderId="0" xfId="116" applyFont="1" applyFill="1" applyProtection="1">
      <alignment/>
      <protection/>
    </xf>
    <xf numFmtId="0" fontId="22" fillId="55" borderId="0" xfId="116" applyFont="1" applyFill="1" applyProtection="1">
      <alignment/>
      <protection/>
    </xf>
    <xf numFmtId="0" fontId="8" fillId="55" borderId="0" xfId="116" applyFont="1" applyFill="1" applyProtection="1">
      <alignment/>
      <protection/>
    </xf>
    <xf numFmtId="0" fontId="8" fillId="55" borderId="21" xfId="116" applyFont="1" applyFill="1" applyBorder="1" applyAlignment="1" applyProtection="1">
      <alignment horizontal="center" vertical="center"/>
      <protection/>
    </xf>
    <xf numFmtId="0" fontId="12" fillId="55" borderId="21" xfId="116" applyFont="1" applyFill="1" applyBorder="1" applyAlignment="1" applyProtection="1">
      <alignment horizontal="center" vertical="top" wrapText="1"/>
      <protection/>
    </xf>
    <xf numFmtId="0" fontId="6" fillId="55" borderId="21" xfId="116" applyFont="1" applyFill="1" applyBorder="1" applyAlignment="1" applyProtection="1">
      <alignment horizontal="center" vertical="center"/>
      <protection/>
    </xf>
    <xf numFmtId="0" fontId="11" fillId="55" borderId="21" xfId="116" applyFont="1" applyFill="1" applyBorder="1" applyAlignment="1" applyProtection="1">
      <alignment horizontal="center" vertical="center"/>
      <protection/>
    </xf>
    <xf numFmtId="0" fontId="35" fillId="55" borderId="21" xfId="116" applyFont="1" applyFill="1" applyBorder="1" applyAlignment="1" applyProtection="1">
      <alignment horizontal="center" vertical="center"/>
      <protection/>
    </xf>
    <xf numFmtId="183" fontId="36" fillId="0" borderId="21" xfId="0" applyNumberFormat="1" applyFont="1" applyFill="1" applyBorder="1" applyAlignment="1">
      <alignment vertical="center"/>
    </xf>
    <xf numFmtId="0" fontId="6" fillId="0" borderId="0" xfId="116" applyFont="1" applyFill="1" applyProtection="1">
      <alignment/>
      <protection/>
    </xf>
    <xf numFmtId="1" fontId="8" fillId="0" borderId="0" xfId="116" applyNumberFormat="1" applyFont="1" applyFill="1" applyBorder="1" applyAlignment="1" applyProtection="1">
      <alignment horizontal="center"/>
      <protection/>
    </xf>
    <xf numFmtId="0" fontId="4" fillId="56" borderId="21" xfId="116" applyFont="1" applyFill="1" applyBorder="1" applyAlignment="1" applyProtection="1">
      <alignment horizontal="center" vertical="center"/>
      <protection/>
    </xf>
    <xf numFmtId="0" fontId="4" fillId="56" borderId="21" xfId="116" applyFont="1" applyFill="1" applyBorder="1" applyAlignment="1" applyProtection="1">
      <alignment horizontal="center" vertical="center" wrapText="1"/>
      <protection/>
    </xf>
    <xf numFmtId="183" fontId="4" fillId="56" borderId="21" xfId="116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 vertical="center" wrapText="1"/>
      <protection/>
    </xf>
    <xf numFmtId="0" fontId="34" fillId="0" borderId="21" xfId="116" applyFont="1" applyFill="1" applyBorder="1" applyAlignment="1" applyProtection="1">
      <alignment horizontal="center" vertical="center" wrapText="1"/>
      <protection/>
    </xf>
    <xf numFmtId="192" fontId="87" fillId="57" borderId="0" xfId="116" applyNumberFormat="1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192" fontId="4" fillId="57" borderId="21" xfId="116" applyNumberFormat="1" applyFont="1" applyFill="1" applyBorder="1" applyAlignment="1" applyProtection="1">
      <alignment horizontal="center"/>
      <protection/>
    </xf>
    <xf numFmtId="192" fontId="4" fillId="0" borderId="21" xfId="116" applyNumberFormat="1" applyFont="1" applyFill="1" applyBorder="1" applyAlignment="1" applyProtection="1">
      <alignment horizontal="center"/>
      <protection/>
    </xf>
    <xf numFmtId="192" fontId="4" fillId="0" borderId="23" xfId="116" applyNumberFormat="1" applyFont="1" applyFill="1" applyBorder="1" applyAlignment="1" applyProtection="1">
      <alignment horizontal="center"/>
      <protection/>
    </xf>
    <xf numFmtId="192" fontId="4" fillId="56" borderId="21" xfId="116" applyNumberFormat="1" applyFont="1" applyFill="1" applyBorder="1" applyAlignment="1" applyProtection="1">
      <alignment horizontal="center"/>
      <protection/>
    </xf>
    <xf numFmtId="192" fontId="33" fillId="0" borderId="21" xfId="116" applyNumberFormat="1" applyFont="1" applyFill="1" applyBorder="1" applyAlignment="1" applyProtection="1">
      <alignment horizontal="center"/>
      <protection/>
    </xf>
    <xf numFmtId="202" fontId="4" fillId="0" borderId="21" xfId="128" applyNumberFormat="1" applyFont="1" applyFill="1" applyBorder="1" applyAlignment="1" applyProtection="1">
      <alignment horizontal="center"/>
      <protection/>
    </xf>
    <xf numFmtId="202" fontId="33" fillId="0" borderId="21" xfId="128" applyNumberFormat="1" applyFont="1" applyFill="1" applyBorder="1" applyAlignment="1" applyProtection="1">
      <alignment horizontal="center"/>
      <protection/>
    </xf>
    <xf numFmtId="202" fontId="4" fillId="57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/>
      <protection/>
    </xf>
    <xf numFmtId="202" fontId="4" fillId="56" borderId="21" xfId="128" applyNumberFormat="1" applyFont="1" applyFill="1" applyBorder="1" applyAlignment="1" applyProtection="1">
      <alignment horizontal="center" vertical="center"/>
      <protection/>
    </xf>
    <xf numFmtId="192" fontId="4" fillId="0" borderId="21" xfId="116" applyNumberFormat="1" applyFont="1" applyFill="1" applyBorder="1" applyAlignment="1" applyProtection="1">
      <alignment horizontal="center"/>
      <protection locked="0"/>
    </xf>
    <xf numFmtId="0" fontId="8" fillId="0" borderId="21" xfId="116" applyFont="1" applyFill="1" applyBorder="1" applyAlignment="1" applyProtection="1">
      <alignment vertical="center" wrapText="1"/>
      <protection/>
    </xf>
    <xf numFmtId="202" fontId="33" fillId="0" borderId="21" xfId="128" applyNumberFormat="1" applyFont="1" applyFill="1" applyBorder="1" applyAlignment="1" applyProtection="1">
      <alignment horizontal="center"/>
      <protection locked="0"/>
    </xf>
    <xf numFmtId="192" fontId="33" fillId="0" borderId="21" xfId="116" applyNumberFormat="1" applyFont="1" applyFill="1" applyBorder="1" applyAlignment="1" applyProtection="1">
      <alignment horizontal="center"/>
      <protection locked="0"/>
    </xf>
    <xf numFmtId="192" fontId="33" fillId="0" borderId="23" xfId="116" applyNumberFormat="1" applyFont="1" applyFill="1" applyBorder="1" applyAlignment="1" applyProtection="1">
      <alignment horizontal="center"/>
      <protection/>
    </xf>
    <xf numFmtId="0" fontId="8" fillId="0" borderId="21" xfId="0" applyNumberFormat="1" applyFont="1" applyFill="1" applyBorder="1" applyAlignment="1">
      <alignment horizontal="left" vertical="center" wrapText="1"/>
    </xf>
    <xf numFmtId="192" fontId="34" fillId="0" borderId="21" xfId="0" applyNumberFormat="1" applyFont="1" applyFill="1" applyBorder="1" applyAlignment="1">
      <alignment horizontal="center"/>
    </xf>
    <xf numFmtId="0" fontId="87" fillId="0" borderId="0" xfId="116" applyFont="1" applyFill="1" applyProtection="1">
      <alignment/>
      <protection/>
    </xf>
    <xf numFmtId="192" fontId="4" fillId="0" borderId="21" xfId="0" applyNumberFormat="1" applyFont="1" applyFill="1" applyBorder="1" applyAlignment="1" applyProtection="1">
      <alignment horizontal="center"/>
      <protection/>
    </xf>
    <xf numFmtId="49" fontId="34" fillId="0" borderId="21" xfId="116" applyNumberFormat="1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183" fontId="87" fillId="57" borderId="0" xfId="116" applyNumberFormat="1" applyFont="1" applyFill="1" applyProtection="1">
      <alignment/>
      <protection/>
    </xf>
    <xf numFmtId="0" fontId="87" fillId="58" borderId="0" xfId="116" applyFont="1" applyFill="1" applyProtection="1">
      <alignment/>
      <protection/>
    </xf>
    <xf numFmtId="202" fontId="57" fillId="0" borderId="21" xfId="128" applyNumberFormat="1" applyFont="1" applyFill="1" applyBorder="1" applyAlignment="1" applyProtection="1">
      <alignment horizontal="center"/>
      <protection/>
    </xf>
    <xf numFmtId="192" fontId="57" fillId="0" borderId="21" xfId="116" applyNumberFormat="1" applyFont="1" applyFill="1" applyBorder="1" applyAlignment="1" applyProtection="1">
      <alignment horizontal="center"/>
      <protection locked="0"/>
    </xf>
    <xf numFmtId="192" fontId="57" fillId="0" borderId="21" xfId="116" applyNumberFormat="1" applyFont="1" applyFill="1" applyBorder="1" applyAlignment="1" applyProtection="1">
      <alignment horizontal="center"/>
      <protection/>
    </xf>
    <xf numFmtId="202" fontId="57" fillId="57" borderId="21" xfId="128" applyNumberFormat="1" applyFont="1" applyFill="1" applyBorder="1" applyAlignment="1" applyProtection="1">
      <alignment horizontal="center"/>
      <protection/>
    </xf>
    <xf numFmtId="0" fontId="7" fillId="55" borderId="21" xfId="116" applyFont="1" applyFill="1" applyBorder="1" applyAlignment="1" applyProtection="1">
      <alignment horizontal="center" vertical="center"/>
      <protection/>
    </xf>
    <xf numFmtId="192" fontId="57" fillId="0" borderId="23" xfId="116" applyNumberFormat="1" applyFont="1" applyFill="1" applyBorder="1" applyAlignment="1" applyProtection="1">
      <alignment horizontal="center"/>
      <protection/>
    </xf>
    <xf numFmtId="0" fontId="7" fillId="0" borderId="0" xfId="116" applyFont="1" applyFill="1" applyProtection="1">
      <alignment/>
      <protection/>
    </xf>
    <xf numFmtId="202" fontId="58" fillId="0" borderId="21" xfId="128" applyNumberFormat="1" applyFont="1" applyFill="1" applyBorder="1" applyAlignment="1" applyProtection="1">
      <alignment horizontal="center"/>
      <protection/>
    </xf>
    <xf numFmtId="202" fontId="57" fillId="0" borderId="21" xfId="128" applyNumberFormat="1" applyFont="1" applyFill="1" applyBorder="1" applyAlignment="1" applyProtection="1">
      <alignment horizontal="center"/>
      <protection locked="0"/>
    </xf>
    <xf numFmtId="49" fontId="57" fillId="0" borderId="21" xfId="0" applyNumberFormat="1" applyFont="1" applyFill="1" applyBorder="1" applyAlignment="1">
      <alignment horizontal="center" vertical="center"/>
    </xf>
    <xf numFmtId="0" fontId="59" fillId="0" borderId="21" xfId="116" applyFont="1" applyFill="1" applyBorder="1" applyAlignment="1" applyProtection="1">
      <alignment vertical="center" wrapText="1"/>
      <protection/>
    </xf>
    <xf numFmtId="0" fontId="60" fillId="0" borderId="0" xfId="116" applyFont="1" applyFill="1" applyProtection="1">
      <alignment/>
      <protection/>
    </xf>
    <xf numFmtId="0" fontId="59" fillId="0" borderId="0" xfId="116" applyFont="1" applyFill="1" applyProtection="1">
      <alignment/>
      <protection/>
    </xf>
    <xf numFmtId="0" fontId="57" fillId="0" borderId="21" xfId="0" applyNumberFormat="1" applyFont="1" applyFill="1" applyBorder="1" applyAlignment="1" applyProtection="1">
      <alignment horizontal="center" vertical="center"/>
      <protection hidden="1"/>
    </xf>
    <xf numFmtId="49" fontId="61" fillId="0" borderId="21" xfId="116" applyNumberFormat="1" applyFont="1" applyFill="1" applyBorder="1" applyAlignment="1" applyProtection="1">
      <alignment horizontal="center" vertical="center" wrapText="1"/>
      <protection/>
    </xf>
    <xf numFmtId="0" fontId="61" fillId="0" borderId="21" xfId="116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60" fillId="11" borderId="0" xfId="116" applyFont="1" applyFill="1" applyProtection="1">
      <alignment/>
      <protection/>
    </xf>
    <xf numFmtId="192" fontId="60" fillId="11" borderId="0" xfId="116" applyNumberFormat="1" applyFont="1" applyFill="1" applyProtection="1">
      <alignment/>
      <protection/>
    </xf>
    <xf numFmtId="0" fontId="59" fillId="11" borderId="0" xfId="116" applyFont="1" applyFill="1" applyProtection="1">
      <alignment/>
      <protection/>
    </xf>
    <xf numFmtId="0" fontId="7" fillId="0" borderId="21" xfId="0" applyNumberFormat="1" applyFont="1" applyFill="1" applyBorder="1" applyAlignment="1">
      <alignment horizontal="left" vertical="center" wrapText="1"/>
    </xf>
    <xf numFmtId="0" fontId="57" fillId="0" borderId="21" xfId="116" applyFont="1" applyFill="1" applyBorder="1" applyAlignment="1" applyProtection="1">
      <alignment horizontal="center"/>
      <protection locked="0"/>
    </xf>
    <xf numFmtId="192" fontId="61" fillId="0" borderId="21" xfId="0" applyNumberFormat="1" applyFont="1" applyFill="1" applyBorder="1" applyAlignment="1">
      <alignment horizontal="center"/>
    </xf>
    <xf numFmtId="0" fontId="88" fillId="57" borderId="0" xfId="116" applyFont="1" applyFill="1" applyAlignment="1" applyProtection="1">
      <alignment horizontal="center" wrapText="1"/>
      <protection/>
    </xf>
    <xf numFmtId="192" fontId="88" fillId="57" borderId="0" xfId="116" applyNumberFormat="1" applyFont="1" applyFill="1" applyBorder="1" applyAlignment="1" applyProtection="1">
      <alignment horizontal="center" wrapText="1"/>
      <protection/>
    </xf>
    <xf numFmtId="2" fontId="87" fillId="57" borderId="0" xfId="116" applyNumberFormat="1" applyFont="1" applyFill="1" applyProtection="1">
      <alignment/>
      <protection/>
    </xf>
    <xf numFmtId="183" fontId="88" fillId="57" borderId="0" xfId="116" applyNumberFormat="1" applyFont="1" applyFill="1" applyBorder="1" applyAlignment="1" applyProtection="1">
      <alignment horizontal="centerContinuous" vertical="center"/>
      <protection/>
    </xf>
    <xf numFmtId="183" fontId="87" fillId="57" borderId="0" xfId="116" applyNumberFormat="1" applyFont="1" applyFill="1" applyBorder="1" applyAlignment="1" applyProtection="1">
      <alignment horizontal="centerContinuous" vertical="center"/>
      <protection/>
    </xf>
    <xf numFmtId="183" fontId="87" fillId="57" borderId="0" xfId="116" applyNumberFormat="1" applyFont="1" applyFill="1" applyBorder="1" applyAlignment="1" applyProtection="1">
      <alignment horizontal="center" vertical="center" wrapText="1"/>
      <protection/>
    </xf>
    <xf numFmtId="183" fontId="87" fillId="58" borderId="0" xfId="116" applyNumberFormat="1" applyFont="1" applyFill="1" applyBorder="1" applyAlignment="1" applyProtection="1">
      <alignment horizontal="center"/>
      <protection/>
    </xf>
    <xf numFmtId="183" fontId="87" fillId="55" borderId="0" xfId="116" applyNumberFormat="1" applyFont="1" applyFill="1" applyBorder="1" applyProtection="1">
      <alignment/>
      <protection/>
    </xf>
    <xf numFmtId="183" fontId="87" fillId="58" borderId="0" xfId="116" applyNumberFormat="1" applyFont="1" applyFill="1" applyBorder="1" applyProtection="1">
      <alignment/>
      <protection/>
    </xf>
    <xf numFmtId="192" fontId="89" fillId="58" borderId="0" xfId="116" applyNumberFormat="1" applyFont="1" applyFill="1" applyBorder="1" applyAlignment="1" applyProtection="1">
      <alignment horizontal="center"/>
      <protection/>
    </xf>
    <xf numFmtId="192" fontId="90" fillId="31" borderId="0" xfId="116" applyNumberFormat="1" applyFont="1" applyFill="1" applyBorder="1" applyAlignment="1" applyProtection="1">
      <alignment horizontal="center"/>
      <protection/>
    </xf>
    <xf numFmtId="192" fontId="90" fillId="58" borderId="0" xfId="116" applyNumberFormat="1" applyFont="1" applyFill="1" applyBorder="1" applyAlignment="1" applyProtection="1">
      <alignment horizontal="center"/>
      <protection/>
    </xf>
    <xf numFmtId="183" fontId="87" fillId="58" borderId="0" xfId="116" applyNumberFormat="1" applyFont="1" applyFill="1" applyAlignment="1" applyProtection="1">
      <alignment horizontal="center"/>
      <protection/>
    </xf>
    <xf numFmtId="183" fontId="87" fillId="58" borderId="0" xfId="116" applyNumberFormat="1" applyFont="1" applyFill="1" applyProtection="1">
      <alignment/>
      <protection/>
    </xf>
    <xf numFmtId="0" fontId="87" fillId="58" borderId="0" xfId="116" applyFont="1" applyFill="1" applyAlignment="1" applyProtection="1">
      <alignment horizontal="center"/>
      <protection/>
    </xf>
    <xf numFmtId="0" fontId="87" fillId="55" borderId="0" xfId="116" applyFont="1" applyFill="1" applyProtection="1">
      <alignment/>
      <protection/>
    </xf>
    <xf numFmtId="0" fontId="87" fillId="57" borderId="0" xfId="116" applyFont="1" applyFill="1" applyProtection="1">
      <alignment/>
      <protection/>
    </xf>
    <xf numFmtId="4" fontId="87" fillId="57" borderId="0" xfId="116" applyNumberFormat="1" applyFont="1" applyFill="1" applyBorder="1" applyProtection="1">
      <alignment/>
      <protection/>
    </xf>
    <xf numFmtId="4" fontId="87" fillId="58" borderId="0" xfId="116" applyNumberFormat="1" applyFont="1" applyFill="1" applyBorder="1" applyProtection="1">
      <alignment/>
      <protection/>
    </xf>
    <xf numFmtId="0" fontId="87" fillId="57" borderId="0" xfId="116" applyFont="1" applyFill="1" applyBorder="1" applyProtection="1">
      <alignment/>
      <protection/>
    </xf>
    <xf numFmtId="0" fontId="87" fillId="58" borderId="0" xfId="116" applyFont="1" applyFill="1" applyBorder="1" applyProtection="1">
      <alignment/>
      <protection/>
    </xf>
    <xf numFmtId="192" fontId="88" fillId="57" borderId="0" xfId="118" applyNumberFormat="1" applyFont="1" applyFill="1" applyAlignment="1" applyProtection="1">
      <alignment horizontal="center"/>
      <protection/>
    </xf>
    <xf numFmtId="192" fontId="87" fillId="57" borderId="0" xfId="116" applyNumberFormat="1" applyFont="1" applyFill="1" applyBorder="1" applyAlignment="1" applyProtection="1">
      <alignment horizontal="centerContinuous" vertical="center"/>
      <protection/>
    </xf>
    <xf numFmtId="0" fontId="87" fillId="57" borderId="0" xfId="116" applyFont="1" applyFill="1" applyBorder="1" applyAlignment="1" applyProtection="1">
      <alignment horizontal="centerContinuous" vertical="center"/>
      <protection/>
    </xf>
    <xf numFmtId="0" fontId="91" fillId="0" borderId="0" xfId="116" applyFont="1" applyFill="1" applyProtection="1">
      <alignment/>
      <protection/>
    </xf>
    <xf numFmtId="0" fontId="92" fillId="58" borderId="0" xfId="116" applyFont="1" applyFill="1" applyBorder="1" applyProtection="1">
      <alignment/>
      <protection/>
    </xf>
    <xf numFmtId="4" fontId="87" fillId="0" borderId="0" xfId="116" applyNumberFormat="1" applyFont="1" applyFill="1" applyProtection="1">
      <alignment/>
      <protection/>
    </xf>
    <xf numFmtId="4" fontId="91" fillId="0" borderId="0" xfId="116" applyNumberFormat="1" applyFont="1" applyFill="1" applyProtection="1">
      <alignment/>
      <protection/>
    </xf>
    <xf numFmtId="192" fontId="57" fillId="57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 locked="0"/>
    </xf>
    <xf numFmtId="192" fontId="4" fillId="58" borderId="21" xfId="116" applyNumberFormat="1" applyFont="1" applyFill="1" applyBorder="1" applyAlignment="1" applyProtection="1">
      <alignment horizontal="center"/>
      <protection/>
    </xf>
    <xf numFmtId="192" fontId="33" fillId="58" borderId="21" xfId="116" applyNumberFormat="1" applyFont="1" applyFill="1" applyBorder="1" applyAlignment="1" applyProtection="1">
      <alignment horizontal="center"/>
      <protection locked="0"/>
    </xf>
    <xf numFmtId="192" fontId="4" fillId="59" borderId="21" xfId="116" applyNumberFormat="1" applyFont="1" applyFill="1" applyBorder="1" applyAlignment="1" applyProtection="1">
      <alignment horizontal="center"/>
      <protection/>
    </xf>
    <xf numFmtId="0" fontId="12" fillId="57" borderId="19" xfId="116" applyFont="1" applyFill="1" applyBorder="1" applyAlignment="1" applyProtection="1">
      <alignment horizontal="center" vertical="center" wrapText="1"/>
      <protection/>
    </xf>
    <xf numFmtId="0" fontId="12" fillId="57" borderId="24" xfId="116" applyFont="1" applyFill="1" applyBorder="1" applyAlignment="1" applyProtection="1">
      <alignment horizontal="center" vertical="center" wrapText="1"/>
      <protection/>
    </xf>
    <xf numFmtId="0" fontId="12" fillId="55" borderId="24" xfId="0" applyFont="1" applyFill="1" applyBorder="1" applyAlignment="1" applyProtection="1">
      <alignment horizontal="center" vertical="center" wrapText="1"/>
      <protection/>
    </xf>
    <xf numFmtId="0" fontId="12" fillId="0" borderId="19" xfId="116" applyFont="1" applyFill="1" applyBorder="1" applyAlignment="1" applyProtection="1">
      <alignment horizontal="center" vertical="center" wrapText="1"/>
      <protection/>
    </xf>
    <xf numFmtId="0" fontId="12" fillId="0" borderId="21" xfId="116" applyFont="1" applyFill="1" applyBorder="1" applyAlignment="1" applyProtection="1">
      <alignment horizontal="center" vertical="center" wrapText="1"/>
      <protection/>
    </xf>
    <xf numFmtId="49" fontId="12" fillId="57" borderId="21" xfId="116" applyNumberFormat="1" applyFont="1" applyFill="1" applyBorder="1" applyAlignment="1" applyProtection="1">
      <alignment horizontal="center" vertical="top" wrapText="1"/>
      <protection/>
    </xf>
    <xf numFmtId="192" fontId="4" fillId="57" borderId="21" xfId="116" applyNumberFormat="1" applyFont="1" applyFill="1" applyBorder="1" applyAlignment="1" applyProtection="1">
      <alignment horizontal="center"/>
      <protection locked="0"/>
    </xf>
    <xf numFmtId="192" fontId="33" fillId="57" borderId="21" xfId="116" applyNumberFormat="1" applyFont="1" applyFill="1" applyBorder="1" applyAlignment="1" applyProtection="1">
      <alignment horizontal="center"/>
      <protection/>
    </xf>
    <xf numFmtId="0" fontId="12" fillId="57" borderId="21" xfId="0" applyFont="1" applyFill="1" applyBorder="1" applyAlignment="1" applyProtection="1">
      <alignment horizontal="centerContinuous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57" borderId="21" xfId="116" applyFont="1" applyFill="1" applyBorder="1" applyAlignment="1" applyProtection="1">
      <alignment horizontal="center" vertical="center" wrapText="1"/>
      <protection/>
    </xf>
    <xf numFmtId="0" fontId="8" fillId="0" borderId="0" xfId="116" applyFont="1" applyFill="1" applyBorder="1" applyProtection="1">
      <alignment/>
      <protection/>
    </xf>
    <xf numFmtId="183" fontId="8" fillId="0" borderId="0" xfId="116" applyNumberFormat="1" applyFont="1" applyFill="1" applyBorder="1" applyProtection="1">
      <alignment/>
      <protection/>
    </xf>
    <xf numFmtId="192" fontId="8" fillId="57" borderId="0" xfId="116" applyNumberFormat="1" applyFont="1" applyFill="1" applyProtection="1">
      <alignment/>
      <protection/>
    </xf>
    <xf numFmtId="192" fontId="8" fillId="0" borderId="0" xfId="116" applyNumberFormat="1" applyFont="1" applyFill="1" applyBorder="1" applyProtection="1">
      <alignment/>
      <protection/>
    </xf>
    <xf numFmtId="0" fontId="8" fillId="0" borderId="0" xfId="116" applyFont="1" applyFill="1" applyBorder="1" applyAlignment="1" applyProtection="1">
      <alignment horizontal="centerContinuous" vertical="center"/>
      <protection/>
    </xf>
    <xf numFmtId="183" fontId="8" fillId="0" borderId="0" xfId="116" applyNumberFormat="1" applyFont="1" applyFill="1" applyBorder="1" applyAlignment="1" applyProtection="1">
      <alignment horizontal="centerContinuous" vertical="center"/>
      <protection/>
    </xf>
    <xf numFmtId="183" fontId="6" fillId="0" borderId="0" xfId="116" applyNumberFormat="1" applyFont="1" applyFill="1" applyBorder="1" applyAlignment="1" applyProtection="1">
      <alignment horizontal="centerContinuous" vertical="center"/>
      <protection/>
    </xf>
    <xf numFmtId="192" fontId="6" fillId="0" borderId="0" xfId="118" applyNumberFormat="1" applyFont="1" applyFill="1" applyAlignment="1" applyProtection="1">
      <alignment horizontal="center"/>
      <protection/>
    </xf>
    <xf numFmtId="2" fontId="8" fillId="0" borderId="0" xfId="116" applyNumberFormat="1" applyFont="1" applyFill="1" applyProtection="1">
      <alignment/>
      <protection/>
    </xf>
    <xf numFmtId="192" fontId="8" fillId="0" borderId="0" xfId="116" applyNumberFormat="1" applyFont="1" applyFill="1" applyProtection="1">
      <alignment/>
      <protection/>
    </xf>
    <xf numFmtId="183" fontId="8" fillId="0" borderId="0" xfId="116" applyNumberFormat="1" applyFont="1" applyFill="1" applyProtection="1">
      <alignment/>
      <protection/>
    </xf>
    <xf numFmtId="0" fontId="6" fillId="0" borderId="0" xfId="116" applyFont="1" applyFill="1" applyAlignment="1" applyProtection="1">
      <alignment horizontal="center" wrapText="1"/>
      <protection/>
    </xf>
    <xf numFmtId="183" fontId="8" fillId="57" borderId="0" xfId="116" applyNumberFormat="1" applyFont="1" applyFill="1" applyProtection="1">
      <alignment/>
      <protection/>
    </xf>
    <xf numFmtId="183" fontId="6" fillId="57" borderId="0" xfId="0" applyNumberFormat="1" applyFont="1" applyFill="1" applyBorder="1" applyAlignment="1" applyProtection="1">
      <alignment vertical="center"/>
      <protection/>
    </xf>
    <xf numFmtId="183" fontId="6" fillId="0" borderId="0" xfId="0" applyNumberFormat="1" applyFont="1" applyFill="1" applyBorder="1" applyAlignment="1" applyProtection="1">
      <alignment vertical="center"/>
      <protection/>
    </xf>
    <xf numFmtId="0" fontId="8" fillId="15" borderId="0" xfId="116" applyFont="1" applyFill="1" applyProtection="1">
      <alignment/>
      <protection/>
    </xf>
    <xf numFmtId="192" fontId="5" fillId="57" borderId="0" xfId="116" applyNumberFormat="1" applyFont="1" applyFill="1" applyAlignment="1" applyProtection="1">
      <alignment horizontal="left" vertical="center"/>
      <protection/>
    </xf>
    <xf numFmtId="201" fontId="63" fillId="57" borderId="0" xfId="0" applyNumberFormat="1" applyFont="1" applyFill="1" applyBorder="1" applyAlignment="1">
      <alignment horizontal="right" vertical="center" wrapText="1"/>
    </xf>
    <xf numFmtId="0" fontId="6" fillId="58" borderId="0" xfId="0" applyFont="1" applyFill="1" applyAlignment="1" applyProtection="1">
      <alignment/>
      <protection/>
    </xf>
    <xf numFmtId="183" fontId="6" fillId="58" borderId="0" xfId="0" applyNumberFormat="1" applyFont="1" applyFill="1" applyBorder="1" applyAlignment="1" applyProtection="1">
      <alignment vertical="center"/>
      <protection/>
    </xf>
    <xf numFmtId="0" fontId="8" fillId="57" borderId="0" xfId="116" applyFont="1" applyFill="1" applyProtection="1">
      <alignment/>
      <protection/>
    </xf>
    <xf numFmtId="4" fontId="0" fillId="58" borderId="21" xfId="0" applyNumberFormat="1" applyFont="1" applyFill="1" applyBorder="1" applyAlignment="1">
      <alignment vertical="center"/>
    </xf>
    <xf numFmtId="4" fontId="8" fillId="57" borderId="0" xfId="116" applyNumberFormat="1" applyFont="1" applyFill="1" applyBorder="1" applyProtection="1">
      <alignment/>
      <protection/>
    </xf>
    <xf numFmtId="4" fontId="8" fillId="58" borderId="0" xfId="116" applyNumberFormat="1" applyFont="1" applyFill="1" applyBorder="1" applyProtection="1">
      <alignment/>
      <protection/>
    </xf>
    <xf numFmtId="4" fontId="8" fillId="57" borderId="0" xfId="116" applyNumberFormat="1" applyFont="1" applyFill="1" applyProtection="1">
      <alignment/>
      <protection/>
    </xf>
    <xf numFmtId="192" fontId="8" fillId="57" borderId="0" xfId="116" applyNumberFormat="1" applyFont="1" applyFill="1" applyBorder="1" applyProtection="1">
      <alignment/>
      <protection/>
    </xf>
    <xf numFmtId="192" fontId="8" fillId="58" borderId="0" xfId="116" applyNumberFormat="1" applyFont="1" applyFill="1" applyBorder="1" applyProtection="1">
      <alignment/>
      <protection/>
    </xf>
    <xf numFmtId="0" fontId="8" fillId="57" borderId="0" xfId="116" applyFont="1" applyFill="1" applyBorder="1" applyProtection="1">
      <alignment/>
      <protection/>
    </xf>
    <xf numFmtId="0" fontId="8" fillId="58" borderId="0" xfId="116" applyFont="1" applyFill="1" applyBorder="1" applyProtection="1">
      <alignment/>
      <protection/>
    </xf>
    <xf numFmtId="0" fontId="8" fillId="58" borderId="0" xfId="116" applyFont="1" applyFill="1" applyProtection="1">
      <alignment/>
      <protection/>
    </xf>
    <xf numFmtId="192" fontId="8" fillId="58" borderId="0" xfId="116" applyNumberFormat="1" applyFont="1" applyFill="1" applyProtection="1">
      <alignment/>
      <protection/>
    </xf>
    <xf numFmtId="49" fontId="12" fillId="57" borderId="25" xfId="116" applyNumberFormat="1" applyFont="1" applyFill="1" applyBorder="1" applyAlignment="1" applyProtection="1">
      <alignment horizontal="center" vertical="top" wrapText="1"/>
      <protection/>
    </xf>
    <xf numFmtId="192" fontId="4" fillId="57" borderId="25" xfId="116" applyNumberFormat="1" applyFont="1" applyFill="1" applyBorder="1" applyAlignment="1" applyProtection="1">
      <alignment horizontal="center"/>
      <protection/>
    </xf>
    <xf numFmtId="0" fontId="7" fillId="58" borderId="21" xfId="116" applyFont="1" applyFill="1" applyBorder="1" applyAlignment="1" applyProtection="1">
      <alignment horizontal="center" vertical="center"/>
      <protection/>
    </xf>
    <xf numFmtId="0" fontId="7" fillId="58" borderId="21" xfId="116" applyFont="1" applyFill="1" applyBorder="1" applyAlignment="1" applyProtection="1">
      <alignment vertical="center" wrapText="1"/>
      <protection/>
    </xf>
    <xf numFmtId="183" fontId="17" fillId="58" borderId="21" xfId="116" applyNumberFormat="1" applyFont="1" applyFill="1" applyBorder="1" applyProtection="1">
      <alignment/>
      <protection locked="0"/>
    </xf>
    <xf numFmtId="192" fontId="57" fillId="58" borderId="21" xfId="116" applyNumberFormat="1" applyFont="1" applyFill="1" applyBorder="1" applyAlignment="1" applyProtection="1">
      <alignment horizontal="center"/>
      <protection locked="0"/>
    </xf>
    <xf numFmtId="202" fontId="57" fillId="58" borderId="21" xfId="128" applyNumberFormat="1" applyFont="1" applyFill="1" applyBorder="1" applyAlignment="1" applyProtection="1">
      <alignment horizontal="center"/>
      <protection/>
    </xf>
    <xf numFmtId="0" fontId="7" fillId="58" borderId="0" xfId="116" applyFont="1" applyFill="1" applyProtection="1">
      <alignment/>
      <protection/>
    </xf>
    <xf numFmtId="0" fontId="7" fillId="57" borderId="21" xfId="116" applyFont="1" applyFill="1" applyBorder="1" applyAlignment="1" applyProtection="1">
      <alignment horizontal="center" vertical="center"/>
      <protection/>
    </xf>
    <xf numFmtId="0" fontId="7" fillId="57" borderId="21" xfId="116" applyFont="1" applyFill="1" applyBorder="1" applyAlignment="1" applyProtection="1">
      <alignment vertical="center" wrapText="1"/>
      <protection/>
    </xf>
    <xf numFmtId="183" fontId="17" fillId="57" borderId="21" xfId="116" applyNumberFormat="1" applyFont="1" applyFill="1" applyBorder="1" applyProtection="1">
      <alignment/>
      <protection locked="0"/>
    </xf>
    <xf numFmtId="0" fontId="7" fillId="57" borderId="0" xfId="116" applyFont="1" applyFill="1" applyProtection="1">
      <alignment/>
      <protection/>
    </xf>
    <xf numFmtId="183" fontId="57" fillId="57" borderId="21" xfId="116" applyNumberFormat="1" applyFont="1" applyFill="1" applyBorder="1" applyAlignment="1" applyProtection="1">
      <alignment horizontal="center"/>
      <protection locked="0"/>
    </xf>
    <xf numFmtId="183" fontId="8" fillId="57" borderId="0" xfId="116" applyNumberFormat="1" applyFont="1" applyFill="1" applyBorder="1" applyProtection="1">
      <alignment/>
      <protection/>
    </xf>
    <xf numFmtId="192" fontId="4" fillId="57" borderId="21" xfId="0" applyNumberFormat="1" applyFont="1" applyFill="1" applyBorder="1" applyAlignment="1" applyProtection="1">
      <alignment horizontal="center"/>
      <protection/>
    </xf>
    <xf numFmtId="192" fontId="61" fillId="57" borderId="21" xfId="0" applyNumberFormat="1" applyFont="1" applyFill="1" applyBorder="1" applyAlignment="1">
      <alignment horizontal="center"/>
    </xf>
    <xf numFmtId="192" fontId="34" fillId="57" borderId="21" xfId="0" applyNumberFormat="1" applyFont="1" applyFill="1" applyBorder="1" applyAlignment="1">
      <alignment horizontal="center"/>
    </xf>
    <xf numFmtId="192" fontId="12" fillId="57" borderId="21" xfId="116" applyNumberFormat="1" applyFont="1" applyFill="1" applyBorder="1" applyAlignment="1" applyProtection="1">
      <alignment horizontal="center" vertical="center" wrapText="1"/>
      <protection/>
    </xf>
    <xf numFmtId="192" fontId="12" fillId="57" borderId="21" xfId="0" applyNumberFormat="1" applyFont="1" applyFill="1" applyBorder="1" applyAlignment="1" applyProtection="1">
      <alignment horizontal="centerContinuous" vertical="center" wrapText="1"/>
      <protection/>
    </xf>
    <xf numFmtId="0" fontId="12" fillId="57" borderId="21" xfId="0" applyFont="1" applyFill="1" applyBorder="1" applyAlignment="1" applyProtection="1">
      <alignment horizontal="center" vertical="center" wrapText="1"/>
      <protection/>
    </xf>
    <xf numFmtId="192" fontId="12" fillId="57" borderId="21" xfId="116" applyNumberFormat="1" applyFont="1" applyFill="1" applyBorder="1" applyAlignment="1" applyProtection="1">
      <alignment horizontal="center" vertical="top" wrapText="1"/>
      <protection/>
    </xf>
    <xf numFmtId="192" fontId="57" fillId="57" borderId="21" xfId="116" applyNumberFormat="1" applyFont="1" applyFill="1" applyBorder="1" applyAlignment="1" applyProtection="1">
      <alignment horizontal="center"/>
      <protection/>
    </xf>
    <xf numFmtId="202" fontId="33" fillId="57" borderId="21" xfId="128" applyNumberFormat="1" applyFont="1" applyFill="1" applyBorder="1" applyAlignment="1" applyProtection="1">
      <alignment horizontal="center"/>
      <protection/>
    </xf>
    <xf numFmtId="183" fontId="57" fillId="0" borderId="21" xfId="116" applyNumberFormat="1" applyFont="1" applyFill="1" applyBorder="1" applyAlignment="1" applyProtection="1">
      <alignment horizontal="center"/>
      <protection/>
    </xf>
    <xf numFmtId="4" fontId="4" fillId="0" borderId="21" xfId="116" applyNumberFormat="1" applyFont="1" applyFill="1" applyBorder="1" applyAlignment="1" applyProtection="1">
      <alignment horizontal="center"/>
      <protection/>
    </xf>
    <xf numFmtId="4" fontId="4" fillId="57" borderId="21" xfId="116" applyNumberFormat="1" applyFont="1" applyFill="1" applyBorder="1" applyAlignment="1" applyProtection="1">
      <alignment horizontal="center"/>
      <protection/>
    </xf>
    <xf numFmtId="4" fontId="57" fillId="57" borderId="21" xfId="116" applyNumberFormat="1" applyFont="1" applyFill="1" applyBorder="1" applyAlignment="1" applyProtection="1">
      <alignment horizontal="center"/>
      <protection/>
    </xf>
    <xf numFmtId="192" fontId="57" fillId="0" borderId="21" xfId="0" applyNumberFormat="1" applyFont="1" applyFill="1" applyBorder="1" applyAlignment="1" applyProtection="1">
      <alignment horizontal="center"/>
      <protection/>
    </xf>
    <xf numFmtId="183" fontId="61" fillId="57" borderId="21" xfId="0" applyNumberFormat="1" applyFont="1" applyFill="1" applyBorder="1" applyAlignment="1">
      <alignment horizontal="center"/>
    </xf>
    <xf numFmtId="0" fontId="22" fillId="0" borderId="0" xfId="116" applyFont="1" applyFill="1" applyAlignment="1" applyProtection="1">
      <alignment horizontal="center"/>
      <protection/>
    </xf>
    <xf numFmtId="0" fontId="56" fillId="0" borderId="0" xfId="116" applyFont="1" applyFill="1" applyAlignment="1" applyProtection="1">
      <alignment horizontal="center" vertical="center" wrapText="1"/>
      <protection/>
    </xf>
    <xf numFmtId="0" fontId="33" fillId="0" borderId="20" xfId="116" applyFont="1" applyFill="1" applyBorder="1" applyAlignment="1" applyProtection="1">
      <alignment horizontal="center"/>
      <protection/>
    </xf>
    <xf numFmtId="0" fontId="9" fillId="55" borderId="21" xfId="116" applyFont="1" applyFill="1" applyBorder="1" applyAlignment="1" applyProtection="1">
      <alignment horizontal="center" vertical="center" wrapText="1"/>
      <protection/>
    </xf>
    <xf numFmtId="0" fontId="4" fillId="0" borderId="21" xfId="116" applyFont="1" applyFill="1" applyBorder="1" applyAlignment="1" applyProtection="1">
      <alignment horizontal="center" vertical="center" wrapText="1"/>
      <protection/>
    </xf>
    <xf numFmtId="0" fontId="5" fillId="0" borderId="21" xfId="116" applyFont="1" applyFill="1" applyBorder="1" applyAlignment="1" applyProtection="1">
      <alignment horizontal="center" vertical="center"/>
      <protection/>
    </xf>
    <xf numFmtId="0" fontId="5" fillId="0" borderId="19" xfId="116" applyFont="1" applyFill="1" applyBorder="1" applyAlignment="1" applyProtection="1">
      <alignment horizontal="center" vertical="center"/>
      <protection/>
    </xf>
    <xf numFmtId="0" fontId="5" fillId="0" borderId="22" xfId="116" applyFont="1" applyFill="1" applyBorder="1" applyAlignment="1" applyProtection="1">
      <alignment horizontal="center" vertical="center"/>
      <protection/>
    </xf>
    <xf numFmtId="0" fontId="5" fillId="0" borderId="26" xfId="116" applyFont="1" applyFill="1" applyBorder="1" applyAlignment="1" applyProtection="1">
      <alignment horizontal="center" vertical="center"/>
      <protection/>
    </xf>
    <xf numFmtId="0" fontId="5" fillId="0" borderId="23" xfId="116" applyFont="1" applyFill="1" applyBorder="1" applyAlignment="1" applyProtection="1">
      <alignment horizontal="center" vertical="center"/>
      <protection/>
    </xf>
    <xf numFmtId="0" fontId="5" fillId="0" borderId="0" xfId="116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vertical="center" wrapText="1"/>
      <protection/>
    </xf>
    <xf numFmtId="0" fontId="5" fillId="0" borderId="0" xfId="117" applyFont="1" applyFill="1" applyAlignment="1" applyProtection="1">
      <alignment horizontal="center"/>
      <protection/>
    </xf>
    <xf numFmtId="0" fontId="5" fillId="0" borderId="0" xfId="116" applyFont="1" applyFill="1" applyAlignment="1" applyProtection="1">
      <alignment horizontal="center" wrapText="1"/>
      <protection/>
    </xf>
    <xf numFmtId="0" fontId="9" fillId="0" borderId="21" xfId="116" applyFont="1" applyFill="1" applyBorder="1" applyAlignment="1" applyProtection="1">
      <alignment horizontal="center" vertical="center" wrapText="1"/>
      <protection/>
    </xf>
    <xf numFmtId="0" fontId="5" fillId="57" borderId="21" xfId="116" applyFont="1" applyFill="1" applyBorder="1" applyAlignment="1" applyProtection="1">
      <alignment horizontal="center" vertical="center"/>
      <protection/>
    </xf>
  </cellXfs>
  <cellStyles count="12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2 2" xfId="99"/>
    <cellStyle name="Звичайний 3" xfId="100"/>
    <cellStyle name="Зв'язана клітинка" xfId="101"/>
    <cellStyle name="Итог" xfId="102"/>
    <cellStyle name="Контрольна клітинка" xfId="103"/>
    <cellStyle name="Контрольная ячейка" xfId="104"/>
    <cellStyle name="Назва" xfId="105"/>
    <cellStyle name="Название" xfId="106"/>
    <cellStyle name="Нейтральный" xfId="107"/>
    <cellStyle name="Обчислення" xfId="108"/>
    <cellStyle name="Обычный 2" xfId="109"/>
    <cellStyle name="Обычный 2 2" xfId="110"/>
    <cellStyle name="Обычный 2 3" xfId="111"/>
    <cellStyle name="Обычный 3" xfId="112"/>
    <cellStyle name="Обычный 3 2" xfId="113"/>
    <cellStyle name="Обычный 3 3" xfId="114"/>
    <cellStyle name="Обычный 4" xfId="115"/>
    <cellStyle name="Обычный_ZV1PIV98" xfId="116"/>
    <cellStyle name="Обычный_Додаток 4" xfId="117"/>
    <cellStyle name="Обычный_Додаток 5" xfId="118"/>
    <cellStyle name="Followed Hyperlink" xfId="119"/>
    <cellStyle name="Підсумок" xfId="120"/>
    <cellStyle name="Плохой" xfId="121"/>
    <cellStyle name="Поганий" xfId="122"/>
    <cellStyle name="Пояснение" xfId="123"/>
    <cellStyle name="Примечание" xfId="124"/>
    <cellStyle name="Примечание 2" xfId="125"/>
    <cellStyle name="Примітка" xfId="126"/>
    <cellStyle name="Примітка 2" xfId="127"/>
    <cellStyle name="Percent" xfId="128"/>
    <cellStyle name="Процентный 2" xfId="129"/>
    <cellStyle name="Результат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Тысячи [0]_Розподіл (2)" xfId="137"/>
    <cellStyle name="Тысячи_Розподіл (2)" xfId="138"/>
    <cellStyle name="Comma" xfId="139"/>
    <cellStyle name="Comma [0]" xfId="140"/>
    <cellStyle name="Хороший" xfId="141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H_ZV_2023\06_&#1053;&#1072;_01.07.2023\&#1052;&#1030;&#1057;&#1071;&#1063;&#1053;&#1048;&#1049;\&#1054;&#1041;&#1051;&#1040;&#1057;&#1053;&#1048;&#1049;\Form_12_zv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25"/>
  <sheetViews>
    <sheetView view="pageBreakPreview" zoomScale="85" zoomScaleNormal="75" zoomScaleSheetLayoutView="85" zoomScalePageLayoutView="0" workbookViewId="0" topLeftCell="A1">
      <pane xSplit="3" ySplit="9" topLeftCell="H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58" sqref="N48:N58"/>
    </sheetView>
  </sheetViews>
  <sheetFormatPr defaultColWidth="7.875" defaultRowHeight="12.75"/>
  <cols>
    <col min="1" max="1" width="12.375" style="64" customWidth="1"/>
    <col min="2" max="2" width="83.125" style="6" customWidth="1"/>
    <col min="3" max="3" width="0.12890625" style="6" customWidth="1"/>
    <col min="4" max="4" width="20.625" style="191" customWidth="1"/>
    <col min="5" max="5" width="21.25390625" style="200" customWidth="1"/>
    <col min="6" max="6" width="21.875" style="191" customWidth="1"/>
    <col min="7" max="7" width="19.375" style="65" customWidth="1"/>
    <col min="8" max="8" width="21.375" style="1" customWidth="1"/>
    <col min="9" max="9" width="20.375" style="1" customWidth="1"/>
    <col min="10" max="10" width="17.75390625" style="1" customWidth="1"/>
    <col min="11" max="11" width="17.75390625" style="191" customWidth="1"/>
    <col min="12" max="12" width="19.875" style="191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39" customFormat="1" ht="20.25">
      <c r="A1" s="241" t="s">
        <v>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</row>
    <row r="2" spans="1:18" s="4" customFormat="1" ht="24" customHeight="1">
      <c r="A2" s="242" t="s">
        <v>89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</row>
    <row r="3" spans="1:18" s="40" customFormat="1" ht="21" customHeight="1">
      <c r="A3" s="243" t="s">
        <v>3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1:18" s="5" customFormat="1" ht="24.75" customHeight="1">
      <c r="A4" s="242" t="s">
        <v>219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</row>
    <row r="5" spans="1:18" s="5" customFormat="1" ht="23.25" customHeight="1">
      <c r="A5" s="232" t="s">
        <v>210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18" ht="20.25">
      <c r="A6" s="65"/>
      <c r="B6" s="2" t="s">
        <v>96</v>
      </c>
      <c r="C6" s="2"/>
      <c r="D6" s="187"/>
      <c r="E6" s="187"/>
      <c r="F6" s="188"/>
      <c r="G6" s="173"/>
      <c r="H6" s="180"/>
      <c r="I6" s="180"/>
      <c r="K6" s="173"/>
      <c r="L6" s="173"/>
      <c r="M6" s="180"/>
      <c r="N6" s="180"/>
      <c r="Q6" s="233" t="s">
        <v>182</v>
      </c>
      <c r="R6" s="233"/>
    </row>
    <row r="7" spans="1:18" s="6" customFormat="1" ht="18" customHeight="1">
      <c r="A7" s="234" t="s">
        <v>4</v>
      </c>
      <c r="B7" s="235" t="s">
        <v>5</v>
      </c>
      <c r="C7" s="236" t="s">
        <v>46</v>
      </c>
      <c r="D7" s="236"/>
      <c r="E7" s="236"/>
      <c r="F7" s="236"/>
      <c r="G7" s="236"/>
      <c r="H7" s="236"/>
      <c r="I7" s="236"/>
      <c r="J7" s="236"/>
      <c r="K7" s="236" t="s">
        <v>47</v>
      </c>
      <c r="L7" s="237"/>
      <c r="M7" s="237"/>
      <c r="N7" s="237"/>
      <c r="O7" s="238" t="s">
        <v>181</v>
      </c>
      <c r="P7" s="238"/>
      <c r="Q7" s="239"/>
      <c r="R7" s="240"/>
    </row>
    <row r="8" spans="1:18" s="6" customFormat="1" ht="114" customHeight="1">
      <c r="A8" s="234"/>
      <c r="B8" s="235"/>
      <c r="C8" s="3" t="s">
        <v>48</v>
      </c>
      <c r="D8" s="160" t="s">
        <v>201</v>
      </c>
      <c r="E8" s="161" t="s">
        <v>220</v>
      </c>
      <c r="F8" s="161" t="s">
        <v>6</v>
      </c>
      <c r="G8" s="162" t="s">
        <v>221</v>
      </c>
      <c r="H8" s="163" t="s">
        <v>222</v>
      </c>
      <c r="I8" s="163" t="s">
        <v>68</v>
      </c>
      <c r="J8" s="164" t="s">
        <v>202</v>
      </c>
      <c r="K8" s="161" t="s">
        <v>203</v>
      </c>
      <c r="L8" s="168" t="s">
        <v>6</v>
      </c>
      <c r="M8" s="30" t="s">
        <v>50</v>
      </c>
      <c r="N8" s="30" t="s">
        <v>7</v>
      </c>
      <c r="O8" s="31" t="s">
        <v>201</v>
      </c>
      <c r="P8" s="30" t="s">
        <v>6</v>
      </c>
      <c r="Q8" s="32" t="s">
        <v>169</v>
      </c>
      <c r="R8" s="33" t="s">
        <v>7</v>
      </c>
    </row>
    <row r="9" spans="1:33" s="44" customFormat="1" ht="15">
      <c r="A9" s="67">
        <v>1</v>
      </c>
      <c r="B9" s="41">
        <v>2</v>
      </c>
      <c r="C9" s="29" t="s">
        <v>42</v>
      </c>
      <c r="D9" s="165" t="s">
        <v>42</v>
      </c>
      <c r="E9" s="165" t="s">
        <v>8</v>
      </c>
      <c r="F9" s="165" t="s">
        <v>9</v>
      </c>
      <c r="G9" s="165" t="s">
        <v>59</v>
      </c>
      <c r="H9" s="29" t="s">
        <v>60</v>
      </c>
      <c r="I9" s="29" t="s">
        <v>43</v>
      </c>
      <c r="J9" s="29" t="s">
        <v>10</v>
      </c>
      <c r="K9" s="202" t="s">
        <v>11</v>
      </c>
      <c r="L9" s="165" t="s">
        <v>12</v>
      </c>
      <c r="M9" s="29" t="s">
        <v>13</v>
      </c>
      <c r="N9" s="29" t="s">
        <v>44</v>
      </c>
      <c r="O9" s="29" t="s">
        <v>14</v>
      </c>
      <c r="P9" s="29" t="s">
        <v>41</v>
      </c>
      <c r="Q9" s="42" t="s">
        <v>56</v>
      </c>
      <c r="R9" s="29" t="s">
        <v>57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</row>
    <row r="10" spans="1:18" ht="32.25" customHeight="1">
      <c r="A10" s="68">
        <v>10000000</v>
      </c>
      <c r="B10" s="12" t="s">
        <v>15</v>
      </c>
      <c r="C10" s="14" t="e">
        <f>C11+C14+C17+#REF!+#REF!</f>
        <v>#REF!</v>
      </c>
      <c r="D10" s="81">
        <f>D11+D14+D17+D21</f>
        <v>781161.7</v>
      </c>
      <c r="E10" s="81">
        <f>E11+E17+E21</f>
        <v>567010</v>
      </c>
      <c r="F10" s="81">
        <f>F11+F14+F17+F21</f>
        <v>613317.4484700001</v>
      </c>
      <c r="G10" s="81">
        <f aca="true" t="shared" si="0" ref="G10:G27">F10-E10</f>
        <v>46307.44847000006</v>
      </c>
      <c r="H10" s="86">
        <f>_xlfn.IFERROR(F10/E10,"")</f>
        <v>1.0816695445759335</v>
      </c>
      <c r="I10" s="82">
        <f aca="true" t="shared" si="1" ref="I10:I20">F10-D10</f>
        <v>-167844.2515299999</v>
      </c>
      <c r="J10" s="86">
        <f>_xlfn.IFERROR(F10/D10,"")</f>
        <v>0.7851350731481076</v>
      </c>
      <c r="K10" s="203">
        <f>K11+K14+K17+K21</f>
        <v>2294</v>
      </c>
      <c r="L10" s="203">
        <f>L11+L14+L17+L21</f>
        <v>2387.54425</v>
      </c>
      <c r="M10" s="82">
        <f>L10-K10</f>
        <v>93.54424999999992</v>
      </c>
      <c r="N10" s="86">
        <f>_xlfn.IFERROR(L10/K10,"")</f>
        <v>1.0407777898866608</v>
      </c>
      <c r="O10" s="82">
        <f aca="true" t="shared" si="2" ref="O10:O20">D10+K10</f>
        <v>783455.7</v>
      </c>
      <c r="P10" s="82">
        <f aca="true" t="shared" si="3" ref="P10:P20">L10+F10</f>
        <v>615704.9927200001</v>
      </c>
      <c r="Q10" s="83">
        <f aca="true" t="shared" si="4" ref="Q10:Q20">P10-O10</f>
        <v>-167750.70727999986</v>
      </c>
      <c r="R10" s="86">
        <f>_xlfn.IFERROR(P10/O10,"")</f>
        <v>0.7858836086328814</v>
      </c>
    </row>
    <row r="11" spans="1:18" ht="32.25" customHeight="1">
      <c r="A11" s="68">
        <v>11000000</v>
      </c>
      <c r="B11" s="13" t="s">
        <v>28</v>
      </c>
      <c r="C11" s="14">
        <f>C12+C13</f>
        <v>107497.5</v>
      </c>
      <c r="D11" s="81">
        <f>D12+D13</f>
        <v>773479.5</v>
      </c>
      <c r="E11" s="81">
        <f>E12+E13</f>
        <v>561393.6</v>
      </c>
      <c r="F11" s="81">
        <f>F12+F13</f>
        <v>604493.0015100001</v>
      </c>
      <c r="G11" s="81">
        <f t="shared" si="0"/>
        <v>43099.40151000011</v>
      </c>
      <c r="H11" s="86">
        <f>_xlfn.IFERROR(F11/E11,"")</f>
        <v>1.0767721639683818</v>
      </c>
      <c r="I11" s="82">
        <f t="shared" si="1"/>
        <v>-168986.4984899999</v>
      </c>
      <c r="J11" s="86">
        <f aca="true" t="shared" si="5" ref="J11:J35">_xlfn.IFERROR(F11/D11,"")</f>
        <v>0.7815242698869201</v>
      </c>
      <c r="K11" s="203">
        <f>K12+K13</f>
        <v>0</v>
      </c>
      <c r="L11" s="203">
        <f>L12+L13</f>
        <v>0</v>
      </c>
      <c r="M11" s="82">
        <f>L11-K11</f>
        <v>0</v>
      </c>
      <c r="N11" s="86">
        <f aca="true" t="shared" si="6" ref="N11:N35">_xlfn.IFERROR(L11/K11,"")</f>
      </c>
      <c r="O11" s="82">
        <f t="shared" si="2"/>
        <v>773479.5</v>
      </c>
      <c r="P11" s="82">
        <f t="shared" si="3"/>
        <v>604493.0015100001</v>
      </c>
      <c r="Q11" s="83">
        <f t="shared" si="4"/>
        <v>-168986.4984899999</v>
      </c>
      <c r="R11" s="86">
        <f aca="true" t="shared" si="7" ref="R11:R35">_xlfn.IFERROR(P11/O11,"")</f>
        <v>0.7815242698869201</v>
      </c>
    </row>
    <row r="12" spans="1:33" s="110" customFormat="1" ht="23.25" customHeight="1">
      <c r="A12" s="108">
        <v>11010000</v>
      </c>
      <c r="B12" s="16" t="s">
        <v>172</v>
      </c>
      <c r="C12" s="11">
        <v>106199</v>
      </c>
      <c r="D12" s="155">
        <v>740714.9</v>
      </c>
      <c r="E12" s="155">
        <v>535224</v>
      </c>
      <c r="F12" s="155">
        <v>566869.83212</v>
      </c>
      <c r="G12" s="155">
        <f>F12-E12</f>
        <v>31645.832120000036</v>
      </c>
      <c r="H12" s="104">
        <f>_xlfn.IFERROR(F12/E12,"")</f>
        <v>1.0591263323767246</v>
      </c>
      <c r="I12" s="105">
        <f>F12-D12</f>
        <v>-173845.06788</v>
      </c>
      <c r="J12" s="104">
        <f t="shared" si="5"/>
        <v>0.7653009708863694</v>
      </c>
      <c r="K12" s="155">
        <v>0</v>
      </c>
      <c r="L12" s="155">
        <v>0</v>
      </c>
      <c r="M12" s="155">
        <v>0</v>
      </c>
      <c r="N12" s="155">
        <f t="shared" si="6"/>
      </c>
      <c r="O12" s="106">
        <f t="shared" si="2"/>
        <v>740714.9</v>
      </c>
      <c r="P12" s="105">
        <f t="shared" si="3"/>
        <v>566869.83212</v>
      </c>
      <c r="Q12" s="109">
        <f t="shared" si="4"/>
        <v>-173845.06788</v>
      </c>
      <c r="R12" s="104">
        <f t="shared" si="7"/>
        <v>0.7653009708863694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</row>
    <row r="13" spans="1:33" s="110" customFormat="1" ht="24" customHeight="1">
      <c r="A13" s="108">
        <v>11020000</v>
      </c>
      <c r="B13" s="16" t="s">
        <v>39</v>
      </c>
      <c r="C13" s="11">
        <v>1298.5</v>
      </c>
      <c r="D13" s="155">
        <v>32764.6</v>
      </c>
      <c r="E13" s="155">
        <v>26169.6</v>
      </c>
      <c r="F13" s="155">
        <v>37623.16939</v>
      </c>
      <c r="G13" s="155">
        <f t="shared" si="0"/>
        <v>11453.569390000004</v>
      </c>
      <c r="H13" s="104">
        <f>_xlfn.IFERROR(F13/E13,"")</f>
        <v>1.4376669643403035</v>
      </c>
      <c r="I13" s="105">
        <f t="shared" si="1"/>
        <v>4858.569390000004</v>
      </c>
      <c r="J13" s="104">
        <f t="shared" si="5"/>
        <v>1.1482871571757325</v>
      </c>
      <c r="K13" s="155">
        <v>0</v>
      </c>
      <c r="L13" s="155">
        <v>0</v>
      </c>
      <c r="M13" s="155">
        <v>0</v>
      </c>
      <c r="N13" s="155">
        <f t="shared" si="6"/>
      </c>
      <c r="O13" s="106">
        <f t="shared" si="2"/>
        <v>32764.6</v>
      </c>
      <c r="P13" s="105">
        <f t="shared" si="3"/>
        <v>37623.16939</v>
      </c>
      <c r="Q13" s="109">
        <f t="shared" si="4"/>
        <v>4858.569390000004</v>
      </c>
      <c r="R13" s="104">
        <f t="shared" si="7"/>
        <v>1.1482871571757325</v>
      </c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18" ht="18.75" hidden="1">
      <c r="A14" s="68">
        <v>12000000</v>
      </c>
      <c r="B14" s="13" t="s">
        <v>29</v>
      </c>
      <c r="C14" s="15">
        <f>C15</f>
        <v>0</v>
      </c>
      <c r="D14" s="81">
        <f>D15</f>
        <v>0</v>
      </c>
      <c r="E14" s="81"/>
      <c r="F14" s="81">
        <f>F15</f>
        <v>0</v>
      </c>
      <c r="G14" s="81">
        <f t="shared" si="0"/>
        <v>0</v>
      </c>
      <c r="H14" s="86">
        <f aca="true" t="shared" si="8" ref="H14:H35">_xlfn.IFERROR(F14/E14,"")</f>
      </c>
      <c r="I14" s="82">
        <f t="shared" si="1"/>
        <v>0</v>
      </c>
      <c r="J14" s="86">
        <f t="shared" si="5"/>
      </c>
      <c r="K14" s="81">
        <f>K15</f>
        <v>0</v>
      </c>
      <c r="L14" s="81">
        <f>L15</f>
        <v>0</v>
      </c>
      <c r="M14" s="81">
        <f>M15</f>
        <v>0</v>
      </c>
      <c r="N14" s="155">
        <f t="shared" si="6"/>
      </c>
      <c r="O14" s="82">
        <f t="shared" si="2"/>
        <v>0</v>
      </c>
      <c r="P14" s="82">
        <f t="shared" si="3"/>
        <v>0</v>
      </c>
      <c r="Q14" s="83">
        <f t="shared" si="4"/>
        <v>0</v>
      </c>
      <c r="R14" s="86">
        <f t="shared" si="7"/>
      </c>
    </row>
    <row r="15" spans="1:18" ht="37.5" customHeight="1" hidden="1">
      <c r="A15" s="66">
        <v>12020000</v>
      </c>
      <c r="B15" s="92" t="s">
        <v>149</v>
      </c>
      <c r="C15" s="17"/>
      <c r="D15" s="156">
        <v>0</v>
      </c>
      <c r="E15" s="156"/>
      <c r="F15" s="156">
        <v>0</v>
      </c>
      <c r="G15" s="156">
        <f t="shared" si="0"/>
        <v>0</v>
      </c>
      <c r="H15" s="86">
        <f t="shared" si="8"/>
      </c>
      <c r="I15" s="94">
        <f t="shared" si="1"/>
        <v>0</v>
      </c>
      <c r="J15" s="86">
        <f t="shared" si="5"/>
      </c>
      <c r="K15" s="155">
        <v>0</v>
      </c>
      <c r="L15" s="155">
        <v>0</v>
      </c>
      <c r="M15" s="155">
        <f aca="true" t="shared" si="9" ref="M15:M20">L15-K15</f>
        <v>0</v>
      </c>
      <c r="N15" s="155">
        <f t="shared" si="6"/>
      </c>
      <c r="O15" s="85">
        <f t="shared" si="2"/>
        <v>0</v>
      </c>
      <c r="P15" s="94">
        <f t="shared" si="3"/>
        <v>0</v>
      </c>
      <c r="Q15" s="95">
        <f t="shared" si="4"/>
        <v>0</v>
      </c>
      <c r="R15" s="86">
        <f t="shared" si="7"/>
      </c>
    </row>
    <row r="16" spans="1:18" ht="18.75" customHeight="1" hidden="1">
      <c r="A16" s="66">
        <v>12030000</v>
      </c>
      <c r="B16" s="92" t="s">
        <v>55</v>
      </c>
      <c r="C16" s="17"/>
      <c r="D16" s="156"/>
      <c r="E16" s="156"/>
      <c r="F16" s="156"/>
      <c r="G16" s="156">
        <f t="shared" si="0"/>
        <v>0</v>
      </c>
      <c r="H16" s="86">
        <f t="shared" si="8"/>
      </c>
      <c r="I16" s="94">
        <f t="shared" si="1"/>
        <v>0</v>
      </c>
      <c r="J16" s="86">
        <f t="shared" si="5"/>
      </c>
      <c r="K16" s="155"/>
      <c r="L16" s="155"/>
      <c r="M16" s="155">
        <f t="shared" si="9"/>
        <v>0</v>
      </c>
      <c r="N16" s="155">
        <f t="shared" si="6"/>
      </c>
      <c r="O16" s="85">
        <f t="shared" si="2"/>
        <v>0</v>
      </c>
      <c r="P16" s="94">
        <f t="shared" si="3"/>
        <v>0</v>
      </c>
      <c r="Q16" s="95">
        <f t="shared" si="4"/>
        <v>0</v>
      </c>
      <c r="R16" s="86">
        <f t="shared" si="7"/>
      </c>
    </row>
    <row r="17" spans="1:18" ht="23.25" customHeight="1">
      <c r="A17" s="68">
        <v>13000000</v>
      </c>
      <c r="B17" s="13" t="s">
        <v>150</v>
      </c>
      <c r="C17" s="15" t="e">
        <f>C18+#REF!+#REF!+#REF!</f>
        <v>#REF!</v>
      </c>
      <c r="D17" s="81">
        <f>SUM(D18:D20)</f>
        <v>7682.2</v>
      </c>
      <c r="E17" s="81">
        <f>SUM(E18:E20)</f>
        <v>5616.4</v>
      </c>
      <c r="F17" s="81">
        <f>SUM(F18:F20)</f>
        <v>8824.446960000001</v>
      </c>
      <c r="G17" s="81">
        <f t="shared" si="0"/>
        <v>3208.0469600000015</v>
      </c>
      <c r="H17" s="86">
        <f t="shared" si="8"/>
        <v>1.5711927498041454</v>
      </c>
      <c r="I17" s="82">
        <f t="shared" si="1"/>
        <v>1142.2469600000013</v>
      </c>
      <c r="J17" s="86">
        <f t="shared" si="5"/>
        <v>1.1486874801489158</v>
      </c>
      <c r="K17" s="155">
        <f>K18+K19+K20</f>
        <v>0</v>
      </c>
      <c r="L17" s="155">
        <f>L18+L19+L20</f>
        <v>0</v>
      </c>
      <c r="M17" s="155">
        <f t="shared" si="9"/>
        <v>0</v>
      </c>
      <c r="N17" s="155">
        <f t="shared" si="6"/>
      </c>
      <c r="O17" s="82">
        <f t="shared" si="2"/>
        <v>7682.2</v>
      </c>
      <c r="P17" s="82">
        <f t="shared" si="3"/>
        <v>8824.446960000001</v>
      </c>
      <c r="Q17" s="83">
        <f t="shared" si="4"/>
        <v>1142.2469600000013</v>
      </c>
      <c r="R17" s="86">
        <f t="shared" si="7"/>
        <v>1.1486874801489158</v>
      </c>
    </row>
    <row r="18" spans="1:33" s="110" customFormat="1" ht="19.5">
      <c r="A18" s="108">
        <v>13010000</v>
      </c>
      <c r="B18" s="16" t="s">
        <v>151</v>
      </c>
      <c r="C18" s="11">
        <v>1</v>
      </c>
      <c r="D18" s="155">
        <v>0</v>
      </c>
      <c r="E18" s="155">
        <v>0</v>
      </c>
      <c r="F18" s="155">
        <v>0</v>
      </c>
      <c r="G18" s="155">
        <f t="shared" si="0"/>
        <v>0</v>
      </c>
      <c r="H18" s="104">
        <f t="shared" si="8"/>
      </c>
      <c r="I18" s="105">
        <f t="shared" si="1"/>
        <v>0</v>
      </c>
      <c r="J18" s="104">
        <f t="shared" si="5"/>
      </c>
      <c r="K18" s="155">
        <v>0</v>
      </c>
      <c r="L18" s="155">
        <v>0</v>
      </c>
      <c r="M18" s="155">
        <f t="shared" si="9"/>
        <v>0</v>
      </c>
      <c r="N18" s="155">
        <f t="shared" si="6"/>
      </c>
      <c r="O18" s="106">
        <f t="shared" si="2"/>
        <v>0</v>
      </c>
      <c r="P18" s="105">
        <f t="shared" si="3"/>
        <v>0</v>
      </c>
      <c r="Q18" s="109">
        <f t="shared" si="4"/>
        <v>0</v>
      </c>
      <c r="R18" s="111">
        <f t="shared" si="7"/>
      </c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3" s="110" customFormat="1" ht="24" customHeight="1">
      <c r="A19" s="108">
        <v>13020000</v>
      </c>
      <c r="B19" s="16" t="s">
        <v>152</v>
      </c>
      <c r="C19" s="11"/>
      <c r="D19" s="155">
        <v>5600</v>
      </c>
      <c r="E19" s="155">
        <v>4181.3</v>
      </c>
      <c r="F19" s="155">
        <v>7382.521680000001</v>
      </c>
      <c r="G19" s="155">
        <f t="shared" si="0"/>
        <v>3201.2216800000006</v>
      </c>
      <c r="H19" s="104">
        <f t="shared" si="8"/>
        <v>1.7656044005452851</v>
      </c>
      <c r="I19" s="105">
        <f t="shared" si="1"/>
        <v>1782.5216800000007</v>
      </c>
      <c r="J19" s="104">
        <f t="shared" si="5"/>
        <v>1.318307442857143</v>
      </c>
      <c r="K19" s="155">
        <v>0</v>
      </c>
      <c r="L19" s="155">
        <v>0</v>
      </c>
      <c r="M19" s="155">
        <f t="shared" si="9"/>
        <v>0</v>
      </c>
      <c r="N19" s="155">
        <f t="shared" si="6"/>
      </c>
      <c r="O19" s="106">
        <f t="shared" si="2"/>
        <v>5600</v>
      </c>
      <c r="P19" s="105">
        <f t="shared" si="3"/>
        <v>7382.521680000001</v>
      </c>
      <c r="Q19" s="109">
        <f t="shared" si="4"/>
        <v>1782.5216800000007</v>
      </c>
      <c r="R19" s="104">
        <f t="shared" si="7"/>
        <v>1.318307442857143</v>
      </c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3" s="110" customFormat="1" ht="23.25" customHeight="1">
      <c r="A20" s="108">
        <v>13030000</v>
      </c>
      <c r="B20" s="16" t="s">
        <v>153</v>
      </c>
      <c r="C20" s="11"/>
      <c r="D20" s="155">
        <v>2082.2</v>
      </c>
      <c r="E20" s="155">
        <v>1435.1</v>
      </c>
      <c r="F20" s="155">
        <v>1441.9252800000002</v>
      </c>
      <c r="G20" s="155">
        <f t="shared" si="0"/>
        <v>6.825280000000248</v>
      </c>
      <c r="H20" s="104">
        <f t="shared" si="8"/>
        <v>1.0047559612570554</v>
      </c>
      <c r="I20" s="105">
        <f t="shared" si="1"/>
        <v>-640.2747199999997</v>
      </c>
      <c r="J20" s="104">
        <f t="shared" si="5"/>
        <v>0.6925008548650468</v>
      </c>
      <c r="K20" s="155">
        <v>0</v>
      </c>
      <c r="L20" s="155">
        <v>0</v>
      </c>
      <c r="M20" s="155">
        <f t="shared" si="9"/>
        <v>0</v>
      </c>
      <c r="N20" s="155">
        <f t="shared" si="6"/>
      </c>
      <c r="O20" s="106">
        <f t="shared" si="2"/>
        <v>2082.2</v>
      </c>
      <c r="P20" s="105">
        <f t="shared" si="3"/>
        <v>1441.9252800000002</v>
      </c>
      <c r="Q20" s="109">
        <f t="shared" si="4"/>
        <v>-640.2747199999997</v>
      </c>
      <c r="R20" s="104">
        <f t="shared" si="7"/>
        <v>0.6925008548650468</v>
      </c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</row>
    <row r="21" spans="1:18" ht="23.25" customHeight="1">
      <c r="A21" s="68">
        <v>19000000</v>
      </c>
      <c r="B21" s="12" t="s">
        <v>52</v>
      </c>
      <c r="C21" s="11"/>
      <c r="D21" s="81">
        <f>D22+D23</f>
        <v>0</v>
      </c>
      <c r="E21" s="81">
        <f>E22+E23</f>
        <v>0</v>
      </c>
      <c r="F21" s="81">
        <f>F22+F23</f>
        <v>0</v>
      </c>
      <c r="G21" s="81">
        <f t="shared" si="0"/>
        <v>0</v>
      </c>
      <c r="H21" s="86">
        <f t="shared" si="8"/>
      </c>
      <c r="I21" s="82">
        <f>F21-D21</f>
        <v>0</v>
      </c>
      <c r="J21" s="86">
        <f t="shared" si="5"/>
      </c>
      <c r="K21" s="81">
        <f>K22+K23</f>
        <v>2294</v>
      </c>
      <c r="L21" s="81">
        <f>L22+L23</f>
        <v>2387.54425</v>
      </c>
      <c r="M21" s="82">
        <f>L21-K21</f>
        <v>93.54424999999992</v>
      </c>
      <c r="N21" s="86">
        <f t="shared" si="6"/>
        <v>1.0407777898866608</v>
      </c>
      <c r="O21" s="82">
        <f aca="true" t="shared" si="10" ref="O21:O56">D21+K21</f>
        <v>2294</v>
      </c>
      <c r="P21" s="82">
        <f>L21+F21</f>
        <v>2387.54425</v>
      </c>
      <c r="Q21" s="82">
        <f aca="true" t="shared" si="11" ref="Q21:Q43">P21-O21</f>
        <v>93.54424999999992</v>
      </c>
      <c r="R21" s="86">
        <f t="shared" si="7"/>
        <v>1.0407777898866608</v>
      </c>
    </row>
    <row r="22" spans="1:33" s="110" customFormat="1" ht="21.75" customHeight="1">
      <c r="A22" s="108">
        <v>19010000</v>
      </c>
      <c r="B22" s="16" t="s">
        <v>53</v>
      </c>
      <c r="C22" s="11"/>
      <c r="D22" s="155">
        <v>0</v>
      </c>
      <c r="E22" s="155">
        <v>0</v>
      </c>
      <c r="F22" s="155">
        <v>0</v>
      </c>
      <c r="G22" s="155">
        <f t="shared" si="0"/>
        <v>0</v>
      </c>
      <c r="H22" s="104">
        <f t="shared" si="8"/>
      </c>
      <c r="I22" s="105">
        <f>F22-D22</f>
        <v>0</v>
      </c>
      <c r="J22" s="104">
        <f t="shared" si="5"/>
      </c>
      <c r="K22" s="155">
        <v>2294</v>
      </c>
      <c r="L22" s="155">
        <v>2387.54425</v>
      </c>
      <c r="M22" s="155">
        <f>L22-K22</f>
        <v>93.54424999999992</v>
      </c>
      <c r="N22" s="104">
        <f t="shared" si="6"/>
        <v>1.0407777898866608</v>
      </c>
      <c r="O22" s="106">
        <f t="shared" si="10"/>
        <v>2294</v>
      </c>
      <c r="P22" s="105">
        <f>L22+F22</f>
        <v>2387.54425</v>
      </c>
      <c r="Q22" s="106">
        <f t="shared" si="11"/>
        <v>93.54424999999992</v>
      </c>
      <c r="R22" s="104">
        <f t="shared" si="7"/>
        <v>1.0407777898866608</v>
      </c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110" customFormat="1" ht="19.5">
      <c r="A23" s="108">
        <v>19050000</v>
      </c>
      <c r="B23" s="16" t="s">
        <v>54</v>
      </c>
      <c r="C23" s="11"/>
      <c r="D23" s="155">
        <v>0</v>
      </c>
      <c r="E23" s="155">
        <v>0</v>
      </c>
      <c r="F23" s="155">
        <v>0</v>
      </c>
      <c r="G23" s="155">
        <f t="shared" si="0"/>
        <v>0</v>
      </c>
      <c r="H23" s="104">
        <f t="shared" si="8"/>
      </c>
      <c r="I23" s="105">
        <f>F23-D23</f>
        <v>0</v>
      </c>
      <c r="J23" s="104">
        <f t="shared" si="5"/>
      </c>
      <c r="K23" s="155">
        <v>0</v>
      </c>
      <c r="L23" s="155">
        <v>0</v>
      </c>
      <c r="M23" s="155">
        <f>L23-K23</f>
        <v>0</v>
      </c>
      <c r="N23" s="155">
        <f t="shared" si="6"/>
      </c>
      <c r="O23" s="106">
        <f t="shared" si="10"/>
        <v>0</v>
      </c>
      <c r="P23" s="105">
        <f>L23+F23</f>
        <v>0</v>
      </c>
      <c r="Q23" s="106">
        <f t="shared" si="11"/>
        <v>0</v>
      </c>
      <c r="R23" s="111">
        <f t="shared" si="7"/>
      </c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19" ht="24" customHeight="1">
      <c r="A24" s="68">
        <v>20000000</v>
      </c>
      <c r="B24" s="12" t="s">
        <v>16</v>
      </c>
      <c r="C24" s="15">
        <v>5750.4</v>
      </c>
      <c r="D24" s="81">
        <f>D25+D26+D30</f>
        <v>18838.3</v>
      </c>
      <c r="E24" s="81">
        <f>E25+E26+E30</f>
        <v>11624.2</v>
      </c>
      <c r="F24" s="81">
        <f>F25+F26+F30</f>
        <v>17406.37993</v>
      </c>
      <c r="G24" s="81">
        <f>G25+G26+G30</f>
        <v>5782.179929999998</v>
      </c>
      <c r="H24" s="86">
        <f t="shared" si="8"/>
        <v>1.4974260534058257</v>
      </c>
      <c r="I24" s="81">
        <f>I25+I26+I30</f>
        <v>-1431.9200700000006</v>
      </c>
      <c r="J24" s="86">
        <f t="shared" si="5"/>
        <v>0.9239888912481488</v>
      </c>
      <c r="K24" s="81">
        <f>K25+K26+K30+K34</f>
        <v>179493.10052000004</v>
      </c>
      <c r="L24" s="81">
        <f>L25+L26+L30+L34</f>
        <v>147608.85757</v>
      </c>
      <c r="M24" s="82">
        <f>L24-K24</f>
        <v>-31884.242950000043</v>
      </c>
      <c r="N24" s="86">
        <f t="shared" si="6"/>
        <v>0.822365077779425</v>
      </c>
      <c r="O24" s="82">
        <f t="shared" si="10"/>
        <v>198331.40052000002</v>
      </c>
      <c r="P24" s="91">
        <f>L24+F24</f>
        <v>165015.2375</v>
      </c>
      <c r="Q24" s="82">
        <f t="shared" si="11"/>
        <v>-33316.163020000036</v>
      </c>
      <c r="R24" s="86">
        <f t="shared" si="7"/>
        <v>0.8320177090836386</v>
      </c>
      <c r="S24" s="19"/>
    </row>
    <row r="25" spans="1:18" ht="39" customHeight="1">
      <c r="A25" s="68">
        <v>21000000</v>
      </c>
      <c r="B25" s="13" t="s">
        <v>40</v>
      </c>
      <c r="C25" s="15">
        <v>1</v>
      </c>
      <c r="D25" s="155">
        <v>15.3</v>
      </c>
      <c r="E25" s="155">
        <v>11.5</v>
      </c>
      <c r="F25" s="155">
        <v>4.353</v>
      </c>
      <c r="G25" s="81">
        <f>F25-E25</f>
        <v>-7.147</v>
      </c>
      <c r="H25" s="86">
        <f t="shared" si="8"/>
        <v>0.37852173913043474</v>
      </c>
      <c r="I25" s="82">
        <f>F25-D25</f>
        <v>-10.947000000000001</v>
      </c>
      <c r="J25" s="86">
        <f t="shared" si="5"/>
        <v>0.2845098039215686</v>
      </c>
      <c r="K25" s="155">
        <v>202.2</v>
      </c>
      <c r="L25" s="155">
        <v>634.47689</v>
      </c>
      <c r="M25" s="82">
        <f aca="true" t="shared" si="12" ref="M25:M30">L25-K25</f>
        <v>432.27689000000004</v>
      </c>
      <c r="N25" s="86">
        <f t="shared" si="6"/>
        <v>3.1378679030662715</v>
      </c>
      <c r="O25" s="82">
        <f t="shared" si="10"/>
        <v>217.5</v>
      </c>
      <c r="P25" s="82">
        <f aca="true" t="shared" si="13" ref="P25:P67">L25+F25</f>
        <v>638.82989</v>
      </c>
      <c r="Q25" s="82">
        <f t="shared" si="11"/>
        <v>421.32989</v>
      </c>
      <c r="R25" s="86">
        <f t="shared" si="7"/>
        <v>2.93714891954023</v>
      </c>
    </row>
    <row r="26" spans="1:18" ht="30.75" customHeight="1">
      <c r="A26" s="68">
        <v>22000000</v>
      </c>
      <c r="B26" s="13" t="s">
        <v>154</v>
      </c>
      <c r="C26" s="15">
        <v>4948.8</v>
      </c>
      <c r="D26" s="81">
        <f>SUM(D28:D28)+D29+D27</f>
        <v>18823</v>
      </c>
      <c r="E26" s="81">
        <f>SUM(E28:E28)+E29+E27</f>
        <v>11612.7</v>
      </c>
      <c r="F26" s="81">
        <f>SUM(F28:F28)+F29+F27</f>
        <v>15776.14907</v>
      </c>
      <c r="G26" s="81">
        <f t="shared" si="0"/>
        <v>4163.449069999999</v>
      </c>
      <c r="H26" s="86">
        <f t="shared" si="8"/>
        <v>1.3585254996684664</v>
      </c>
      <c r="I26" s="81">
        <f>F26-D26</f>
        <v>-3046.8509300000005</v>
      </c>
      <c r="J26" s="86">
        <f t="shared" si="5"/>
        <v>0.8381314917919567</v>
      </c>
      <c r="K26" s="81">
        <f>SUM(K28:K28)+K29+K27</f>
        <v>0</v>
      </c>
      <c r="L26" s="81">
        <f>SUM(L28:L28)+L29+L27</f>
        <v>0</v>
      </c>
      <c r="M26" s="82">
        <f t="shared" si="12"/>
        <v>0</v>
      </c>
      <c r="N26" s="86">
        <f t="shared" si="6"/>
      </c>
      <c r="O26" s="82">
        <f t="shared" si="10"/>
        <v>18823</v>
      </c>
      <c r="P26" s="82">
        <f t="shared" si="13"/>
        <v>15776.14907</v>
      </c>
      <c r="Q26" s="82">
        <f t="shared" si="11"/>
        <v>-3046.8509300000005</v>
      </c>
      <c r="R26" s="86">
        <f t="shared" si="7"/>
        <v>0.8381314917919567</v>
      </c>
    </row>
    <row r="27" spans="1:33" s="110" customFormat="1" ht="21.75" customHeight="1">
      <c r="A27" s="108">
        <v>22010000</v>
      </c>
      <c r="B27" s="16" t="s">
        <v>69</v>
      </c>
      <c r="C27" s="18"/>
      <c r="D27" s="155">
        <v>16323</v>
      </c>
      <c r="E27" s="155">
        <v>9940.7</v>
      </c>
      <c r="F27" s="155">
        <v>12238.7755</v>
      </c>
      <c r="G27" s="155">
        <f t="shared" si="0"/>
        <v>2298.075499999999</v>
      </c>
      <c r="H27" s="104">
        <f t="shared" si="8"/>
        <v>1.2311784381381592</v>
      </c>
      <c r="I27" s="105">
        <f>F27-D27</f>
        <v>-4084.2245000000003</v>
      </c>
      <c r="J27" s="104">
        <f t="shared" si="5"/>
        <v>0.7497871408442075</v>
      </c>
      <c r="K27" s="155">
        <v>0</v>
      </c>
      <c r="L27" s="155">
        <v>0</v>
      </c>
      <c r="M27" s="155">
        <f t="shared" si="12"/>
        <v>0</v>
      </c>
      <c r="N27" s="155">
        <f t="shared" si="6"/>
      </c>
      <c r="O27" s="106">
        <f t="shared" si="10"/>
        <v>16323</v>
      </c>
      <c r="P27" s="105">
        <f t="shared" si="13"/>
        <v>12238.7755</v>
      </c>
      <c r="Q27" s="106">
        <f t="shared" si="11"/>
        <v>-4084.2245000000003</v>
      </c>
      <c r="R27" s="104">
        <f t="shared" si="7"/>
        <v>0.7497871408442075</v>
      </c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3" s="110" customFormat="1" ht="31.5">
      <c r="A28" s="108">
        <v>22080000</v>
      </c>
      <c r="B28" s="16" t="s">
        <v>155</v>
      </c>
      <c r="C28" s="11">
        <v>259.6</v>
      </c>
      <c r="D28" s="155">
        <v>2500</v>
      </c>
      <c r="E28" s="155">
        <v>1672</v>
      </c>
      <c r="F28" s="155">
        <v>3525.88233</v>
      </c>
      <c r="G28" s="155">
        <f aca="true" t="shared" si="14" ref="G28:G34">F28-E28</f>
        <v>1853.88233</v>
      </c>
      <c r="H28" s="104">
        <f t="shared" si="8"/>
        <v>2.10878129784689</v>
      </c>
      <c r="I28" s="105">
        <f aca="true" t="shared" si="15" ref="I28:I35">F28-D28</f>
        <v>1025.88233</v>
      </c>
      <c r="J28" s="104">
        <f t="shared" si="5"/>
        <v>1.410352932</v>
      </c>
      <c r="K28" s="155">
        <v>0</v>
      </c>
      <c r="L28" s="155">
        <v>0</v>
      </c>
      <c r="M28" s="155">
        <f t="shared" si="12"/>
        <v>0</v>
      </c>
      <c r="N28" s="155">
        <f t="shared" si="6"/>
      </c>
      <c r="O28" s="106">
        <f t="shared" si="10"/>
        <v>2500</v>
      </c>
      <c r="P28" s="105">
        <f t="shared" si="13"/>
        <v>3525.88233</v>
      </c>
      <c r="Q28" s="106">
        <f t="shared" si="11"/>
        <v>1025.88233</v>
      </c>
      <c r="R28" s="104">
        <f t="shared" si="7"/>
        <v>1.410352932</v>
      </c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</row>
    <row r="29" spans="1:33" s="110" customFormat="1" ht="49.5" customHeight="1">
      <c r="A29" s="108">
        <v>22130000</v>
      </c>
      <c r="B29" s="16" t="s">
        <v>156</v>
      </c>
      <c r="C29" s="11"/>
      <c r="D29" s="155">
        <v>0</v>
      </c>
      <c r="E29" s="155">
        <v>0</v>
      </c>
      <c r="F29" s="155">
        <v>11.49124</v>
      </c>
      <c r="G29" s="155">
        <f t="shared" si="14"/>
        <v>11.49124</v>
      </c>
      <c r="H29" s="104">
        <f t="shared" si="8"/>
      </c>
      <c r="I29" s="105">
        <f t="shared" si="15"/>
        <v>11.49124</v>
      </c>
      <c r="J29" s="104">
        <f t="shared" si="5"/>
      </c>
      <c r="K29" s="155">
        <v>0</v>
      </c>
      <c r="L29" s="155">
        <v>0</v>
      </c>
      <c r="M29" s="155">
        <f t="shared" si="12"/>
        <v>0</v>
      </c>
      <c r="N29" s="155">
        <f t="shared" si="6"/>
      </c>
      <c r="O29" s="106">
        <f t="shared" si="10"/>
        <v>0</v>
      </c>
      <c r="P29" s="105">
        <f t="shared" si="13"/>
        <v>11.49124</v>
      </c>
      <c r="Q29" s="106">
        <f t="shared" si="11"/>
        <v>11.49124</v>
      </c>
      <c r="R29" s="104">
        <f t="shared" si="7"/>
      </c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18" ht="20.25" customHeight="1">
      <c r="A30" s="68">
        <v>24000000</v>
      </c>
      <c r="B30" s="13" t="s">
        <v>30</v>
      </c>
      <c r="C30" s="15">
        <f>C31+C34</f>
        <v>0</v>
      </c>
      <c r="D30" s="81">
        <f>SUM(D31:D32)</f>
        <v>0</v>
      </c>
      <c r="E30" s="81">
        <f>SUM(E31:E32)</f>
        <v>0</v>
      </c>
      <c r="F30" s="81">
        <f>SUM(F31:F32)</f>
        <v>1625.87786</v>
      </c>
      <c r="G30" s="166">
        <f t="shared" si="14"/>
        <v>1625.87786</v>
      </c>
      <c r="H30" s="86">
        <f t="shared" si="8"/>
      </c>
      <c r="I30" s="166">
        <f t="shared" si="15"/>
        <v>1625.87786</v>
      </c>
      <c r="J30" s="86">
        <f t="shared" si="5"/>
      </c>
      <c r="K30" s="82">
        <f>SUM(K31:K33)</f>
        <v>20350</v>
      </c>
      <c r="L30" s="82">
        <f>SUM(L31:L33)</f>
        <v>20370.02232</v>
      </c>
      <c r="M30" s="91">
        <f t="shared" si="12"/>
        <v>20.022320000000036</v>
      </c>
      <c r="N30" s="86">
        <f t="shared" si="6"/>
        <v>1.0009838977886978</v>
      </c>
      <c r="O30" s="82">
        <f t="shared" si="10"/>
        <v>20350</v>
      </c>
      <c r="P30" s="91">
        <f t="shared" si="13"/>
        <v>21995.90018</v>
      </c>
      <c r="Q30" s="82">
        <f t="shared" si="11"/>
        <v>1645.9001800000005</v>
      </c>
      <c r="R30" s="86">
        <f t="shared" si="7"/>
        <v>1.0808796157248157</v>
      </c>
    </row>
    <row r="31" spans="1:33" s="110" customFormat="1" ht="20.25" customHeight="1">
      <c r="A31" s="108">
        <v>24060000</v>
      </c>
      <c r="B31" s="16" t="s">
        <v>17</v>
      </c>
      <c r="C31" s="11">
        <v>0</v>
      </c>
      <c r="D31" s="155">
        <v>0</v>
      </c>
      <c r="E31" s="155">
        <v>0</v>
      </c>
      <c r="F31" s="155">
        <v>1625.87786</v>
      </c>
      <c r="G31" s="155">
        <f t="shared" si="14"/>
        <v>1625.87786</v>
      </c>
      <c r="H31" s="104">
        <f t="shared" si="8"/>
      </c>
      <c r="I31" s="105">
        <f t="shared" si="15"/>
        <v>1625.87786</v>
      </c>
      <c r="J31" s="104">
        <f t="shared" si="5"/>
      </c>
      <c r="K31" s="155">
        <v>350</v>
      </c>
      <c r="L31" s="155">
        <v>370.02232</v>
      </c>
      <c r="M31" s="155">
        <f aca="true" t="shared" si="16" ref="M31:M39">L31-K31</f>
        <v>20.02231999999998</v>
      </c>
      <c r="N31" s="104">
        <f t="shared" si="6"/>
        <v>1.0572066285714286</v>
      </c>
      <c r="O31" s="106">
        <f t="shared" si="10"/>
        <v>350</v>
      </c>
      <c r="P31" s="105">
        <f t="shared" si="13"/>
        <v>1995.90018</v>
      </c>
      <c r="Q31" s="106">
        <f t="shared" si="11"/>
        <v>1645.90018</v>
      </c>
      <c r="R31" s="104">
        <f t="shared" si="7"/>
        <v>5.702571942857143</v>
      </c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</row>
    <row r="32" spans="1:18" ht="21.75" customHeight="1" hidden="1">
      <c r="A32" s="66">
        <v>24110000</v>
      </c>
      <c r="B32" s="92" t="s">
        <v>49</v>
      </c>
      <c r="C32" s="11"/>
      <c r="D32" s="156">
        <v>0</v>
      </c>
      <c r="E32" s="156">
        <v>0</v>
      </c>
      <c r="F32" s="156">
        <v>0</v>
      </c>
      <c r="G32" s="156">
        <v>0</v>
      </c>
      <c r="H32" s="86">
        <f t="shared" si="8"/>
      </c>
      <c r="I32" s="156">
        <f t="shared" si="15"/>
        <v>0</v>
      </c>
      <c r="J32" s="86">
        <f t="shared" si="5"/>
      </c>
      <c r="K32" s="155">
        <v>0</v>
      </c>
      <c r="L32" s="155">
        <v>0</v>
      </c>
      <c r="M32" s="155">
        <f t="shared" si="16"/>
        <v>0</v>
      </c>
      <c r="N32" s="86">
        <f t="shared" si="6"/>
      </c>
      <c r="O32" s="85">
        <f t="shared" si="10"/>
        <v>0</v>
      </c>
      <c r="P32" s="94">
        <f t="shared" si="13"/>
        <v>0</v>
      </c>
      <c r="Q32" s="85">
        <f t="shared" si="11"/>
        <v>0</v>
      </c>
      <c r="R32" s="104">
        <f t="shared" si="7"/>
      </c>
    </row>
    <row r="33" spans="1:18" ht="18.75">
      <c r="A33" s="66" t="s">
        <v>177</v>
      </c>
      <c r="B33" s="92" t="s">
        <v>178</v>
      </c>
      <c r="C33" s="11"/>
      <c r="D33" s="156">
        <v>0</v>
      </c>
      <c r="E33" s="156">
        <v>0</v>
      </c>
      <c r="F33" s="156">
        <v>0</v>
      </c>
      <c r="G33" s="156">
        <f t="shared" si="14"/>
        <v>0</v>
      </c>
      <c r="H33" s="86">
        <f t="shared" si="8"/>
      </c>
      <c r="I33" s="156">
        <f t="shared" si="15"/>
        <v>0</v>
      </c>
      <c r="J33" s="86">
        <f t="shared" si="5"/>
      </c>
      <c r="K33" s="155">
        <v>20000</v>
      </c>
      <c r="L33" s="155">
        <v>20000</v>
      </c>
      <c r="M33" s="155">
        <f t="shared" si="16"/>
        <v>0</v>
      </c>
      <c r="N33" s="86">
        <f t="shared" si="6"/>
        <v>1</v>
      </c>
      <c r="O33" s="85">
        <f t="shared" si="10"/>
        <v>20000</v>
      </c>
      <c r="P33" s="94">
        <f t="shared" si="13"/>
        <v>20000</v>
      </c>
      <c r="Q33" s="85">
        <f t="shared" si="11"/>
        <v>0</v>
      </c>
      <c r="R33" s="104">
        <f t="shared" si="7"/>
        <v>1</v>
      </c>
    </row>
    <row r="34" spans="1:18" ht="21.75" customHeight="1">
      <c r="A34" s="68">
        <v>25000000</v>
      </c>
      <c r="B34" s="13" t="s">
        <v>25</v>
      </c>
      <c r="C34" s="15"/>
      <c r="D34" s="81">
        <v>0</v>
      </c>
      <c r="E34" s="81">
        <v>0</v>
      </c>
      <c r="F34" s="81">
        <v>0</v>
      </c>
      <c r="G34" s="81">
        <f t="shared" si="14"/>
        <v>0</v>
      </c>
      <c r="H34" s="86">
        <f t="shared" si="8"/>
      </c>
      <c r="I34" s="81">
        <f t="shared" si="15"/>
        <v>0</v>
      </c>
      <c r="J34" s="86">
        <f t="shared" si="5"/>
      </c>
      <c r="K34" s="82">
        <v>158940.90052000002</v>
      </c>
      <c r="L34" s="82">
        <v>126604.35836</v>
      </c>
      <c r="M34" s="82">
        <f t="shared" si="16"/>
        <v>-32336.542160000026</v>
      </c>
      <c r="N34" s="86">
        <f t="shared" si="6"/>
        <v>0.7965498996532298</v>
      </c>
      <c r="O34" s="82">
        <f t="shared" si="10"/>
        <v>158940.90052000002</v>
      </c>
      <c r="P34" s="82">
        <f t="shared" si="13"/>
        <v>126604.35836</v>
      </c>
      <c r="Q34" s="82">
        <f t="shared" si="11"/>
        <v>-32336.542160000026</v>
      </c>
      <c r="R34" s="86">
        <f t="shared" si="7"/>
        <v>0.7965498996532298</v>
      </c>
    </row>
    <row r="35" spans="1:23" ht="24" customHeight="1">
      <c r="A35" s="68">
        <v>30000000</v>
      </c>
      <c r="B35" s="12" t="s">
        <v>38</v>
      </c>
      <c r="C35" s="18"/>
      <c r="D35" s="81">
        <v>0</v>
      </c>
      <c r="E35" s="81">
        <v>0</v>
      </c>
      <c r="F35" s="81">
        <v>0</v>
      </c>
      <c r="G35" s="81">
        <f aca="true" t="shared" si="17" ref="G35:G53">F35-E35</f>
        <v>0</v>
      </c>
      <c r="H35" s="86">
        <f t="shared" si="8"/>
      </c>
      <c r="I35" s="82">
        <f t="shared" si="15"/>
        <v>0</v>
      </c>
      <c r="J35" s="86">
        <f t="shared" si="5"/>
      </c>
      <c r="K35" s="82">
        <v>0</v>
      </c>
      <c r="L35" s="82">
        <v>0</v>
      </c>
      <c r="M35" s="82">
        <f t="shared" si="16"/>
        <v>0</v>
      </c>
      <c r="N35" s="86">
        <f t="shared" si="6"/>
      </c>
      <c r="O35" s="82">
        <f t="shared" si="10"/>
        <v>0</v>
      </c>
      <c r="P35" s="82">
        <f t="shared" si="13"/>
        <v>0</v>
      </c>
      <c r="Q35" s="82">
        <f t="shared" si="11"/>
        <v>0</v>
      </c>
      <c r="R35" s="86">
        <f t="shared" si="7"/>
      </c>
      <c r="S35" s="19"/>
      <c r="T35" s="19"/>
      <c r="U35" s="19"/>
      <c r="V35" s="19"/>
      <c r="W35" s="20"/>
    </row>
    <row r="36" spans="1:18" ht="16.5" customHeight="1" hidden="1">
      <c r="A36" s="68">
        <v>50000000</v>
      </c>
      <c r="B36" s="12" t="s">
        <v>18</v>
      </c>
      <c r="C36" s="15">
        <f>C37+C38</f>
        <v>0</v>
      </c>
      <c r="D36" s="81"/>
      <c r="E36" s="157"/>
      <c r="F36" s="81">
        <f>F37+F38</f>
        <v>0</v>
      </c>
      <c r="G36" s="81">
        <f t="shared" si="17"/>
        <v>0</v>
      </c>
      <c r="H36" s="156" t="e">
        <f>F36/E36*100</f>
        <v>#DIV/0!</v>
      </c>
      <c r="I36" s="82"/>
      <c r="J36" s="82"/>
      <c r="K36" s="81">
        <f>K37+K38</f>
        <v>0</v>
      </c>
      <c r="L36" s="81">
        <f>L37+L38</f>
        <v>0</v>
      </c>
      <c r="M36" s="82">
        <f t="shared" si="16"/>
        <v>0</v>
      </c>
      <c r="N36" s="82"/>
      <c r="O36" s="82">
        <f t="shared" si="10"/>
        <v>0</v>
      </c>
      <c r="P36" s="82">
        <f t="shared" si="13"/>
        <v>0</v>
      </c>
      <c r="Q36" s="82">
        <f t="shared" si="11"/>
        <v>0</v>
      </c>
      <c r="R36" s="82"/>
    </row>
    <row r="37" spans="1:18" ht="16.5" customHeight="1" hidden="1">
      <c r="A37" s="66">
        <v>50080000</v>
      </c>
      <c r="B37" s="92" t="s">
        <v>19</v>
      </c>
      <c r="C37" s="11"/>
      <c r="D37" s="156"/>
      <c r="E37" s="158"/>
      <c r="F37" s="156"/>
      <c r="G37" s="156">
        <f t="shared" si="17"/>
        <v>0</v>
      </c>
      <c r="H37" s="156" t="e">
        <f>F37/E37*100</f>
        <v>#DIV/0!</v>
      </c>
      <c r="I37" s="94"/>
      <c r="J37" s="94"/>
      <c r="K37" s="156"/>
      <c r="L37" s="156"/>
      <c r="M37" s="85">
        <f t="shared" si="16"/>
        <v>0</v>
      </c>
      <c r="N37" s="94"/>
      <c r="O37" s="85">
        <f t="shared" si="10"/>
        <v>0</v>
      </c>
      <c r="P37" s="94">
        <f t="shared" si="13"/>
        <v>0</v>
      </c>
      <c r="Q37" s="85">
        <f t="shared" si="11"/>
        <v>0</v>
      </c>
      <c r="R37" s="85"/>
    </row>
    <row r="38" spans="1:18" ht="16.5" customHeight="1" hidden="1">
      <c r="A38" s="66">
        <v>50110000</v>
      </c>
      <c r="B38" s="92" t="s">
        <v>20</v>
      </c>
      <c r="C38" s="11"/>
      <c r="D38" s="156"/>
      <c r="E38" s="158"/>
      <c r="F38" s="156"/>
      <c r="G38" s="156">
        <f t="shared" si="17"/>
        <v>0</v>
      </c>
      <c r="H38" s="156" t="e">
        <f>F38/E38*100</f>
        <v>#DIV/0!</v>
      </c>
      <c r="I38" s="94"/>
      <c r="J38" s="94"/>
      <c r="K38" s="156"/>
      <c r="L38" s="156"/>
      <c r="M38" s="85">
        <f t="shared" si="16"/>
        <v>0</v>
      </c>
      <c r="N38" s="94"/>
      <c r="O38" s="85">
        <f t="shared" si="10"/>
        <v>0</v>
      </c>
      <c r="P38" s="94">
        <f t="shared" si="13"/>
        <v>0</v>
      </c>
      <c r="Q38" s="85">
        <f t="shared" si="11"/>
        <v>0</v>
      </c>
      <c r="R38" s="85"/>
    </row>
    <row r="39" spans="1:18" s="59" customFormat="1" ht="21.75" customHeight="1">
      <c r="A39" s="74">
        <v>90010100</v>
      </c>
      <c r="B39" s="75" t="s">
        <v>176</v>
      </c>
      <c r="C39" s="76" t="e">
        <f>C10+C24+C36+C37</f>
        <v>#REF!</v>
      </c>
      <c r="D39" s="159">
        <f>D10+D24+D36+D35</f>
        <v>800000</v>
      </c>
      <c r="E39" s="159">
        <f>E10+E24+E36+E35</f>
        <v>578634.2</v>
      </c>
      <c r="F39" s="84">
        <f>F10+F24+F36+F35</f>
        <v>630723.8284000001</v>
      </c>
      <c r="G39" s="84">
        <f t="shared" si="17"/>
        <v>52089.62840000016</v>
      </c>
      <c r="H39" s="89">
        <f aca="true" t="shared" si="18" ref="H39:H44">_xlfn.IFERROR(F39/E39,"")</f>
        <v>1.090021689696185</v>
      </c>
      <c r="I39" s="84">
        <f aca="true" t="shared" si="19" ref="I39:I53">F39-D39</f>
        <v>-169276.17159999989</v>
      </c>
      <c r="J39" s="89">
        <f>_xlfn.IFERROR(F39/D39,"")</f>
        <v>0.7884047855000001</v>
      </c>
      <c r="K39" s="84">
        <f>K10+K24+K35+K36</f>
        <v>181787.10052000004</v>
      </c>
      <c r="L39" s="84">
        <f>L10+L24+L35+L36</f>
        <v>149996.40182</v>
      </c>
      <c r="M39" s="84">
        <f t="shared" si="16"/>
        <v>-31790.698700000037</v>
      </c>
      <c r="N39" s="89">
        <f aca="true" t="shared" si="20" ref="N39:N44">_xlfn.IFERROR(L39/K39,"")</f>
        <v>0.8251212621299141</v>
      </c>
      <c r="O39" s="84">
        <f t="shared" si="10"/>
        <v>981787.1005200001</v>
      </c>
      <c r="P39" s="84">
        <f t="shared" si="13"/>
        <v>780720.2302200001</v>
      </c>
      <c r="Q39" s="84">
        <f t="shared" si="11"/>
        <v>-201066.87029999995</v>
      </c>
      <c r="R39" s="90">
        <f>_xlfn.IFERROR(P39/O39,"")</f>
        <v>0.7952031859111761</v>
      </c>
    </row>
    <row r="40" spans="1:33" ht="28.5" customHeight="1">
      <c r="A40" s="70">
        <v>40000000</v>
      </c>
      <c r="B40" s="12" t="s">
        <v>26</v>
      </c>
      <c r="C40" s="10" t="e">
        <f>C41+#REF!</f>
        <v>#REF!</v>
      </c>
      <c r="D40" s="81">
        <f>D41</f>
        <v>721164.531</v>
      </c>
      <c r="E40" s="81">
        <f>E41</f>
        <v>510187.155</v>
      </c>
      <c r="F40" s="81">
        <f>F41</f>
        <v>510187.155</v>
      </c>
      <c r="G40" s="81">
        <f t="shared" si="17"/>
        <v>0</v>
      </c>
      <c r="H40" s="86">
        <f t="shared" si="18"/>
        <v>1</v>
      </c>
      <c r="I40" s="82">
        <f t="shared" si="19"/>
        <v>-210977.37599999993</v>
      </c>
      <c r="J40" s="86">
        <f>_xlfn.IFERROR(F40/D40,"")</f>
        <v>0.7074490398086426</v>
      </c>
      <c r="K40" s="81">
        <f>K41</f>
        <v>271286.843</v>
      </c>
      <c r="L40" s="81">
        <f>L41</f>
        <v>186613.481</v>
      </c>
      <c r="M40" s="82">
        <f aca="true" t="shared" si="21" ref="M40:M46">L40-K40</f>
        <v>-84673.362</v>
      </c>
      <c r="N40" s="86">
        <f t="shared" si="20"/>
        <v>0.6878825339863607</v>
      </c>
      <c r="O40" s="82">
        <f t="shared" si="10"/>
        <v>992451.374</v>
      </c>
      <c r="P40" s="82">
        <f t="shared" si="13"/>
        <v>696800.636</v>
      </c>
      <c r="Q40" s="82">
        <f t="shared" si="11"/>
        <v>-295650.7379999999</v>
      </c>
      <c r="R40" s="86">
        <f>_xlfn.IFERROR(P40/O40,"")</f>
        <v>0.7021005303177706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70">
        <v>41000000</v>
      </c>
      <c r="B41" s="12" t="s">
        <v>27</v>
      </c>
      <c r="C41" s="10" t="e">
        <f>C42+C47</f>
        <v>#REF!</v>
      </c>
      <c r="D41" s="81">
        <f>D42+D47</f>
        <v>721164.531</v>
      </c>
      <c r="E41" s="81">
        <f>E42+E47</f>
        <v>510187.155</v>
      </c>
      <c r="F41" s="81">
        <f>F42+F47</f>
        <v>510187.155</v>
      </c>
      <c r="G41" s="81">
        <f t="shared" si="17"/>
        <v>0</v>
      </c>
      <c r="H41" s="86">
        <f t="shared" si="18"/>
        <v>1</v>
      </c>
      <c r="I41" s="82">
        <f t="shared" si="19"/>
        <v>-210977.37599999993</v>
      </c>
      <c r="J41" s="86">
        <f aca="true" t="shared" si="22" ref="J41:J67">_xlfn.IFERROR(F41/D41,"")</f>
        <v>0.7074490398086426</v>
      </c>
      <c r="K41" s="81">
        <f>K42+K47</f>
        <v>271286.843</v>
      </c>
      <c r="L41" s="81">
        <f>L42+L47</f>
        <v>186613.481</v>
      </c>
      <c r="M41" s="82">
        <f t="shared" si="21"/>
        <v>-84673.362</v>
      </c>
      <c r="N41" s="86">
        <f t="shared" si="20"/>
        <v>0.6878825339863607</v>
      </c>
      <c r="O41" s="82">
        <f t="shared" si="10"/>
        <v>992451.374</v>
      </c>
      <c r="P41" s="82">
        <f t="shared" si="13"/>
        <v>696800.636</v>
      </c>
      <c r="Q41" s="82">
        <f t="shared" si="11"/>
        <v>-295650.7379999999</v>
      </c>
      <c r="R41" s="86">
        <f aca="true" t="shared" si="23" ref="R41:R67">_xlfn.IFERROR(P41/O41,"")</f>
        <v>0.7021005303177706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72" customFormat="1" ht="28.5" customHeight="1">
      <c r="A42" s="68">
        <v>41020000</v>
      </c>
      <c r="B42" s="12" t="s">
        <v>173</v>
      </c>
      <c r="C42" s="71">
        <f>SUM(C43:C43)</f>
        <v>226954.7</v>
      </c>
      <c r="D42" s="166">
        <f>D43+D44+D45+D46</f>
        <v>376431.494</v>
      </c>
      <c r="E42" s="166">
        <f>E43+E44+E45+E46</f>
        <v>253540.394</v>
      </c>
      <c r="F42" s="166">
        <f>F43+F44+F45+F46</f>
        <v>253540.394</v>
      </c>
      <c r="G42" s="166">
        <f t="shared" si="17"/>
        <v>0</v>
      </c>
      <c r="H42" s="86">
        <f t="shared" si="18"/>
        <v>1</v>
      </c>
      <c r="I42" s="91">
        <f t="shared" si="19"/>
        <v>-122891.1</v>
      </c>
      <c r="J42" s="86">
        <f t="shared" si="22"/>
        <v>0.6735366143407756</v>
      </c>
      <c r="K42" s="166">
        <f>K43+K44</f>
        <v>0</v>
      </c>
      <c r="L42" s="166">
        <f>L43+L44</f>
        <v>0</v>
      </c>
      <c r="M42" s="91">
        <f t="shared" si="21"/>
        <v>0</v>
      </c>
      <c r="N42" s="86">
        <f t="shared" si="20"/>
      </c>
      <c r="O42" s="91">
        <f t="shared" si="10"/>
        <v>376431.494</v>
      </c>
      <c r="P42" s="91">
        <f t="shared" si="13"/>
        <v>253540.394</v>
      </c>
      <c r="Q42" s="91">
        <f t="shared" si="11"/>
        <v>-122891.1</v>
      </c>
      <c r="R42" s="86">
        <f t="shared" si="23"/>
        <v>0.6735366143407756</v>
      </c>
    </row>
    <row r="43" spans="1:18" s="110" customFormat="1" ht="28.5" customHeight="1">
      <c r="A43" s="108">
        <v>41020100</v>
      </c>
      <c r="B43" s="16" t="s">
        <v>58</v>
      </c>
      <c r="C43" s="21">
        <v>226954.7</v>
      </c>
      <c r="D43" s="155">
        <v>252482.1</v>
      </c>
      <c r="E43" s="155">
        <v>168321.6</v>
      </c>
      <c r="F43" s="155">
        <v>168321.6</v>
      </c>
      <c r="G43" s="155">
        <f t="shared" si="17"/>
        <v>0</v>
      </c>
      <c r="H43" s="104">
        <f t="shared" si="18"/>
        <v>1</v>
      </c>
      <c r="I43" s="105">
        <f t="shared" si="19"/>
        <v>-84160.5</v>
      </c>
      <c r="J43" s="104">
        <f t="shared" si="22"/>
        <v>0.6666674588020299</v>
      </c>
      <c r="K43" s="155"/>
      <c r="L43" s="155"/>
      <c r="M43" s="105">
        <f t="shared" si="21"/>
        <v>0</v>
      </c>
      <c r="N43" s="104">
        <f t="shared" si="20"/>
      </c>
      <c r="O43" s="105">
        <f t="shared" si="10"/>
        <v>252482.1</v>
      </c>
      <c r="P43" s="105">
        <f t="shared" si="13"/>
        <v>168321.6</v>
      </c>
      <c r="Q43" s="105">
        <f t="shared" si="11"/>
        <v>-84160.5</v>
      </c>
      <c r="R43" s="104">
        <f t="shared" si="23"/>
        <v>0.6666674588020299</v>
      </c>
    </row>
    <row r="44" spans="1:18" s="110" customFormat="1" ht="47.25">
      <c r="A44" s="108">
        <v>41020200</v>
      </c>
      <c r="B44" s="16" t="s">
        <v>101</v>
      </c>
      <c r="C44" s="21"/>
      <c r="D44" s="155">
        <v>114236.4</v>
      </c>
      <c r="E44" s="155">
        <v>76156</v>
      </c>
      <c r="F44" s="155">
        <v>76156</v>
      </c>
      <c r="G44" s="155">
        <f t="shared" si="17"/>
        <v>0</v>
      </c>
      <c r="H44" s="104">
        <f t="shared" si="18"/>
        <v>1</v>
      </c>
      <c r="I44" s="105">
        <f t="shared" si="19"/>
        <v>-38080.399999999994</v>
      </c>
      <c r="J44" s="104">
        <f t="shared" si="22"/>
        <v>0.6666526606230588</v>
      </c>
      <c r="K44" s="155"/>
      <c r="L44" s="155"/>
      <c r="M44" s="155">
        <f t="shared" si="21"/>
        <v>0</v>
      </c>
      <c r="N44" s="104">
        <f t="shared" si="20"/>
      </c>
      <c r="O44" s="105">
        <f>D44+K44</f>
        <v>114236.4</v>
      </c>
      <c r="P44" s="105">
        <f>L44+F44</f>
        <v>76156</v>
      </c>
      <c r="Q44" s="105">
        <f>P44-O44</f>
        <v>-38080.399999999994</v>
      </c>
      <c r="R44" s="104">
        <f t="shared" si="23"/>
        <v>0.6666526606230588</v>
      </c>
    </row>
    <row r="45" spans="1:18" s="110" customFormat="1" ht="63">
      <c r="A45" s="108" t="s">
        <v>217</v>
      </c>
      <c r="B45" s="16" t="s">
        <v>218</v>
      </c>
      <c r="C45" s="21"/>
      <c r="D45" s="155">
        <v>7761.194</v>
      </c>
      <c r="E45" s="155">
        <v>7761.194</v>
      </c>
      <c r="F45" s="155">
        <v>7761.194</v>
      </c>
      <c r="G45" s="155">
        <f>F45-E45</f>
        <v>0</v>
      </c>
      <c r="H45" s="104">
        <f>_xlfn.IFERROR(F45/E45,"")</f>
        <v>1</v>
      </c>
      <c r="I45" s="105">
        <f>F45-D45</f>
        <v>0</v>
      </c>
      <c r="J45" s="104">
        <f>_xlfn.IFERROR(F45/D45,"")</f>
        <v>1</v>
      </c>
      <c r="K45" s="155"/>
      <c r="L45" s="155"/>
      <c r="M45" s="105"/>
      <c r="N45" s="104"/>
      <c r="O45" s="105">
        <f>D45+K45</f>
        <v>7761.194</v>
      </c>
      <c r="P45" s="105">
        <f>L45+F45</f>
        <v>7761.194</v>
      </c>
      <c r="Q45" s="105">
        <f>P45-O45</f>
        <v>0</v>
      </c>
      <c r="R45" s="104">
        <f t="shared" si="23"/>
        <v>1</v>
      </c>
    </row>
    <row r="46" spans="1:18" s="110" customFormat="1" ht="63">
      <c r="A46" s="108" t="s">
        <v>208</v>
      </c>
      <c r="B46" s="16" t="s">
        <v>209</v>
      </c>
      <c r="C46" s="21"/>
      <c r="D46" s="155">
        <v>1951.8</v>
      </c>
      <c r="E46" s="155">
        <v>1301.6</v>
      </c>
      <c r="F46" s="155">
        <v>1301.6</v>
      </c>
      <c r="G46" s="155">
        <f>F46-E46</f>
        <v>0</v>
      </c>
      <c r="H46" s="104">
        <f>_xlfn.IFERROR(F46/E46,"")</f>
        <v>1</v>
      </c>
      <c r="I46" s="105">
        <f>F46-D46</f>
        <v>-650.2</v>
      </c>
      <c r="J46" s="104">
        <f>_xlfn.IFERROR(F46/D46,"")</f>
        <v>0.666871605697305</v>
      </c>
      <c r="K46" s="155"/>
      <c r="L46" s="155"/>
      <c r="M46" s="105">
        <f t="shared" si="21"/>
        <v>0</v>
      </c>
      <c r="N46" s="104">
        <f>_xlfn.IFERROR(L46/K46,"")</f>
      </c>
      <c r="O46" s="105">
        <f>D46+K46</f>
        <v>1951.8</v>
      </c>
      <c r="P46" s="105">
        <f>L46+F46</f>
        <v>1301.6</v>
      </c>
      <c r="Q46" s="105">
        <f>P46-O46</f>
        <v>-650.2</v>
      </c>
      <c r="R46" s="104">
        <f>_xlfn.IFERROR(P46/O46,"")</f>
        <v>0.666871605697305</v>
      </c>
    </row>
    <row r="47" spans="1:33" ht="25.5" customHeight="1">
      <c r="A47" s="68">
        <v>41030000</v>
      </c>
      <c r="B47" s="12" t="s">
        <v>157</v>
      </c>
      <c r="C47" s="15" t="e">
        <f>#REF!</f>
        <v>#REF!</v>
      </c>
      <c r="D47" s="81">
        <f>SUM(D48:D68)</f>
        <v>344733.03699999995</v>
      </c>
      <c r="E47" s="81">
        <f>SUM(E48:E68)</f>
        <v>256646.761</v>
      </c>
      <c r="F47" s="81">
        <f>SUM(F48:F68)</f>
        <v>256646.761</v>
      </c>
      <c r="G47" s="81">
        <f>SUM(G48:G67)</f>
        <v>0</v>
      </c>
      <c r="H47" s="86">
        <f>_xlfn.IFERROR(F47/E47,"")</f>
        <v>1</v>
      </c>
      <c r="I47" s="91">
        <f t="shared" si="19"/>
        <v>-88086.27599999995</v>
      </c>
      <c r="J47" s="86">
        <f t="shared" si="22"/>
        <v>0.7444797378094054</v>
      </c>
      <c r="K47" s="81">
        <f>SUM(K48:K68)</f>
        <v>271286.843</v>
      </c>
      <c r="L47" s="81">
        <f>SUM(L48:L68)</f>
        <v>186613.481</v>
      </c>
      <c r="M47" s="81">
        <f>SUM(M48:M67)</f>
        <v>-84673.36200000001</v>
      </c>
      <c r="N47" s="86">
        <f>_xlfn.IFERROR(L47/K47,"")</f>
        <v>0.6878825339863607</v>
      </c>
      <c r="O47" s="81">
        <f>SUM(O48:O67)</f>
        <v>616019.8799999999</v>
      </c>
      <c r="P47" s="81">
        <f>SUM(P48:P67)</f>
        <v>443260.24199999997</v>
      </c>
      <c r="Q47" s="81">
        <f>SUM(Q48:Q67)</f>
        <v>-172759.63799999998</v>
      </c>
      <c r="R47" s="86">
        <f t="shared" si="23"/>
        <v>0.7195550929297931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20.5">
      <c r="A48" s="66">
        <v>41030500</v>
      </c>
      <c r="B48" s="16" t="s">
        <v>179</v>
      </c>
      <c r="C48" s="15"/>
      <c r="D48" s="155">
        <v>11998.676</v>
      </c>
      <c r="E48" s="155">
        <v>0</v>
      </c>
      <c r="F48" s="155">
        <v>0</v>
      </c>
      <c r="G48" s="155">
        <f t="shared" si="17"/>
        <v>0</v>
      </c>
      <c r="H48" s="155">
        <f>_xlfn.IFERROR(F48/E48,"")</f>
      </c>
      <c r="I48" s="155">
        <f t="shared" si="19"/>
        <v>-11998.676</v>
      </c>
      <c r="J48" s="155">
        <f t="shared" si="22"/>
        <v>0</v>
      </c>
      <c r="K48" s="155">
        <v>0</v>
      </c>
      <c r="L48" s="155">
        <v>0</v>
      </c>
      <c r="M48" s="155">
        <f aca="true" t="shared" si="24" ref="M48:M66">L48-K48</f>
        <v>0</v>
      </c>
      <c r="N48" s="107">
        <f>_xlfn.IFERROR(L48/K48,"")</f>
      </c>
      <c r="O48" s="155">
        <f t="shared" si="10"/>
        <v>11998.676</v>
      </c>
      <c r="P48" s="155">
        <f t="shared" si="13"/>
        <v>0</v>
      </c>
      <c r="Q48" s="155">
        <f aca="true" t="shared" si="25" ref="Q48:Q53">P48-O48</f>
        <v>-11998.676</v>
      </c>
      <c r="R48" s="155">
        <f t="shared" si="23"/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37.5" customHeight="1">
      <c r="A49" s="66" t="s">
        <v>213</v>
      </c>
      <c r="B49" s="16" t="s">
        <v>214</v>
      </c>
      <c r="C49" s="15"/>
      <c r="D49" s="155">
        <v>41079</v>
      </c>
      <c r="E49" s="155">
        <v>41079</v>
      </c>
      <c r="F49" s="155">
        <v>41079</v>
      </c>
      <c r="G49" s="156"/>
      <c r="H49" s="86"/>
      <c r="I49" s="94"/>
      <c r="J49" s="86"/>
      <c r="K49" s="156"/>
      <c r="L49" s="156"/>
      <c r="M49" s="94"/>
      <c r="N49" s="107">
        <f aca="true" t="shared" si="26" ref="N49:N59">_xlfn.IFERROR(L49/K49,"")</f>
      </c>
      <c r="O49" s="155">
        <f>D49+K49</f>
        <v>41079</v>
      </c>
      <c r="P49" s="155">
        <f>L49+F49</f>
        <v>41079</v>
      </c>
      <c r="Q49" s="155">
        <f t="shared" si="25"/>
        <v>0</v>
      </c>
      <c r="R49" s="155">
        <f t="shared" si="23"/>
        <v>1</v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31.5" hidden="1">
      <c r="A50" s="66">
        <v>41032300</v>
      </c>
      <c r="B50" s="16" t="s">
        <v>187</v>
      </c>
      <c r="C50" s="15"/>
      <c r="D50" s="155"/>
      <c r="E50" s="155"/>
      <c r="F50" s="155"/>
      <c r="G50" s="156">
        <f>F50-E50</f>
        <v>0</v>
      </c>
      <c r="H50" s="86">
        <f>_xlfn.IFERROR(F50/E50,"")</f>
      </c>
      <c r="I50" s="94">
        <f t="shared" si="19"/>
        <v>0</v>
      </c>
      <c r="J50" s="86">
        <f t="shared" si="22"/>
      </c>
      <c r="K50" s="156"/>
      <c r="L50" s="156">
        <v>0</v>
      </c>
      <c r="M50" s="94">
        <f>L50-K50</f>
        <v>0</v>
      </c>
      <c r="N50" s="107">
        <f t="shared" si="26"/>
      </c>
      <c r="O50" s="155">
        <f>D50+K50</f>
        <v>0</v>
      </c>
      <c r="P50" s="155">
        <f>L50+F50</f>
        <v>0</v>
      </c>
      <c r="Q50" s="155">
        <f t="shared" si="25"/>
        <v>0</v>
      </c>
      <c r="R50" s="155">
        <f t="shared" si="23"/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31.5">
      <c r="A51" s="66" t="s">
        <v>215</v>
      </c>
      <c r="B51" s="16" t="s">
        <v>216</v>
      </c>
      <c r="C51" s="15"/>
      <c r="D51" s="155">
        <v>25037</v>
      </c>
      <c r="E51" s="155">
        <v>25037</v>
      </c>
      <c r="F51" s="155">
        <v>25037</v>
      </c>
      <c r="G51" s="156"/>
      <c r="H51" s="86"/>
      <c r="I51" s="94"/>
      <c r="J51" s="86"/>
      <c r="K51" s="156"/>
      <c r="L51" s="156"/>
      <c r="M51" s="94"/>
      <c r="N51" s="107">
        <f t="shared" si="26"/>
      </c>
      <c r="O51" s="155">
        <f>D51+K51</f>
        <v>25037</v>
      </c>
      <c r="P51" s="155">
        <f>L51+F51</f>
        <v>25037</v>
      </c>
      <c r="Q51" s="155">
        <f t="shared" si="25"/>
        <v>0</v>
      </c>
      <c r="R51" s="155">
        <f t="shared" si="23"/>
        <v>1</v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47.25">
      <c r="A52" s="66" t="s">
        <v>211</v>
      </c>
      <c r="B52" s="16" t="s">
        <v>212</v>
      </c>
      <c r="C52" s="15"/>
      <c r="D52" s="155">
        <v>784.7</v>
      </c>
      <c r="E52" s="155">
        <v>470.7</v>
      </c>
      <c r="F52" s="155">
        <v>470.7</v>
      </c>
      <c r="G52" s="156"/>
      <c r="H52" s="86"/>
      <c r="I52" s="94"/>
      <c r="J52" s="86"/>
      <c r="K52" s="156"/>
      <c r="L52" s="156"/>
      <c r="M52" s="94"/>
      <c r="N52" s="107">
        <f t="shared" si="26"/>
      </c>
      <c r="O52" s="155">
        <f>D52+K52</f>
        <v>784.7</v>
      </c>
      <c r="P52" s="155">
        <f>L52+F52</f>
        <v>470.7</v>
      </c>
      <c r="Q52" s="155">
        <f t="shared" si="25"/>
        <v>-314.00000000000006</v>
      </c>
      <c r="R52" s="155">
        <f>_xlfn.IFERROR(P52/O52,"")</f>
        <v>0.5998470753154072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18" s="110" customFormat="1" ht="31.5">
      <c r="A53" s="108">
        <v>41033000</v>
      </c>
      <c r="B53" s="16" t="s">
        <v>200</v>
      </c>
      <c r="C53" s="18"/>
      <c r="D53" s="155">
        <v>63015.2</v>
      </c>
      <c r="E53" s="155">
        <v>40875.5</v>
      </c>
      <c r="F53" s="155">
        <v>40875.5</v>
      </c>
      <c r="G53" s="155">
        <f t="shared" si="17"/>
        <v>0</v>
      </c>
      <c r="H53" s="104">
        <f>_xlfn.IFERROR(F53/E53,"")</f>
        <v>1</v>
      </c>
      <c r="I53" s="105">
        <f t="shared" si="19"/>
        <v>-22139.699999999997</v>
      </c>
      <c r="J53" s="104">
        <f t="shared" si="22"/>
        <v>0.6486609579910879</v>
      </c>
      <c r="K53" s="155"/>
      <c r="L53" s="155"/>
      <c r="M53" s="105">
        <f t="shared" si="24"/>
        <v>0</v>
      </c>
      <c r="N53" s="107">
        <f t="shared" si="26"/>
      </c>
      <c r="O53" s="105">
        <f>D53+K53</f>
        <v>63015.2</v>
      </c>
      <c r="P53" s="105">
        <f>L53+F53</f>
        <v>40875.5</v>
      </c>
      <c r="Q53" s="105">
        <f t="shared" si="25"/>
        <v>-22139.699999999997</v>
      </c>
      <c r="R53" s="104">
        <f t="shared" si="23"/>
        <v>0.6486609579910879</v>
      </c>
    </row>
    <row r="54" spans="1:18" s="110" customFormat="1" ht="47.25" customHeight="1" hidden="1">
      <c r="A54" s="108">
        <v>41033800</v>
      </c>
      <c r="B54" s="16" t="s">
        <v>192</v>
      </c>
      <c r="C54" s="18"/>
      <c r="D54" s="155">
        <v>0</v>
      </c>
      <c r="E54" s="155">
        <v>0</v>
      </c>
      <c r="F54" s="155">
        <v>0</v>
      </c>
      <c r="G54" s="155"/>
      <c r="H54" s="104"/>
      <c r="I54" s="105"/>
      <c r="J54" s="104"/>
      <c r="K54" s="155"/>
      <c r="L54" s="155"/>
      <c r="M54" s="105">
        <f t="shared" si="24"/>
        <v>0</v>
      </c>
      <c r="N54" s="107">
        <f t="shared" si="26"/>
      </c>
      <c r="O54" s="105"/>
      <c r="P54" s="105"/>
      <c r="Q54" s="105"/>
      <c r="R54" s="104">
        <f t="shared" si="23"/>
      </c>
    </row>
    <row r="55" spans="1:18" s="209" customFormat="1" ht="29.25" customHeight="1" hidden="1">
      <c r="A55" s="204" t="s">
        <v>102</v>
      </c>
      <c r="B55" s="205" t="s">
        <v>106</v>
      </c>
      <c r="C55" s="206"/>
      <c r="D55" s="207">
        <v>153134.8</v>
      </c>
      <c r="E55" s="207">
        <v>105576</v>
      </c>
      <c r="F55" s="207">
        <v>105576</v>
      </c>
      <c r="G55" s="207">
        <f aca="true" t="shared" si="27" ref="G55:G72">F55-E55</f>
        <v>0</v>
      </c>
      <c r="H55" s="208">
        <f>_xlfn.IFERROR(F55/E55,"")</f>
        <v>1</v>
      </c>
      <c r="I55" s="207">
        <f aca="true" t="shared" si="28" ref="I55:I72">F55-D55</f>
        <v>-47558.79999999999</v>
      </c>
      <c r="J55" s="208">
        <f t="shared" si="22"/>
        <v>0.6894317947324841</v>
      </c>
      <c r="K55" s="207"/>
      <c r="L55" s="207"/>
      <c r="M55" s="207">
        <f t="shared" si="24"/>
        <v>0</v>
      </c>
      <c r="N55" s="107">
        <f t="shared" si="26"/>
      </c>
      <c r="O55" s="207">
        <f t="shared" si="10"/>
        <v>153134.8</v>
      </c>
      <c r="P55" s="207">
        <f t="shared" si="13"/>
        <v>105576</v>
      </c>
      <c r="Q55" s="207">
        <f>P55-O55</f>
        <v>-47558.79999999999</v>
      </c>
      <c r="R55" s="104">
        <f t="shared" si="23"/>
        <v>0.6894317947324841</v>
      </c>
    </row>
    <row r="56" spans="1:18" s="209" customFormat="1" ht="63" customHeight="1" hidden="1">
      <c r="A56" s="204" t="s">
        <v>103</v>
      </c>
      <c r="B56" s="205" t="s">
        <v>107</v>
      </c>
      <c r="C56" s="206"/>
      <c r="D56" s="207"/>
      <c r="E56" s="207"/>
      <c r="F56" s="207"/>
      <c r="G56" s="207">
        <f t="shared" si="27"/>
        <v>0</v>
      </c>
      <c r="H56" s="208">
        <f>_xlfn.IFERROR(F56/E56,"")</f>
      </c>
      <c r="I56" s="207">
        <f t="shared" si="28"/>
        <v>0</v>
      </c>
      <c r="J56" s="208">
        <f t="shared" si="22"/>
      </c>
      <c r="K56" s="207"/>
      <c r="L56" s="207"/>
      <c r="M56" s="207">
        <f t="shared" si="24"/>
        <v>0</v>
      </c>
      <c r="N56" s="107">
        <f t="shared" si="26"/>
      </c>
      <c r="O56" s="207">
        <f t="shared" si="10"/>
        <v>0</v>
      </c>
      <c r="P56" s="207">
        <f t="shared" si="13"/>
        <v>0</v>
      </c>
      <c r="Q56" s="207">
        <f>P56-O56</f>
        <v>0</v>
      </c>
      <c r="R56" s="104">
        <f t="shared" si="23"/>
      </c>
    </row>
    <row r="57" spans="1:18" s="209" customFormat="1" ht="31.5" customHeight="1" hidden="1">
      <c r="A57" s="204">
        <v>41034500</v>
      </c>
      <c r="B57" s="205" t="s">
        <v>186</v>
      </c>
      <c r="C57" s="206"/>
      <c r="D57" s="207">
        <v>0</v>
      </c>
      <c r="E57" s="207">
        <v>0</v>
      </c>
      <c r="F57" s="207">
        <v>0</v>
      </c>
      <c r="G57" s="207">
        <f>F57-E57</f>
        <v>0</v>
      </c>
      <c r="H57" s="208">
        <f>_xlfn.IFERROR(F57/E57,"")</f>
      </c>
      <c r="I57" s="207">
        <f>F57-D57</f>
        <v>0</v>
      </c>
      <c r="J57" s="208">
        <f>_xlfn.IFERROR(F57/D57,"")</f>
      </c>
      <c r="K57" s="207"/>
      <c r="L57" s="207"/>
      <c r="M57" s="207">
        <f>L57-K57</f>
        <v>0</v>
      </c>
      <c r="N57" s="107">
        <f t="shared" si="26"/>
      </c>
      <c r="O57" s="207">
        <f aca="true" t="shared" si="29" ref="O57:O67">D57+K57</f>
        <v>0</v>
      </c>
      <c r="P57" s="207">
        <f aca="true" t="shared" si="30" ref="P57:P66">L57+F57</f>
        <v>0</v>
      </c>
      <c r="Q57" s="207">
        <f>P57-O57</f>
        <v>0</v>
      </c>
      <c r="R57" s="104">
        <f t="shared" si="23"/>
      </c>
    </row>
    <row r="58" spans="1:18" s="213" customFormat="1" ht="36" customHeight="1">
      <c r="A58" s="210" t="s">
        <v>223</v>
      </c>
      <c r="B58" s="211" t="s">
        <v>224</v>
      </c>
      <c r="C58" s="211"/>
      <c r="D58" s="155">
        <v>0</v>
      </c>
      <c r="E58" s="155">
        <v>0</v>
      </c>
      <c r="F58" s="155">
        <v>0</v>
      </c>
      <c r="G58" s="155">
        <f>F58-E58</f>
        <v>0</v>
      </c>
      <c r="H58" s="107">
        <f>_xlfn.IFERROR(F58/E58,"")</f>
      </c>
      <c r="I58" s="155">
        <f>F58-D58</f>
        <v>0</v>
      </c>
      <c r="J58" s="107">
        <f>_xlfn.IFERROR(F58/D58,"")</f>
      </c>
      <c r="K58" s="214">
        <v>0</v>
      </c>
      <c r="L58" s="214">
        <v>25056.406</v>
      </c>
      <c r="M58" s="155">
        <f>L58-K58</f>
        <v>25056.406</v>
      </c>
      <c r="N58" s="107">
        <f t="shared" si="26"/>
      </c>
      <c r="O58" s="155">
        <f t="shared" si="29"/>
        <v>0</v>
      </c>
      <c r="P58" s="155">
        <f t="shared" si="30"/>
        <v>25056.406</v>
      </c>
      <c r="Q58" s="155">
        <f>P58-O58</f>
        <v>25056.406</v>
      </c>
      <c r="R58" s="104">
        <f t="shared" si="23"/>
      </c>
    </row>
    <row r="59" spans="1:18" s="213" customFormat="1" ht="89.25" customHeight="1">
      <c r="A59" s="210" t="s">
        <v>225</v>
      </c>
      <c r="B59" s="211" t="s">
        <v>226</v>
      </c>
      <c r="C59" s="211"/>
      <c r="D59" s="155"/>
      <c r="E59" s="155"/>
      <c r="F59" s="155"/>
      <c r="G59" s="155"/>
      <c r="H59" s="107"/>
      <c r="I59" s="155"/>
      <c r="J59" s="107"/>
      <c r="K59" s="214">
        <v>23478.143</v>
      </c>
      <c r="L59" s="214">
        <v>10611.575</v>
      </c>
      <c r="M59" s="155">
        <f>L59-K59</f>
        <v>-12866.568</v>
      </c>
      <c r="N59" s="107">
        <f t="shared" si="26"/>
        <v>0.45197675983147395</v>
      </c>
      <c r="O59" s="155">
        <f>D59+K59</f>
        <v>23478.143</v>
      </c>
      <c r="P59" s="155">
        <f>L59+F59</f>
        <v>10611.575</v>
      </c>
      <c r="Q59" s="155">
        <f>P59-O59</f>
        <v>-12866.568</v>
      </c>
      <c r="R59" s="104">
        <f>_xlfn.IFERROR(P59/O59,"")</f>
        <v>0.45197675983147395</v>
      </c>
    </row>
    <row r="60" spans="1:18" s="213" customFormat="1" ht="40.5" customHeight="1">
      <c r="A60" s="210" t="s">
        <v>104</v>
      </c>
      <c r="B60" s="211" t="s">
        <v>94</v>
      </c>
      <c r="C60" s="212"/>
      <c r="D60" s="155">
        <v>10099.7</v>
      </c>
      <c r="E60" s="155">
        <v>6732.8</v>
      </c>
      <c r="F60" s="155">
        <v>6732.8</v>
      </c>
      <c r="G60" s="155">
        <f t="shared" si="27"/>
        <v>0</v>
      </c>
      <c r="H60" s="107">
        <f aca="true" t="shared" si="31" ref="H60:H70">_xlfn.IFERROR(F60/E60,"")</f>
        <v>1</v>
      </c>
      <c r="I60" s="155">
        <f t="shared" si="28"/>
        <v>-3366.9000000000005</v>
      </c>
      <c r="J60" s="107">
        <f t="shared" si="22"/>
        <v>0.6666336623860114</v>
      </c>
      <c r="K60" s="155"/>
      <c r="L60" s="155"/>
      <c r="M60" s="155">
        <f t="shared" si="24"/>
        <v>0</v>
      </c>
      <c r="N60" s="107">
        <f>_xlfn.IFERROR(L60/K60,"")</f>
      </c>
      <c r="O60" s="155">
        <f t="shared" si="29"/>
        <v>10099.7</v>
      </c>
      <c r="P60" s="155">
        <f t="shared" si="30"/>
        <v>6732.8</v>
      </c>
      <c r="Q60" s="155">
        <f>P60-O60</f>
        <v>-3366.9000000000005</v>
      </c>
      <c r="R60" s="107">
        <f t="shared" si="23"/>
        <v>0.6666336623860114</v>
      </c>
    </row>
    <row r="61" spans="1:18" s="110" customFormat="1" ht="64.5" customHeight="1">
      <c r="A61" s="108">
        <v>41035600</v>
      </c>
      <c r="B61" s="16" t="s">
        <v>191</v>
      </c>
      <c r="C61" s="18"/>
      <c r="D61" s="155">
        <v>7221.8</v>
      </c>
      <c r="E61" s="155">
        <v>4513.6</v>
      </c>
      <c r="F61" s="155">
        <v>4513.6</v>
      </c>
      <c r="G61" s="155">
        <f t="shared" si="27"/>
        <v>0</v>
      </c>
      <c r="H61" s="104">
        <f t="shared" si="31"/>
        <v>1</v>
      </c>
      <c r="I61" s="105">
        <f t="shared" si="28"/>
        <v>-2708.2</v>
      </c>
      <c r="J61" s="104">
        <f t="shared" si="22"/>
        <v>0.6249965382591598</v>
      </c>
      <c r="K61" s="155"/>
      <c r="L61" s="155"/>
      <c r="M61" s="105">
        <f t="shared" si="24"/>
        <v>0</v>
      </c>
      <c r="N61" s="104"/>
      <c r="O61" s="105">
        <f t="shared" si="29"/>
        <v>7221.8</v>
      </c>
      <c r="P61" s="105">
        <f t="shared" si="30"/>
        <v>4513.6</v>
      </c>
      <c r="Q61" s="105">
        <f aca="true" t="shared" si="32" ref="Q61:Q66">P61-O61</f>
        <v>-2708.2</v>
      </c>
      <c r="R61" s="104">
        <f aca="true" t="shared" si="33" ref="R61:R66">_xlfn.IFERROR(P61/O61,"")</f>
        <v>0.6249965382591598</v>
      </c>
    </row>
    <row r="62" spans="1:18" s="110" customFormat="1" ht="66" customHeight="1" hidden="1">
      <c r="A62" s="108">
        <v>41035900</v>
      </c>
      <c r="B62" s="16" t="s">
        <v>185</v>
      </c>
      <c r="C62" s="18"/>
      <c r="D62" s="155"/>
      <c r="E62" s="155"/>
      <c r="F62" s="155"/>
      <c r="G62" s="155">
        <f t="shared" si="27"/>
        <v>0</v>
      </c>
      <c r="H62" s="104">
        <f t="shared" si="31"/>
      </c>
      <c r="I62" s="105">
        <f>F62-D62</f>
        <v>0</v>
      </c>
      <c r="J62" s="104">
        <f t="shared" si="22"/>
      </c>
      <c r="K62" s="155"/>
      <c r="L62" s="155"/>
      <c r="M62" s="105">
        <f t="shared" si="24"/>
        <v>0</v>
      </c>
      <c r="N62" s="104">
        <f>_xlfn.IFERROR(L62/K62,"")</f>
      </c>
      <c r="O62" s="105">
        <f t="shared" si="29"/>
        <v>0</v>
      </c>
      <c r="P62" s="105">
        <f t="shared" si="30"/>
        <v>0</v>
      </c>
      <c r="Q62" s="105">
        <f t="shared" si="32"/>
        <v>0</v>
      </c>
      <c r="R62" s="104">
        <f t="shared" si="33"/>
      </c>
    </row>
    <row r="63" spans="1:18" s="110" customFormat="1" ht="189">
      <c r="A63" s="108">
        <v>41036100</v>
      </c>
      <c r="B63" s="16" t="s">
        <v>188</v>
      </c>
      <c r="C63" s="18"/>
      <c r="D63" s="155">
        <v>22304.796</v>
      </c>
      <c r="E63" s="155">
        <v>22304.796</v>
      </c>
      <c r="F63" s="155">
        <v>22304.796</v>
      </c>
      <c r="G63" s="155">
        <f t="shared" si="27"/>
        <v>0</v>
      </c>
      <c r="H63" s="104">
        <f t="shared" si="31"/>
        <v>1</v>
      </c>
      <c r="I63" s="105">
        <f>F63-D63</f>
        <v>0</v>
      </c>
      <c r="J63" s="104">
        <f>_xlfn.IFERROR(F63/D63,"")</f>
        <v>1</v>
      </c>
      <c r="K63" s="155"/>
      <c r="L63" s="155"/>
      <c r="M63" s="105">
        <f t="shared" si="24"/>
        <v>0</v>
      </c>
      <c r="N63" s="104"/>
      <c r="O63" s="105">
        <f t="shared" si="29"/>
        <v>22304.796</v>
      </c>
      <c r="P63" s="105">
        <f t="shared" si="30"/>
        <v>22304.796</v>
      </c>
      <c r="Q63" s="105">
        <f t="shared" si="32"/>
        <v>0</v>
      </c>
      <c r="R63" s="104">
        <f t="shared" si="33"/>
        <v>1</v>
      </c>
    </row>
    <row r="64" spans="1:18" s="110" customFormat="1" ht="157.5">
      <c r="A64" s="108">
        <v>41036400</v>
      </c>
      <c r="B64" s="16" t="s">
        <v>189</v>
      </c>
      <c r="C64" s="18"/>
      <c r="D64" s="155">
        <v>10057.365</v>
      </c>
      <c r="E64" s="155">
        <v>10057.365</v>
      </c>
      <c r="F64" s="155">
        <v>10057.365</v>
      </c>
      <c r="G64" s="155">
        <f t="shared" si="27"/>
        <v>0</v>
      </c>
      <c r="H64" s="104">
        <f t="shared" si="31"/>
        <v>1</v>
      </c>
      <c r="I64" s="105">
        <f>F64-D64</f>
        <v>0</v>
      </c>
      <c r="J64" s="104">
        <f>_xlfn.IFERROR(F64/D64,"")</f>
        <v>1</v>
      </c>
      <c r="K64" s="155"/>
      <c r="L64" s="155"/>
      <c r="M64" s="105">
        <f t="shared" si="24"/>
        <v>0</v>
      </c>
      <c r="N64" s="104"/>
      <c r="O64" s="105">
        <f t="shared" si="29"/>
        <v>10057.365</v>
      </c>
      <c r="P64" s="105">
        <f t="shared" si="30"/>
        <v>10057.365</v>
      </c>
      <c r="Q64" s="105">
        <f t="shared" si="32"/>
        <v>0</v>
      </c>
      <c r="R64" s="104">
        <f t="shared" si="33"/>
        <v>1</v>
      </c>
    </row>
    <row r="65" spans="1:18" s="110" customFormat="1" ht="31.5" hidden="1">
      <c r="A65" s="108">
        <v>41037000</v>
      </c>
      <c r="B65" s="16" t="s">
        <v>193</v>
      </c>
      <c r="C65" s="18"/>
      <c r="D65" s="155"/>
      <c r="E65" s="155"/>
      <c r="F65" s="155"/>
      <c r="G65" s="155">
        <f t="shared" si="27"/>
        <v>0</v>
      </c>
      <c r="H65" s="104">
        <f t="shared" si="31"/>
      </c>
      <c r="I65" s="105">
        <f>F65-D65</f>
        <v>0</v>
      </c>
      <c r="J65" s="104">
        <f>_xlfn.IFERROR(F65/D65,"")</f>
      </c>
      <c r="K65" s="155"/>
      <c r="L65" s="155"/>
      <c r="M65" s="105">
        <f t="shared" si="24"/>
        <v>0</v>
      </c>
      <c r="N65" s="104"/>
      <c r="O65" s="105">
        <f t="shared" si="29"/>
        <v>0</v>
      </c>
      <c r="P65" s="105">
        <f t="shared" si="30"/>
        <v>0</v>
      </c>
      <c r="Q65" s="105">
        <f t="shared" si="32"/>
        <v>0</v>
      </c>
      <c r="R65" s="104">
        <f t="shared" si="33"/>
      </c>
    </row>
    <row r="66" spans="1:18" s="110" customFormat="1" ht="31.5" hidden="1">
      <c r="A66" s="108">
        <v>41037200</v>
      </c>
      <c r="B66" s="16" t="s">
        <v>190</v>
      </c>
      <c r="C66" s="18"/>
      <c r="D66" s="155"/>
      <c r="E66" s="155"/>
      <c r="F66" s="155"/>
      <c r="G66" s="155">
        <f t="shared" si="27"/>
        <v>0</v>
      </c>
      <c r="H66" s="104">
        <f t="shared" si="31"/>
      </c>
      <c r="I66" s="105">
        <f>F66-D66</f>
        <v>0</v>
      </c>
      <c r="J66" s="104">
        <f>_xlfn.IFERROR(F66/D66,"")</f>
      </c>
      <c r="K66" s="155"/>
      <c r="L66" s="155"/>
      <c r="M66" s="105">
        <f t="shared" si="24"/>
        <v>0</v>
      </c>
      <c r="N66" s="104"/>
      <c r="O66" s="105">
        <f t="shared" si="29"/>
        <v>0</v>
      </c>
      <c r="P66" s="105">
        <f t="shared" si="30"/>
        <v>0</v>
      </c>
      <c r="Q66" s="105">
        <f t="shared" si="32"/>
        <v>0</v>
      </c>
      <c r="R66" s="104">
        <f t="shared" si="33"/>
      </c>
    </row>
    <row r="67" spans="1:18" s="110" customFormat="1" ht="72.75" customHeight="1">
      <c r="A67" s="108" t="s">
        <v>105</v>
      </c>
      <c r="B67" s="16" t="s">
        <v>108</v>
      </c>
      <c r="C67" s="18"/>
      <c r="D67" s="155"/>
      <c r="E67" s="155"/>
      <c r="F67" s="155"/>
      <c r="G67" s="155">
        <f t="shared" si="27"/>
        <v>0</v>
      </c>
      <c r="H67" s="104">
        <f t="shared" si="31"/>
      </c>
      <c r="I67" s="105">
        <f t="shared" si="28"/>
        <v>0</v>
      </c>
      <c r="J67" s="104">
        <f t="shared" si="22"/>
      </c>
      <c r="K67" s="155">
        <v>247808.7</v>
      </c>
      <c r="L67" s="155">
        <v>150945.5</v>
      </c>
      <c r="M67" s="105">
        <f aca="true" t="shared" si="34" ref="M67:M72">L67-K67</f>
        <v>-96863.20000000001</v>
      </c>
      <c r="N67" s="104">
        <f>_xlfn.IFERROR(L67/K67,"")</f>
        <v>0.609121067985103</v>
      </c>
      <c r="O67" s="105">
        <f t="shared" si="29"/>
        <v>247808.7</v>
      </c>
      <c r="P67" s="105">
        <f t="shared" si="13"/>
        <v>150945.5</v>
      </c>
      <c r="Q67" s="105">
        <f aca="true" t="shared" si="35" ref="Q67:Q72">P67-O67</f>
        <v>-96863.20000000001</v>
      </c>
      <c r="R67" s="104">
        <f t="shared" si="23"/>
        <v>0.609121067985103</v>
      </c>
    </row>
    <row r="68" spans="1:33" ht="60.75" customHeight="1" hidden="1">
      <c r="A68" s="66" t="s">
        <v>198</v>
      </c>
      <c r="B68" s="92" t="s">
        <v>199</v>
      </c>
      <c r="C68" s="15"/>
      <c r="D68" s="156"/>
      <c r="E68" s="167"/>
      <c r="F68" s="156"/>
      <c r="G68" s="156">
        <f>F68-E68</f>
        <v>0</v>
      </c>
      <c r="H68" s="87">
        <f t="shared" si="31"/>
      </c>
      <c r="I68" s="94">
        <f>F68-D68</f>
        <v>0</v>
      </c>
      <c r="J68" s="87">
        <f>_xlfn.IFERROR(F68/D68,"")</f>
      </c>
      <c r="K68" s="156"/>
      <c r="L68" s="156"/>
      <c r="M68" s="94">
        <f>L68-K68</f>
        <v>0</v>
      </c>
      <c r="N68" s="87">
        <f>_xlfn.IFERROR(L68/K68,"")</f>
      </c>
      <c r="O68" s="94">
        <f>D68+K68</f>
        <v>0</v>
      </c>
      <c r="P68" s="94">
        <f>L68+F68</f>
        <v>0</v>
      </c>
      <c r="Q68" s="94">
        <f t="shared" si="35"/>
        <v>0</v>
      </c>
      <c r="R68" s="87">
        <f>_xlfn.IFERROR(P68/O68,"")</f>
      </c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8" s="59" customFormat="1" ht="37.5">
      <c r="A69" s="74">
        <v>900102</v>
      </c>
      <c r="B69" s="75" t="s">
        <v>174</v>
      </c>
      <c r="C69" s="76"/>
      <c r="D69" s="84">
        <f>D39+D40</f>
        <v>1521164.531</v>
      </c>
      <c r="E69" s="84">
        <f>E39+E40</f>
        <v>1088821.355</v>
      </c>
      <c r="F69" s="84">
        <f>F39+F40</f>
        <v>1140910.9834000003</v>
      </c>
      <c r="G69" s="84">
        <f t="shared" si="27"/>
        <v>52089.62840000028</v>
      </c>
      <c r="H69" s="89">
        <f t="shared" si="31"/>
        <v>1.0478403809410959</v>
      </c>
      <c r="I69" s="84">
        <f t="shared" si="28"/>
        <v>-380253.5475999997</v>
      </c>
      <c r="J69" s="89">
        <f>_xlfn.IFERROR(F69/D69,"")</f>
        <v>0.7500247081425016</v>
      </c>
      <c r="K69" s="84">
        <f>K40+K39</f>
        <v>453073.94352000003</v>
      </c>
      <c r="L69" s="84">
        <f>L40+L39</f>
        <v>336609.88282</v>
      </c>
      <c r="M69" s="84">
        <f t="shared" si="34"/>
        <v>-116464.06070000003</v>
      </c>
      <c r="N69" s="89">
        <f>_xlfn.IFERROR(L69/K69,"")</f>
        <v>0.742946902231514</v>
      </c>
      <c r="O69" s="84">
        <f>O40+O39</f>
        <v>1974238.4745200002</v>
      </c>
      <c r="P69" s="84">
        <f>P40+P39</f>
        <v>1477520.8662200002</v>
      </c>
      <c r="Q69" s="84">
        <f t="shared" si="35"/>
        <v>-496717.60829999996</v>
      </c>
      <c r="R69" s="90">
        <f>_xlfn.IFERROR(P69/O69,"")</f>
        <v>0.7484004011112347</v>
      </c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18" s="110" customFormat="1" ht="24" customHeight="1">
      <c r="A70" s="108">
        <v>41050000</v>
      </c>
      <c r="B70" s="16" t="s">
        <v>160</v>
      </c>
      <c r="C70" s="11"/>
      <c r="D70" s="155">
        <v>36246.05157</v>
      </c>
      <c r="E70" s="155">
        <v>36246.05157</v>
      </c>
      <c r="F70" s="155">
        <v>34580.78857</v>
      </c>
      <c r="G70" s="155">
        <f t="shared" si="27"/>
        <v>-1665.2630000000063</v>
      </c>
      <c r="H70" s="104">
        <f t="shared" si="31"/>
        <v>0.9540567060998637</v>
      </c>
      <c r="I70" s="105">
        <f t="shared" si="28"/>
        <v>-1665.2630000000063</v>
      </c>
      <c r="J70" s="104">
        <f>_xlfn.IFERROR(F70/D70,"")</f>
        <v>0.9540567060998637</v>
      </c>
      <c r="K70" s="155">
        <v>3013.0737999999997</v>
      </c>
      <c r="L70" s="155">
        <v>3013.0737999999997</v>
      </c>
      <c r="M70" s="105">
        <f t="shared" si="34"/>
        <v>0</v>
      </c>
      <c r="N70" s="112">
        <f>_xlfn.IFERROR(L70/K70,"")</f>
        <v>1</v>
      </c>
      <c r="O70" s="105">
        <f>D70+K70</f>
        <v>39259.12537</v>
      </c>
      <c r="P70" s="105">
        <f>L70+F70</f>
        <v>37593.862369999995</v>
      </c>
      <c r="Q70" s="105">
        <f t="shared" si="35"/>
        <v>-1665.2630000000063</v>
      </c>
      <c r="R70" s="112">
        <f>_xlfn.IFERROR(P70/O70,"")</f>
        <v>0.9575827789257749</v>
      </c>
    </row>
    <row r="71" spans="1:33" ht="63" hidden="1">
      <c r="A71" s="69" t="s">
        <v>167</v>
      </c>
      <c r="B71" s="16" t="s">
        <v>168</v>
      </c>
      <c r="C71" s="11"/>
      <c r="D71" s="156">
        <v>0</v>
      </c>
      <c r="E71" s="158">
        <v>0</v>
      </c>
      <c r="F71" s="156">
        <v>0</v>
      </c>
      <c r="G71" s="156">
        <f t="shared" si="27"/>
        <v>0</v>
      </c>
      <c r="H71" s="94"/>
      <c r="I71" s="94">
        <f t="shared" si="28"/>
        <v>0</v>
      </c>
      <c r="J71" s="94"/>
      <c r="K71" s="156">
        <v>5000</v>
      </c>
      <c r="L71" s="156">
        <v>5000</v>
      </c>
      <c r="M71" s="94">
        <f t="shared" si="34"/>
        <v>0</v>
      </c>
      <c r="N71" s="94">
        <f>L71/K71*100</f>
        <v>100</v>
      </c>
      <c r="O71" s="94">
        <f>D71+K71</f>
        <v>5000</v>
      </c>
      <c r="P71" s="94">
        <f>L71+F71</f>
        <v>5000</v>
      </c>
      <c r="Q71" s="94">
        <f t="shared" si="35"/>
        <v>0</v>
      </c>
      <c r="R71" s="93">
        <f>P71/O71*100</f>
        <v>100</v>
      </c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21.75" customHeight="1">
      <c r="A72" s="74">
        <v>900103</v>
      </c>
      <c r="B72" s="75" t="s">
        <v>175</v>
      </c>
      <c r="C72" s="76" t="e">
        <f>C39+C40</f>
        <v>#REF!</v>
      </c>
      <c r="D72" s="84">
        <f>D69+D70</f>
        <v>1557410.5825699999</v>
      </c>
      <c r="E72" s="159">
        <f>E69+E70</f>
        <v>1125067.4065699999</v>
      </c>
      <c r="F72" s="84">
        <f>F69+F70</f>
        <v>1175491.7719700004</v>
      </c>
      <c r="G72" s="84">
        <f t="shared" si="27"/>
        <v>50424.365400000475</v>
      </c>
      <c r="H72" s="89">
        <f>_xlfn.IFERROR(F72/E72,"")</f>
        <v>1.0448189727171366</v>
      </c>
      <c r="I72" s="84">
        <f t="shared" si="28"/>
        <v>-381918.8105999995</v>
      </c>
      <c r="J72" s="89">
        <f>_xlfn.IFERROR(F72/D72,"")</f>
        <v>0.7547732018298177</v>
      </c>
      <c r="K72" s="84">
        <f>K69+K70</f>
        <v>456087.01732000004</v>
      </c>
      <c r="L72" s="84">
        <f>L69+L70</f>
        <v>339622.95662</v>
      </c>
      <c r="M72" s="84">
        <f t="shared" si="34"/>
        <v>-116464.06070000003</v>
      </c>
      <c r="N72" s="89">
        <f>_xlfn.IFERROR(L72/K72,"")</f>
        <v>0.7446450868425258</v>
      </c>
      <c r="O72" s="84">
        <f>D72+K72</f>
        <v>2013497.59989</v>
      </c>
      <c r="P72" s="84">
        <f>L72+F72</f>
        <v>1515114.7285900004</v>
      </c>
      <c r="Q72" s="84">
        <f t="shared" si="35"/>
        <v>-498382.87129999953</v>
      </c>
      <c r="R72" s="90">
        <f>_xlfn.IFERROR(P72/O72,"")</f>
        <v>0.7524790338328554</v>
      </c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11" ht="15.75">
      <c r="B73" s="80"/>
      <c r="C73" s="7"/>
      <c r="D73" s="184"/>
      <c r="E73" s="189"/>
      <c r="F73" s="183"/>
      <c r="G73" s="183"/>
      <c r="H73" s="181"/>
      <c r="I73" s="171"/>
      <c r="J73" s="171"/>
      <c r="K73" s="215"/>
    </row>
    <row r="74" spans="2:12" ht="15.75">
      <c r="B74" s="28"/>
      <c r="C74" s="8"/>
      <c r="D74" s="184"/>
      <c r="E74" s="190"/>
      <c r="F74" s="184"/>
      <c r="G74" s="184"/>
      <c r="H74" s="185"/>
      <c r="K74" s="215"/>
      <c r="L74" s="215"/>
    </row>
    <row r="75" spans="3:12" ht="15.75">
      <c r="C75" s="8"/>
      <c r="E75" s="190"/>
      <c r="F75" s="192"/>
      <c r="G75" s="183"/>
      <c r="H75" s="181"/>
      <c r="I75" s="181"/>
      <c r="J75" s="181"/>
      <c r="L75" s="215"/>
    </row>
    <row r="76" spans="2:12" ht="15.75" hidden="1">
      <c r="B76" s="45" t="s">
        <v>99</v>
      </c>
      <c r="C76" s="46"/>
      <c r="D76" s="193"/>
      <c r="E76" s="194"/>
      <c r="F76" s="195"/>
      <c r="K76" s="183"/>
      <c r="L76" s="183"/>
    </row>
    <row r="77" spans="2:8" ht="15.75" hidden="1">
      <c r="B77" s="45" t="s">
        <v>97</v>
      </c>
      <c r="C77" s="45"/>
      <c r="D77" s="196"/>
      <c r="E77" s="197"/>
      <c r="F77" s="173"/>
      <c r="G77" s="183"/>
      <c r="H77" s="181"/>
    </row>
    <row r="78" spans="2:6" ht="15.75" hidden="1">
      <c r="B78" s="45" t="s">
        <v>98</v>
      </c>
      <c r="C78" s="45"/>
      <c r="D78" s="196"/>
      <c r="E78" s="197"/>
      <c r="F78" s="173"/>
    </row>
    <row r="79" spans="2:5" ht="15.75" hidden="1">
      <c r="B79" s="45"/>
      <c r="C79" s="45"/>
      <c r="D79" s="198"/>
      <c r="E79" s="199"/>
    </row>
    <row r="80" spans="2:5" ht="15.75" hidden="1">
      <c r="B80" s="45"/>
      <c r="C80" s="45"/>
      <c r="D80" s="198"/>
      <c r="E80" s="199"/>
    </row>
    <row r="81" spans="2:6" ht="15.75" hidden="1">
      <c r="B81" s="45" t="s">
        <v>100</v>
      </c>
      <c r="C81" s="45"/>
      <c r="D81" s="193"/>
      <c r="E81" s="194"/>
      <c r="F81" s="195"/>
    </row>
    <row r="82" spans="2:6" ht="15.75" hidden="1">
      <c r="B82" s="45" t="s">
        <v>97</v>
      </c>
      <c r="D82" s="196"/>
      <c r="E82" s="197"/>
      <c r="F82" s="173"/>
    </row>
    <row r="83" spans="2:6" ht="15.75" hidden="1">
      <c r="B83" s="45" t="s">
        <v>98</v>
      </c>
      <c r="D83" s="173"/>
      <c r="F83" s="173"/>
    </row>
    <row r="85" ht="15.75">
      <c r="F85" s="173"/>
    </row>
    <row r="86" ht="15.75">
      <c r="G86" s="186"/>
    </row>
    <row r="87" ht="15.75">
      <c r="E87" s="201"/>
    </row>
    <row r="125" spans="1:13" ht="15.75">
      <c r="A125" s="231"/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</row>
  </sheetData>
  <sheetProtection/>
  <mergeCells count="12">
    <mergeCell ref="A1:R1"/>
    <mergeCell ref="A2:R2"/>
    <mergeCell ref="A3:R3"/>
    <mergeCell ref="A4:R4"/>
    <mergeCell ref="A125:M125"/>
    <mergeCell ref="A5:R5"/>
    <mergeCell ref="Q6:R6"/>
    <mergeCell ref="A7:A8"/>
    <mergeCell ref="B7:B8"/>
    <mergeCell ref="C7:J7"/>
    <mergeCell ref="K7:N7"/>
    <mergeCell ref="O7:R7"/>
  </mergeCells>
  <conditionalFormatting sqref="F75">
    <cfRule type="expression" priority="1" dxfId="1" stopIfTrue="1">
      <formula>A75=1</formula>
    </cfRule>
  </conditionalFormatting>
  <printOptions/>
  <pageMargins left="0.1968503937007874" right="0.1968503937007874" top="0.984251968503937" bottom="0.3937007874015748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5"/>
  <sheetViews>
    <sheetView tabSelected="1" view="pageBreakPreview" zoomScale="85" zoomScaleNormal="75" zoomScaleSheetLayoutView="85" zoomScalePageLayoutView="0" workbookViewId="0" topLeftCell="A1">
      <pane xSplit="2" ySplit="5" topLeftCell="C4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53" sqref="I53"/>
    </sheetView>
  </sheetViews>
  <sheetFormatPr defaultColWidth="7.625" defaultRowHeight="12.75"/>
  <cols>
    <col min="1" max="1" width="16.00390625" style="57" customWidth="1"/>
    <col min="2" max="2" width="65.25390625" style="58" customWidth="1"/>
    <col min="3" max="3" width="21.00390625" style="141" customWidth="1"/>
    <col min="4" max="4" width="20.375" style="142" customWidth="1"/>
    <col min="5" max="5" width="20.25390625" style="103" customWidth="1"/>
    <col min="6" max="6" width="21.625" style="1" customWidth="1"/>
    <col min="7" max="7" width="15.25390625" style="1" customWidth="1"/>
    <col min="8" max="8" width="20.00390625" style="1" customWidth="1"/>
    <col min="9" max="9" width="16.00390625" style="1" customWidth="1"/>
    <col min="10" max="10" width="21.625" style="103" customWidth="1"/>
    <col min="11" max="11" width="20.75390625" style="103" customWidth="1"/>
    <col min="12" max="12" width="18.75390625" style="98" customWidth="1"/>
    <col min="13" max="13" width="14.25390625" style="98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8" width="20.875" style="6" customWidth="1"/>
    <col min="19" max="19" width="7.625" style="6" customWidth="1"/>
    <col min="20" max="16384" width="7.625" style="1" customWidth="1"/>
  </cols>
  <sheetData>
    <row r="1" spans="1:13" ht="23.25" customHeight="1">
      <c r="A1" s="244" t="s">
        <v>95</v>
      </c>
      <c r="B1" s="244"/>
      <c r="C1" s="244"/>
      <c r="D1" s="244"/>
      <c r="E1" s="127"/>
      <c r="F1" s="182"/>
      <c r="G1" s="182"/>
      <c r="H1" s="181"/>
      <c r="I1" s="181"/>
      <c r="J1" s="143" t="s">
        <v>21</v>
      </c>
      <c r="K1" s="143"/>
      <c r="L1" s="143"/>
      <c r="M1" s="143"/>
    </row>
    <row r="2" spans="1:17" ht="21.75" customHeight="1">
      <c r="A2" s="9"/>
      <c r="B2" s="9" t="s">
        <v>21</v>
      </c>
      <c r="C2" s="128"/>
      <c r="D2" s="79"/>
      <c r="E2" s="129"/>
      <c r="F2" s="180"/>
      <c r="G2" s="179"/>
      <c r="H2" s="178"/>
      <c r="I2" s="180"/>
      <c r="J2" s="79"/>
      <c r="K2" s="102"/>
      <c r="L2" s="148"/>
      <c r="M2" s="79"/>
      <c r="P2" s="233" t="s">
        <v>182</v>
      </c>
      <c r="Q2" s="233"/>
    </row>
    <row r="3" spans="1:17" s="6" customFormat="1" ht="20.25">
      <c r="A3" s="245" t="s">
        <v>90</v>
      </c>
      <c r="B3" s="235" t="s">
        <v>22</v>
      </c>
      <c r="C3" s="236" t="s">
        <v>46</v>
      </c>
      <c r="D3" s="236"/>
      <c r="E3" s="236"/>
      <c r="F3" s="236"/>
      <c r="G3" s="236"/>
      <c r="H3" s="236"/>
      <c r="I3" s="236"/>
      <c r="J3" s="246" t="s">
        <v>47</v>
      </c>
      <c r="K3" s="246"/>
      <c r="L3" s="246"/>
      <c r="M3" s="246"/>
      <c r="N3" s="236" t="s">
        <v>181</v>
      </c>
      <c r="O3" s="236"/>
      <c r="P3" s="236"/>
      <c r="Q3" s="236"/>
    </row>
    <row r="4" spans="1:17" s="6" customFormat="1" ht="116.25" customHeight="1">
      <c r="A4" s="245"/>
      <c r="B4" s="235"/>
      <c r="C4" s="170" t="s">
        <v>204</v>
      </c>
      <c r="D4" s="161" t="s">
        <v>220</v>
      </c>
      <c r="E4" s="168" t="s">
        <v>51</v>
      </c>
      <c r="F4" s="169" t="s">
        <v>221</v>
      </c>
      <c r="G4" s="163" t="s">
        <v>222</v>
      </c>
      <c r="H4" s="164" t="s">
        <v>68</v>
      </c>
      <c r="I4" s="164" t="s">
        <v>202</v>
      </c>
      <c r="J4" s="219" t="s">
        <v>205</v>
      </c>
      <c r="K4" s="220" t="s">
        <v>51</v>
      </c>
      <c r="L4" s="221" t="s">
        <v>170</v>
      </c>
      <c r="M4" s="168" t="s">
        <v>7</v>
      </c>
      <c r="N4" s="31" t="s">
        <v>206</v>
      </c>
      <c r="O4" s="30" t="s">
        <v>51</v>
      </c>
      <c r="P4" s="30" t="s">
        <v>171</v>
      </c>
      <c r="Q4" s="30" t="s">
        <v>7</v>
      </c>
    </row>
    <row r="5" spans="1:19" s="48" customFormat="1" ht="14.25">
      <c r="A5" s="41">
        <v>1</v>
      </c>
      <c r="B5" s="41">
        <v>2</v>
      </c>
      <c r="C5" s="165" t="s">
        <v>42</v>
      </c>
      <c r="D5" s="165" t="s">
        <v>8</v>
      </c>
      <c r="E5" s="165" t="s">
        <v>9</v>
      </c>
      <c r="F5" s="29" t="s">
        <v>59</v>
      </c>
      <c r="G5" s="29" t="s">
        <v>60</v>
      </c>
      <c r="H5" s="29" t="s">
        <v>43</v>
      </c>
      <c r="I5" s="29" t="s">
        <v>10</v>
      </c>
      <c r="J5" s="222" t="s">
        <v>11</v>
      </c>
      <c r="K5" s="222" t="s">
        <v>12</v>
      </c>
      <c r="L5" s="165" t="s">
        <v>13</v>
      </c>
      <c r="M5" s="165" t="s">
        <v>44</v>
      </c>
      <c r="N5" s="29" t="s">
        <v>14</v>
      </c>
      <c r="O5" s="29" t="s">
        <v>41</v>
      </c>
      <c r="P5" s="29" t="s">
        <v>56</v>
      </c>
      <c r="Q5" s="29" t="s">
        <v>57</v>
      </c>
      <c r="R5" s="47"/>
      <c r="S5" s="47"/>
    </row>
    <row r="6" spans="1:17" ht="22.5" customHeight="1">
      <c r="A6" s="34" t="s">
        <v>70</v>
      </c>
      <c r="B6" s="24" t="s">
        <v>31</v>
      </c>
      <c r="C6" s="81">
        <f>C7+C8</f>
        <v>33205</v>
      </c>
      <c r="D6" s="81">
        <f>D7+D8</f>
        <v>23658</v>
      </c>
      <c r="E6" s="81">
        <f>E7+E8</f>
        <v>20035.19563</v>
      </c>
      <c r="F6" s="82">
        <f>E6-D6</f>
        <v>-3622.8043700000017</v>
      </c>
      <c r="G6" s="86">
        <f>_xlfn.IFERROR(E6/D6,"")</f>
        <v>0.8468676823907345</v>
      </c>
      <c r="H6" s="82">
        <f>E6-C6</f>
        <v>-13169.804370000002</v>
      </c>
      <c r="I6" s="86">
        <f>_xlfn.IFERROR(E6/C6,"")</f>
        <v>0.6033788775786778</v>
      </c>
      <c r="J6" s="81">
        <f>J7+J8</f>
        <v>0</v>
      </c>
      <c r="K6" s="81">
        <f>K7+K8</f>
        <v>0</v>
      </c>
      <c r="L6" s="81">
        <f>K6-J6</f>
        <v>0</v>
      </c>
      <c r="M6" s="88">
        <f>_xlfn.IFERROR(K6/J6,"")</f>
      </c>
      <c r="N6" s="82">
        <f>C6+J6</f>
        <v>33205</v>
      </c>
      <c r="O6" s="82">
        <f>E6+K6</f>
        <v>20035.19563</v>
      </c>
      <c r="P6" s="82">
        <f>O6-N6</f>
        <v>-13169.804370000002</v>
      </c>
      <c r="Q6" s="86">
        <f>_xlfn.IFERROR(O6/N6,"")</f>
        <v>0.6033788775786778</v>
      </c>
    </row>
    <row r="7" spans="1:19" s="110" customFormat="1" ht="63">
      <c r="A7" s="113" t="s">
        <v>109</v>
      </c>
      <c r="B7" s="114" t="s">
        <v>110</v>
      </c>
      <c r="C7" s="106">
        <v>20235</v>
      </c>
      <c r="D7" s="106">
        <v>14019</v>
      </c>
      <c r="E7" s="106">
        <v>12153.75017</v>
      </c>
      <c r="F7" s="106">
        <f aca="true" t="shared" si="0" ref="F7:F50">E7-D7</f>
        <v>-1865.2498300000007</v>
      </c>
      <c r="G7" s="104">
        <f aca="true" t="shared" si="1" ref="G7:G39">_xlfn.IFERROR(E7/D7,"")</f>
        <v>0.8669484392610028</v>
      </c>
      <c r="H7" s="106">
        <f aca="true" t="shared" si="2" ref="H7:H50">E7-C7</f>
        <v>-8081.249830000001</v>
      </c>
      <c r="I7" s="104">
        <f aca="true" t="shared" si="3" ref="I7:I39">_xlfn.IFERROR(E7/C7,"")</f>
        <v>0.6006301047689646</v>
      </c>
      <c r="J7" s="106">
        <v>0</v>
      </c>
      <c r="K7" s="106">
        <v>0</v>
      </c>
      <c r="L7" s="223">
        <f aca="true" t="shared" si="4" ref="L7:L39">K7-J7</f>
        <v>0</v>
      </c>
      <c r="M7" s="107">
        <f aca="true" t="shared" si="5" ref="M7:M39">_xlfn.IFERROR(K7/J7,"")</f>
      </c>
      <c r="N7" s="106">
        <f aca="true" t="shared" si="6" ref="N7:N43">C7+J7</f>
        <v>20235</v>
      </c>
      <c r="O7" s="106">
        <f aca="true" t="shared" si="7" ref="O7:O43">E7+K7</f>
        <v>12153.75017</v>
      </c>
      <c r="P7" s="106">
        <f aca="true" t="shared" si="8" ref="P7:P43">O7-N7</f>
        <v>-8081.249830000001</v>
      </c>
      <c r="Q7" s="104">
        <f aca="true" t="shared" si="9" ref="Q7:Q39">_xlfn.IFERROR(O7/N7,"")</f>
        <v>0.6006301047689646</v>
      </c>
      <c r="R7" s="51"/>
      <c r="S7" s="51"/>
    </row>
    <row r="8" spans="1:19" s="116" customFormat="1" ht="18.75">
      <c r="A8" s="113" t="s">
        <v>71</v>
      </c>
      <c r="B8" s="114" t="s">
        <v>111</v>
      </c>
      <c r="C8" s="106">
        <v>12970</v>
      </c>
      <c r="D8" s="106">
        <v>9639</v>
      </c>
      <c r="E8" s="106">
        <v>7881.44546</v>
      </c>
      <c r="F8" s="106">
        <f t="shared" si="0"/>
        <v>-1757.55454</v>
      </c>
      <c r="G8" s="104">
        <f t="shared" si="1"/>
        <v>0.8176621496005809</v>
      </c>
      <c r="H8" s="106">
        <f t="shared" si="2"/>
        <v>-5088.55454</v>
      </c>
      <c r="I8" s="104">
        <f t="shared" si="3"/>
        <v>0.6076673446414803</v>
      </c>
      <c r="J8" s="106">
        <v>0</v>
      </c>
      <c r="K8" s="106">
        <v>0</v>
      </c>
      <c r="L8" s="223">
        <f t="shared" si="4"/>
        <v>0</v>
      </c>
      <c r="M8" s="107">
        <f t="shared" si="5"/>
      </c>
      <c r="N8" s="106">
        <f t="shared" si="6"/>
        <v>12970</v>
      </c>
      <c r="O8" s="106">
        <f t="shared" si="7"/>
        <v>7881.44546</v>
      </c>
      <c r="P8" s="106">
        <f t="shared" si="8"/>
        <v>-5088.55454</v>
      </c>
      <c r="Q8" s="104">
        <f t="shared" si="9"/>
        <v>0.6076673446414803</v>
      </c>
      <c r="R8" s="115"/>
      <c r="S8" s="115"/>
    </row>
    <row r="9" spans="1:17" ht="18" customHeight="1">
      <c r="A9" s="34" t="s">
        <v>72</v>
      </c>
      <c r="B9" s="24" t="s">
        <v>32</v>
      </c>
      <c r="C9" s="81">
        <v>570973.17</v>
      </c>
      <c r="D9" s="81">
        <v>385751.37</v>
      </c>
      <c r="E9" s="81">
        <v>337359.71509</v>
      </c>
      <c r="F9" s="82">
        <f t="shared" si="0"/>
        <v>-48391.65490999998</v>
      </c>
      <c r="G9" s="86">
        <f t="shared" si="1"/>
        <v>0.8745522150446284</v>
      </c>
      <c r="H9" s="82">
        <f t="shared" si="2"/>
        <v>-233613.45491000003</v>
      </c>
      <c r="I9" s="86">
        <f t="shared" si="3"/>
        <v>0.5908503810958403</v>
      </c>
      <c r="J9" s="106">
        <v>208816.16034</v>
      </c>
      <c r="K9" s="106">
        <v>68304.81</v>
      </c>
      <c r="L9" s="81">
        <f t="shared" si="4"/>
        <v>-140511.35034</v>
      </c>
      <c r="M9" s="88">
        <f t="shared" si="5"/>
        <v>0.3271049993869454</v>
      </c>
      <c r="N9" s="82">
        <f>C9+J9</f>
        <v>779789.3303400001</v>
      </c>
      <c r="O9" s="82">
        <f>E9+K9</f>
        <v>405664.52509</v>
      </c>
      <c r="P9" s="82">
        <f t="shared" si="8"/>
        <v>-374124.8052500001</v>
      </c>
      <c r="Q9" s="86">
        <f t="shared" si="9"/>
        <v>0.520223231206721</v>
      </c>
    </row>
    <row r="10" spans="1:17" ht="20.25" customHeight="1">
      <c r="A10" s="34" t="s">
        <v>61</v>
      </c>
      <c r="B10" s="25" t="s">
        <v>164</v>
      </c>
      <c r="C10" s="81">
        <v>221224.002</v>
      </c>
      <c r="D10" s="81">
        <v>146903.20200000002</v>
      </c>
      <c r="E10" s="81">
        <v>112684.4915</v>
      </c>
      <c r="F10" s="82">
        <f t="shared" si="0"/>
        <v>-34218.710500000016</v>
      </c>
      <c r="G10" s="86">
        <f t="shared" si="1"/>
        <v>0.7670662719795582</v>
      </c>
      <c r="H10" s="82">
        <f t="shared" si="2"/>
        <v>-108539.5105</v>
      </c>
      <c r="I10" s="86">
        <f t="shared" si="3"/>
        <v>0.5093682895222192</v>
      </c>
      <c r="J10" s="106">
        <v>10007.559060000001</v>
      </c>
      <c r="K10" s="106">
        <v>7970.43421</v>
      </c>
      <c r="L10" s="81">
        <f t="shared" si="4"/>
        <v>-2037.124850000001</v>
      </c>
      <c r="M10" s="88">
        <f t="shared" si="5"/>
        <v>0.79644138617754</v>
      </c>
      <c r="N10" s="82">
        <f>C10+J10</f>
        <v>231231.56106</v>
      </c>
      <c r="O10" s="82">
        <f>E10+K10</f>
        <v>120654.92571000001</v>
      </c>
      <c r="P10" s="82">
        <f t="shared" si="8"/>
        <v>-110576.63535</v>
      </c>
      <c r="Q10" s="86">
        <f t="shared" si="9"/>
        <v>0.521792635732336</v>
      </c>
    </row>
    <row r="11" spans="1:17" ht="18.75">
      <c r="A11" s="34" t="s">
        <v>62</v>
      </c>
      <c r="B11" s="12" t="s">
        <v>33</v>
      </c>
      <c r="C11" s="81">
        <f>SUM(C13:C24)+C12</f>
        <v>174025.32400000002</v>
      </c>
      <c r="D11" s="81">
        <f>SUM(D13:D24)+D12</f>
        <v>117425.524</v>
      </c>
      <c r="E11" s="81">
        <f>SUM(E13:E24)+E12</f>
        <v>97556.09561</v>
      </c>
      <c r="F11" s="82">
        <f t="shared" si="0"/>
        <v>-19869.42839</v>
      </c>
      <c r="G11" s="86">
        <f t="shared" si="1"/>
        <v>0.8307912307889722</v>
      </c>
      <c r="H11" s="82">
        <f t="shared" si="2"/>
        <v>-76469.22839000002</v>
      </c>
      <c r="I11" s="86">
        <f t="shared" si="3"/>
        <v>0.5605856283881994</v>
      </c>
      <c r="J11" s="81">
        <f>SUM(J13:J24)</f>
        <v>96773.30304</v>
      </c>
      <c r="K11" s="81">
        <f>SUM(K13:K24)</f>
        <v>48110.78546</v>
      </c>
      <c r="L11" s="81">
        <f t="shared" si="4"/>
        <v>-48662.51758</v>
      </c>
      <c r="M11" s="88">
        <f t="shared" si="5"/>
        <v>0.49714935781528535</v>
      </c>
      <c r="N11" s="82">
        <f t="shared" si="6"/>
        <v>270798.62704000005</v>
      </c>
      <c r="O11" s="82">
        <f t="shared" si="7"/>
        <v>145666.88107</v>
      </c>
      <c r="P11" s="82">
        <f t="shared" si="8"/>
        <v>-125131.74597000005</v>
      </c>
      <c r="Q11" s="86">
        <f t="shared" si="9"/>
        <v>0.5379158774260822</v>
      </c>
    </row>
    <row r="12" spans="1:17" ht="31.5" customHeight="1" hidden="1">
      <c r="A12" s="35" t="s">
        <v>161</v>
      </c>
      <c r="B12" s="92" t="s">
        <v>162</v>
      </c>
      <c r="C12" s="167">
        <v>0</v>
      </c>
      <c r="D12" s="167">
        <v>0</v>
      </c>
      <c r="E12" s="167">
        <v>0</v>
      </c>
      <c r="F12" s="85">
        <f>E12-D12</f>
        <v>0</v>
      </c>
      <c r="G12" s="87">
        <f t="shared" si="1"/>
      </c>
      <c r="H12" s="85">
        <f>E12-C12</f>
        <v>0</v>
      </c>
      <c r="I12" s="87">
        <f t="shared" si="3"/>
      </c>
      <c r="J12" s="167">
        <v>0</v>
      </c>
      <c r="K12" s="167">
        <v>0</v>
      </c>
      <c r="L12" s="167">
        <f t="shared" si="4"/>
        <v>0</v>
      </c>
      <c r="M12" s="224">
        <f t="shared" si="5"/>
      </c>
      <c r="N12" s="85">
        <f>C12+J12</f>
        <v>0</v>
      </c>
      <c r="O12" s="85">
        <f>E12+K12</f>
        <v>0</v>
      </c>
      <c r="P12" s="85">
        <f>O12-N12</f>
        <v>0</v>
      </c>
      <c r="Q12" s="87">
        <f t="shared" si="9"/>
      </c>
    </row>
    <row r="13" spans="1:19" s="116" customFormat="1" ht="36" customHeight="1">
      <c r="A13" s="117" t="s">
        <v>75</v>
      </c>
      <c r="B13" s="16" t="s">
        <v>114</v>
      </c>
      <c r="C13" s="106">
        <v>1300</v>
      </c>
      <c r="D13" s="106">
        <v>876</v>
      </c>
      <c r="E13" s="106">
        <v>578.79539</v>
      </c>
      <c r="F13" s="106">
        <f t="shared" si="0"/>
        <v>-297.20461</v>
      </c>
      <c r="G13" s="104">
        <f t="shared" si="1"/>
        <v>0.6607253310502283</v>
      </c>
      <c r="H13" s="106">
        <f aca="true" t="shared" si="10" ref="H13:H24">E13-C13</f>
        <v>-721.20461</v>
      </c>
      <c r="I13" s="104">
        <f t="shared" si="3"/>
        <v>0.4452272230769231</v>
      </c>
      <c r="J13" s="106">
        <v>0</v>
      </c>
      <c r="K13" s="106">
        <v>0</v>
      </c>
      <c r="L13" s="223">
        <f t="shared" si="4"/>
        <v>0</v>
      </c>
      <c r="M13" s="107">
        <f t="shared" si="5"/>
      </c>
      <c r="N13" s="106">
        <f t="shared" si="6"/>
        <v>1300</v>
      </c>
      <c r="O13" s="106">
        <f t="shared" si="7"/>
        <v>578.79539</v>
      </c>
      <c r="P13" s="106">
        <f t="shared" si="8"/>
        <v>-721.20461</v>
      </c>
      <c r="Q13" s="104">
        <f t="shared" si="9"/>
        <v>0.4452272230769231</v>
      </c>
      <c r="R13" s="115"/>
      <c r="S13" s="115"/>
    </row>
    <row r="14" spans="1:19" s="116" customFormat="1" ht="33" customHeight="1">
      <c r="A14" s="117" t="s">
        <v>74</v>
      </c>
      <c r="B14" s="16" t="s">
        <v>115</v>
      </c>
      <c r="C14" s="106">
        <v>300</v>
      </c>
      <c r="D14" s="106">
        <v>203.8</v>
      </c>
      <c r="E14" s="106">
        <v>82.94747000000001</v>
      </c>
      <c r="F14" s="106">
        <f t="shared" si="0"/>
        <v>-120.85253</v>
      </c>
      <c r="G14" s="104">
        <f t="shared" si="1"/>
        <v>0.4070042688910697</v>
      </c>
      <c r="H14" s="106">
        <f t="shared" si="10"/>
        <v>-217.05253</v>
      </c>
      <c r="I14" s="104">
        <f t="shared" si="3"/>
        <v>0.2764915666666667</v>
      </c>
      <c r="J14" s="106">
        <v>0</v>
      </c>
      <c r="K14" s="106">
        <v>0</v>
      </c>
      <c r="L14" s="223">
        <f t="shared" si="4"/>
        <v>0</v>
      </c>
      <c r="M14" s="107">
        <f t="shared" si="5"/>
      </c>
      <c r="N14" s="106">
        <f t="shared" si="6"/>
        <v>300</v>
      </c>
      <c r="O14" s="106">
        <f t="shared" si="7"/>
        <v>82.94747000000001</v>
      </c>
      <c r="P14" s="106">
        <f t="shared" si="8"/>
        <v>-217.05253</v>
      </c>
      <c r="Q14" s="104">
        <f t="shared" si="9"/>
        <v>0.2764915666666667</v>
      </c>
      <c r="R14" s="115"/>
      <c r="S14" s="115"/>
    </row>
    <row r="15" spans="1:19" s="116" customFormat="1" ht="53.25" customHeight="1">
      <c r="A15" s="117" t="s">
        <v>63</v>
      </c>
      <c r="B15" s="16" t="s">
        <v>116</v>
      </c>
      <c r="C15" s="106">
        <v>123523.69</v>
      </c>
      <c r="D15" s="106">
        <v>83186.70999999999</v>
      </c>
      <c r="E15" s="106">
        <v>73973.54187000002</v>
      </c>
      <c r="F15" s="106">
        <f t="shared" si="0"/>
        <v>-9213.168129999976</v>
      </c>
      <c r="G15" s="104">
        <f t="shared" si="1"/>
        <v>0.8892471149538193</v>
      </c>
      <c r="H15" s="106">
        <f t="shared" si="10"/>
        <v>-49550.14812999999</v>
      </c>
      <c r="I15" s="104">
        <f t="shared" si="3"/>
        <v>0.5988611728648975</v>
      </c>
      <c r="J15" s="106">
        <v>66823.57818</v>
      </c>
      <c r="K15" s="106">
        <v>37035.513869999995</v>
      </c>
      <c r="L15" s="223">
        <f t="shared" si="4"/>
        <v>-29788.06431</v>
      </c>
      <c r="M15" s="107">
        <f t="shared" si="5"/>
        <v>0.5542282361809318</v>
      </c>
      <c r="N15" s="106">
        <f t="shared" si="6"/>
        <v>190347.26818</v>
      </c>
      <c r="O15" s="106">
        <f t="shared" si="7"/>
        <v>111009.05574000001</v>
      </c>
      <c r="P15" s="106">
        <f t="shared" si="8"/>
        <v>-79338.21244</v>
      </c>
      <c r="Q15" s="104">
        <f t="shared" si="9"/>
        <v>0.5831922716906313</v>
      </c>
      <c r="R15" s="115"/>
      <c r="S15" s="115"/>
    </row>
    <row r="16" spans="1:19" s="116" customFormat="1" ht="23.25" customHeight="1">
      <c r="A16" s="117" t="s">
        <v>64</v>
      </c>
      <c r="B16" s="16" t="s">
        <v>117</v>
      </c>
      <c r="C16" s="106">
        <v>6750</v>
      </c>
      <c r="D16" s="106">
        <v>4567</v>
      </c>
      <c r="E16" s="106">
        <v>4230.0112899999995</v>
      </c>
      <c r="F16" s="106">
        <f t="shared" si="0"/>
        <v>-336.98871000000054</v>
      </c>
      <c r="G16" s="104">
        <f t="shared" si="1"/>
        <v>0.9262122377928618</v>
      </c>
      <c r="H16" s="106">
        <f t="shared" si="10"/>
        <v>-2519.9887100000005</v>
      </c>
      <c r="I16" s="104">
        <f t="shared" si="3"/>
        <v>0.6266683392592591</v>
      </c>
      <c r="J16" s="106">
        <v>563.5698299999999</v>
      </c>
      <c r="K16" s="106">
        <v>563.5698299999999</v>
      </c>
      <c r="L16" s="223">
        <f t="shared" si="4"/>
        <v>0</v>
      </c>
      <c r="M16" s="107">
        <f t="shared" si="5"/>
        <v>1</v>
      </c>
      <c r="N16" s="106">
        <f t="shared" si="6"/>
        <v>7313.56983</v>
      </c>
      <c r="O16" s="106">
        <f t="shared" si="7"/>
        <v>4793.581119999999</v>
      </c>
      <c r="P16" s="106">
        <f t="shared" si="8"/>
        <v>-2519.9887100000014</v>
      </c>
      <c r="Q16" s="104">
        <f t="shared" si="9"/>
        <v>0.6554365694762223</v>
      </c>
      <c r="R16" s="115"/>
      <c r="S16" s="115"/>
    </row>
    <row r="17" spans="1:19" s="116" customFormat="1" ht="40.5" customHeight="1">
      <c r="A17" s="117" t="s">
        <v>112</v>
      </c>
      <c r="B17" s="16" t="s">
        <v>118</v>
      </c>
      <c r="C17" s="106">
        <v>1994.6000000000001</v>
      </c>
      <c r="D17" s="106">
        <v>1277.3</v>
      </c>
      <c r="E17" s="106">
        <v>1205.29882</v>
      </c>
      <c r="F17" s="106">
        <f t="shared" si="0"/>
        <v>-72.00117999999998</v>
      </c>
      <c r="G17" s="104">
        <f t="shared" si="1"/>
        <v>0.9436301730212167</v>
      </c>
      <c r="H17" s="106">
        <f t="shared" si="10"/>
        <v>-789.3011800000002</v>
      </c>
      <c r="I17" s="104">
        <f t="shared" si="3"/>
        <v>0.6042809686152611</v>
      </c>
      <c r="J17" s="106">
        <v>110</v>
      </c>
      <c r="K17" s="106">
        <v>110</v>
      </c>
      <c r="L17" s="223">
        <f t="shared" si="4"/>
        <v>0</v>
      </c>
      <c r="M17" s="107">
        <f t="shared" si="5"/>
        <v>1</v>
      </c>
      <c r="N17" s="106">
        <f t="shared" si="6"/>
        <v>2104.6000000000004</v>
      </c>
      <c r="O17" s="106">
        <f t="shared" si="7"/>
        <v>1315.29882</v>
      </c>
      <c r="P17" s="106">
        <f t="shared" si="8"/>
        <v>-789.3011800000004</v>
      </c>
      <c r="Q17" s="104">
        <f t="shared" si="9"/>
        <v>0.6249638030979757</v>
      </c>
      <c r="R17" s="115"/>
      <c r="S17" s="115"/>
    </row>
    <row r="18" spans="1:19" s="116" customFormat="1" ht="34.5" customHeight="1">
      <c r="A18" s="117" t="s">
        <v>65</v>
      </c>
      <c r="B18" s="16" t="s">
        <v>77</v>
      </c>
      <c r="C18" s="106">
        <v>334.629</v>
      </c>
      <c r="D18" s="106">
        <v>160.429</v>
      </c>
      <c r="E18" s="106">
        <v>106.51784</v>
      </c>
      <c r="F18" s="106">
        <f t="shared" si="0"/>
        <v>-53.911159999999995</v>
      </c>
      <c r="G18" s="104">
        <f t="shared" si="1"/>
        <v>0.6639562672584134</v>
      </c>
      <c r="H18" s="106">
        <f t="shared" si="10"/>
        <v>-228.11116</v>
      </c>
      <c r="I18" s="104">
        <f t="shared" si="3"/>
        <v>0.31831622483406996</v>
      </c>
      <c r="J18" s="225">
        <v>0</v>
      </c>
      <c r="K18" s="225">
        <v>0</v>
      </c>
      <c r="L18" s="223">
        <f t="shared" si="4"/>
        <v>0</v>
      </c>
      <c r="M18" s="107">
        <f t="shared" si="5"/>
      </c>
      <c r="N18" s="106">
        <f t="shared" si="6"/>
        <v>334.629</v>
      </c>
      <c r="O18" s="106">
        <f t="shared" si="7"/>
        <v>106.51784</v>
      </c>
      <c r="P18" s="106">
        <f t="shared" si="8"/>
        <v>-228.11116</v>
      </c>
      <c r="Q18" s="104">
        <f t="shared" si="9"/>
        <v>0.31831622483406996</v>
      </c>
      <c r="R18" s="115"/>
      <c r="S18" s="115"/>
    </row>
    <row r="19" spans="1:19" s="116" customFormat="1" ht="68.25" customHeight="1">
      <c r="A19" s="117" t="s">
        <v>66</v>
      </c>
      <c r="B19" s="16" t="s">
        <v>119</v>
      </c>
      <c r="C19" s="106">
        <v>318.6</v>
      </c>
      <c r="D19" s="106">
        <v>212.4</v>
      </c>
      <c r="E19" s="106">
        <v>0</v>
      </c>
      <c r="F19" s="106">
        <f t="shared" si="0"/>
        <v>-212.4</v>
      </c>
      <c r="G19" s="104">
        <f t="shared" si="1"/>
        <v>0</v>
      </c>
      <c r="H19" s="106">
        <f t="shared" si="10"/>
        <v>-318.6</v>
      </c>
      <c r="I19" s="104">
        <f t="shared" si="3"/>
        <v>0</v>
      </c>
      <c r="J19" s="106">
        <v>52.21005</v>
      </c>
      <c r="K19" s="106">
        <v>0</v>
      </c>
      <c r="L19" s="223">
        <f t="shared" si="4"/>
        <v>-52.21005</v>
      </c>
      <c r="M19" s="107">
        <f t="shared" si="5"/>
        <v>0</v>
      </c>
      <c r="N19" s="106">
        <f t="shared" si="6"/>
        <v>370.81005000000005</v>
      </c>
      <c r="O19" s="106">
        <f t="shared" si="7"/>
        <v>0</v>
      </c>
      <c r="P19" s="106">
        <f t="shared" si="8"/>
        <v>-370.81005000000005</v>
      </c>
      <c r="Q19" s="104">
        <f t="shared" si="9"/>
        <v>0</v>
      </c>
      <c r="R19" s="115"/>
      <c r="S19" s="115"/>
    </row>
    <row r="20" spans="1:19" s="116" customFormat="1" ht="36" customHeight="1">
      <c r="A20" s="117" t="s">
        <v>113</v>
      </c>
      <c r="B20" s="16" t="s">
        <v>120</v>
      </c>
      <c r="C20" s="106">
        <v>550.2</v>
      </c>
      <c r="D20" s="106">
        <v>275.7</v>
      </c>
      <c r="E20" s="106">
        <v>185.88150000000002</v>
      </c>
      <c r="F20" s="106">
        <f t="shared" si="0"/>
        <v>-89.81849999999997</v>
      </c>
      <c r="G20" s="104">
        <f t="shared" si="1"/>
        <v>0.6742165397170838</v>
      </c>
      <c r="H20" s="106">
        <f t="shared" si="10"/>
        <v>-364.31850000000003</v>
      </c>
      <c r="I20" s="104">
        <f t="shared" si="3"/>
        <v>0.33784351145038166</v>
      </c>
      <c r="J20" s="225">
        <v>0</v>
      </c>
      <c r="K20" s="225">
        <v>0</v>
      </c>
      <c r="L20" s="223">
        <f t="shared" si="4"/>
        <v>0</v>
      </c>
      <c r="M20" s="107">
        <f t="shared" si="5"/>
      </c>
      <c r="N20" s="106">
        <f t="shared" si="6"/>
        <v>550.2</v>
      </c>
      <c r="O20" s="106">
        <f t="shared" si="7"/>
        <v>185.88150000000002</v>
      </c>
      <c r="P20" s="106">
        <f t="shared" si="8"/>
        <v>-364.31850000000003</v>
      </c>
      <c r="Q20" s="104">
        <f t="shared" si="9"/>
        <v>0.33784351145038166</v>
      </c>
      <c r="R20" s="115"/>
      <c r="S20" s="115"/>
    </row>
    <row r="21" spans="1:19" s="116" customFormat="1" ht="23.25" customHeight="1">
      <c r="A21" s="117" t="s">
        <v>76</v>
      </c>
      <c r="B21" s="16" t="s">
        <v>73</v>
      </c>
      <c r="C21" s="106">
        <v>400</v>
      </c>
      <c r="D21" s="106">
        <v>400</v>
      </c>
      <c r="E21" s="106">
        <v>169.47275</v>
      </c>
      <c r="F21" s="106">
        <f t="shared" si="0"/>
        <v>-230.52725</v>
      </c>
      <c r="G21" s="104">
        <f t="shared" si="1"/>
        <v>0.423681875</v>
      </c>
      <c r="H21" s="106">
        <f t="shared" si="10"/>
        <v>-230.52725</v>
      </c>
      <c r="I21" s="104">
        <f t="shared" si="3"/>
        <v>0.423681875</v>
      </c>
      <c r="J21" s="225">
        <v>0</v>
      </c>
      <c r="K21" s="225">
        <v>0</v>
      </c>
      <c r="L21" s="223">
        <f t="shared" si="4"/>
        <v>0</v>
      </c>
      <c r="M21" s="107">
        <f t="shared" si="5"/>
      </c>
      <c r="N21" s="106">
        <f t="shared" si="6"/>
        <v>400</v>
      </c>
      <c r="O21" s="106">
        <f t="shared" si="7"/>
        <v>169.47275</v>
      </c>
      <c r="P21" s="106">
        <f t="shared" si="8"/>
        <v>-230.52725</v>
      </c>
      <c r="Q21" s="104">
        <f t="shared" si="9"/>
        <v>0.423681875</v>
      </c>
      <c r="R21" s="115"/>
      <c r="S21" s="115"/>
    </row>
    <row r="22" spans="1:19" s="116" customFormat="1" ht="40.5" customHeight="1">
      <c r="A22" s="117" t="s">
        <v>67</v>
      </c>
      <c r="B22" s="16" t="s">
        <v>121</v>
      </c>
      <c r="C22" s="106">
        <v>9086.300000000001</v>
      </c>
      <c r="D22" s="106">
        <v>6339.52</v>
      </c>
      <c r="E22" s="106">
        <v>5794.889719999999</v>
      </c>
      <c r="F22" s="106">
        <f t="shared" si="0"/>
        <v>-544.6302800000012</v>
      </c>
      <c r="G22" s="104">
        <f t="shared" si="1"/>
        <v>0.9140896660945937</v>
      </c>
      <c r="H22" s="106">
        <f t="shared" si="10"/>
        <v>-3291.410280000002</v>
      </c>
      <c r="I22" s="104">
        <f t="shared" si="3"/>
        <v>0.6377612141355665</v>
      </c>
      <c r="J22" s="106">
        <v>722.5172</v>
      </c>
      <c r="K22" s="106">
        <v>205.07933</v>
      </c>
      <c r="L22" s="223">
        <f t="shared" si="4"/>
        <v>-517.43787</v>
      </c>
      <c r="M22" s="107">
        <f t="shared" si="5"/>
        <v>0.2838400663679702</v>
      </c>
      <c r="N22" s="106">
        <f t="shared" si="6"/>
        <v>9808.817200000001</v>
      </c>
      <c r="O22" s="106">
        <f t="shared" si="7"/>
        <v>5999.969049999999</v>
      </c>
      <c r="P22" s="106">
        <f t="shared" si="8"/>
        <v>-3808.8481500000025</v>
      </c>
      <c r="Q22" s="104">
        <f t="shared" si="9"/>
        <v>0.6116913923118068</v>
      </c>
      <c r="R22" s="115"/>
      <c r="S22" s="115"/>
    </row>
    <row r="23" spans="1:19" s="116" customFormat="1" ht="48.75" customHeight="1">
      <c r="A23" s="117">
        <v>3230</v>
      </c>
      <c r="B23" s="16" t="s">
        <v>207</v>
      </c>
      <c r="C23" s="106">
        <v>5079.795</v>
      </c>
      <c r="D23" s="106">
        <v>2854.443</v>
      </c>
      <c r="E23" s="106">
        <v>245.19167000000002</v>
      </c>
      <c r="F23" s="106">
        <f t="shared" si="0"/>
        <v>-2609.25133</v>
      </c>
      <c r="G23" s="104">
        <f t="shared" si="1"/>
        <v>0.08589825405516943</v>
      </c>
      <c r="H23" s="106">
        <f t="shared" si="10"/>
        <v>-4834.60333</v>
      </c>
      <c r="I23" s="104">
        <f t="shared" si="3"/>
        <v>0.04826802459548073</v>
      </c>
      <c r="J23" s="106">
        <v>22797.8038</v>
      </c>
      <c r="K23" s="106">
        <v>7482.54261</v>
      </c>
      <c r="L23" s="223">
        <f t="shared" si="4"/>
        <v>-15315.261190000001</v>
      </c>
      <c r="M23" s="107">
        <f t="shared" si="5"/>
        <v>0.32821330842403335</v>
      </c>
      <c r="N23" s="106">
        <f>C23+J23</f>
        <v>27877.5988</v>
      </c>
      <c r="O23" s="106">
        <f>E23+K23</f>
        <v>7727.734280000001</v>
      </c>
      <c r="P23" s="106">
        <f t="shared" si="8"/>
        <v>-20149.86452</v>
      </c>
      <c r="Q23" s="104">
        <f t="shared" si="9"/>
        <v>0.2772022918989709</v>
      </c>
      <c r="R23" s="115"/>
      <c r="S23" s="115"/>
    </row>
    <row r="24" spans="1:19" s="116" customFormat="1" ht="23.25" customHeight="1">
      <c r="A24" s="117" t="s">
        <v>78</v>
      </c>
      <c r="B24" s="16" t="s">
        <v>122</v>
      </c>
      <c r="C24" s="106">
        <v>24387.510000000002</v>
      </c>
      <c r="D24" s="106">
        <v>17072.222</v>
      </c>
      <c r="E24" s="106">
        <v>10983.54729</v>
      </c>
      <c r="F24" s="106">
        <f t="shared" si="0"/>
        <v>-6088.674710000001</v>
      </c>
      <c r="G24" s="104">
        <f t="shared" si="1"/>
        <v>0.6433578060313414</v>
      </c>
      <c r="H24" s="106">
        <f t="shared" si="10"/>
        <v>-13403.962710000002</v>
      </c>
      <c r="I24" s="104">
        <f t="shared" si="3"/>
        <v>0.4503759215270439</v>
      </c>
      <c r="J24" s="106">
        <v>5703.62398</v>
      </c>
      <c r="K24" s="106">
        <v>2714.07982</v>
      </c>
      <c r="L24" s="223">
        <f t="shared" si="4"/>
        <v>-2989.5441600000004</v>
      </c>
      <c r="M24" s="107">
        <f t="shared" si="5"/>
        <v>0.4758518144809398</v>
      </c>
      <c r="N24" s="106">
        <f t="shared" si="6"/>
        <v>30091.133980000002</v>
      </c>
      <c r="O24" s="106">
        <f t="shared" si="7"/>
        <v>13697.627110000001</v>
      </c>
      <c r="P24" s="106">
        <f t="shared" si="8"/>
        <v>-16393.50687</v>
      </c>
      <c r="Q24" s="104">
        <f t="shared" si="9"/>
        <v>0.4552047496483215</v>
      </c>
      <c r="R24" s="115"/>
      <c r="S24" s="115"/>
    </row>
    <row r="25" spans="1:19" s="23" customFormat="1" ht="18.75">
      <c r="A25" s="36" t="s">
        <v>79</v>
      </c>
      <c r="B25" s="26" t="s">
        <v>35</v>
      </c>
      <c r="C25" s="81">
        <v>103224</v>
      </c>
      <c r="D25" s="81">
        <v>72504.80000000002</v>
      </c>
      <c r="E25" s="81">
        <v>62236.26748</v>
      </c>
      <c r="F25" s="82">
        <f t="shared" si="0"/>
        <v>-10268.532520000015</v>
      </c>
      <c r="G25" s="86">
        <f t="shared" si="1"/>
        <v>0.8583744452781056</v>
      </c>
      <c r="H25" s="82">
        <f t="shared" si="2"/>
        <v>-40987.73252</v>
      </c>
      <c r="I25" s="86">
        <f t="shared" si="3"/>
        <v>0.6029243923893668</v>
      </c>
      <c r="J25" s="106">
        <v>2638.07493</v>
      </c>
      <c r="K25" s="106">
        <v>1428.3137</v>
      </c>
      <c r="L25" s="81">
        <f t="shared" si="4"/>
        <v>-1209.7612300000003</v>
      </c>
      <c r="M25" s="88">
        <f t="shared" si="5"/>
        <v>0.541422718421421</v>
      </c>
      <c r="N25" s="82">
        <f t="shared" si="6"/>
        <v>105862.07493</v>
      </c>
      <c r="O25" s="82">
        <f t="shared" si="7"/>
        <v>63664.58118</v>
      </c>
      <c r="P25" s="82">
        <f t="shared" si="8"/>
        <v>-42197.49375</v>
      </c>
      <c r="Q25" s="86">
        <f t="shared" si="9"/>
        <v>0.6013917753085553</v>
      </c>
      <c r="R25" s="22"/>
      <c r="S25" s="22"/>
    </row>
    <row r="26" spans="1:19" s="23" customFormat="1" ht="32.25" customHeight="1">
      <c r="A26" s="37" t="s">
        <v>80</v>
      </c>
      <c r="B26" s="26" t="s">
        <v>37</v>
      </c>
      <c r="C26" s="81">
        <v>50195.102000000006</v>
      </c>
      <c r="D26" s="81">
        <v>34088.857</v>
      </c>
      <c r="E26" s="81">
        <v>31008.133799999996</v>
      </c>
      <c r="F26" s="82">
        <f t="shared" si="0"/>
        <v>-3080.7232000000076</v>
      </c>
      <c r="G26" s="86">
        <f t="shared" si="1"/>
        <v>0.9096266794747618</v>
      </c>
      <c r="H26" s="82">
        <f t="shared" si="2"/>
        <v>-19186.96820000001</v>
      </c>
      <c r="I26" s="86">
        <f t="shared" si="3"/>
        <v>0.6177521822746768</v>
      </c>
      <c r="J26" s="106">
        <v>5710.56159</v>
      </c>
      <c r="K26" s="106">
        <v>145.93</v>
      </c>
      <c r="L26" s="81">
        <f t="shared" si="4"/>
        <v>-5564.63159</v>
      </c>
      <c r="M26" s="88">
        <f t="shared" si="5"/>
        <v>0.025554404361130444</v>
      </c>
      <c r="N26" s="82">
        <f t="shared" si="6"/>
        <v>55905.663590000004</v>
      </c>
      <c r="O26" s="82">
        <f t="shared" si="7"/>
        <v>31154.063799999996</v>
      </c>
      <c r="P26" s="82">
        <f t="shared" si="8"/>
        <v>-24751.599790000007</v>
      </c>
      <c r="Q26" s="86">
        <f t="shared" si="9"/>
        <v>0.5572613184323709</v>
      </c>
      <c r="R26" s="22"/>
      <c r="S26" s="22"/>
    </row>
    <row r="27" spans="1:19" s="23" customFormat="1" ht="24" customHeight="1">
      <c r="A27" s="37" t="s">
        <v>81</v>
      </c>
      <c r="B27" s="26" t="s">
        <v>34</v>
      </c>
      <c r="C27" s="81">
        <v>600</v>
      </c>
      <c r="D27" s="81">
        <v>400</v>
      </c>
      <c r="E27" s="81">
        <v>380.57337</v>
      </c>
      <c r="F27" s="82">
        <f t="shared" si="0"/>
        <v>-19.42662999999999</v>
      </c>
      <c r="G27" s="86">
        <f t="shared" si="1"/>
        <v>0.951433425</v>
      </c>
      <c r="H27" s="82">
        <f t="shared" si="2"/>
        <v>-219.42663</v>
      </c>
      <c r="I27" s="86">
        <f t="shared" si="3"/>
        <v>0.6342889500000001</v>
      </c>
      <c r="J27" s="226">
        <v>0</v>
      </c>
      <c r="K27" s="226">
        <v>0</v>
      </c>
      <c r="L27" s="81">
        <f t="shared" si="4"/>
        <v>0</v>
      </c>
      <c r="M27" s="88">
        <f t="shared" si="5"/>
      </c>
      <c r="N27" s="82">
        <f aca="true" t="shared" si="11" ref="N27:N39">C27+J27</f>
        <v>600</v>
      </c>
      <c r="O27" s="82">
        <f aca="true" t="shared" si="12" ref="O27:O39">E27+K27</f>
        <v>380.57337</v>
      </c>
      <c r="P27" s="82">
        <f aca="true" t="shared" si="13" ref="P27:P39">O27-N27</f>
        <v>-219.42663</v>
      </c>
      <c r="Q27" s="86">
        <f t="shared" si="9"/>
        <v>0.6342889500000001</v>
      </c>
      <c r="R27" s="22"/>
      <c r="S27" s="22"/>
    </row>
    <row r="28" spans="1:19" s="23" customFormat="1" ht="24" customHeight="1">
      <c r="A28" s="37" t="s">
        <v>82</v>
      </c>
      <c r="B28" s="26" t="s">
        <v>127</v>
      </c>
      <c r="C28" s="81">
        <f>C29+C30+C31+C32+C33</f>
        <v>80040</v>
      </c>
      <c r="D28" s="81">
        <f>D29+D30+D31+D32+D33</f>
        <v>69626</v>
      </c>
      <c r="E28" s="81">
        <f>E29+E30+E31+E32+E33</f>
        <v>63794.80678</v>
      </c>
      <c r="F28" s="82">
        <f t="shared" si="0"/>
        <v>-5831.193220000001</v>
      </c>
      <c r="G28" s="86">
        <f t="shared" si="1"/>
        <v>0.9162497742222733</v>
      </c>
      <c r="H28" s="82">
        <f t="shared" si="2"/>
        <v>-16245.193220000001</v>
      </c>
      <c r="I28" s="86">
        <f t="shared" si="3"/>
        <v>0.7970365664667666</v>
      </c>
      <c r="J28" s="227">
        <f>J29+J30+J31+J32+J33</f>
        <v>423148.44512</v>
      </c>
      <c r="K28" s="227">
        <f>K29+K30+K31+K32+K33</f>
        <v>123182.78205000001</v>
      </c>
      <c r="L28" s="81">
        <f t="shared" si="4"/>
        <v>-299965.66307</v>
      </c>
      <c r="M28" s="88">
        <f t="shared" si="5"/>
        <v>0.29111009025465473</v>
      </c>
      <c r="N28" s="82">
        <f t="shared" si="11"/>
        <v>503188.44512</v>
      </c>
      <c r="O28" s="82">
        <f t="shared" si="12"/>
        <v>186977.58883000002</v>
      </c>
      <c r="P28" s="82">
        <f t="shared" si="13"/>
        <v>-316210.85628999997</v>
      </c>
      <c r="Q28" s="86">
        <f t="shared" si="9"/>
        <v>0.3715856169658462</v>
      </c>
      <c r="R28" s="22"/>
      <c r="S28" s="22"/>
    </row>
    <row r="29" spans="1:19" s="116" customFormat="1" ht="39" customHeight="1">
      <c r="A29" s="118" t="s">
        <v>123</v>
      </c>
      <c r="B29" s="119" t="s">
        <v>128</v>
      </c>
      <c r="C29" s="106">
        <v>1600</v>
      </c>
      <c r="D29" s="106">
        <v>1600</v>
      </c>
      <c r="E29" s="106">
        <v>0</v>
      </c>
      <c r="F29" s="106">
        <f t="shared" si="0"/>
        <v>-1600</v>
      </c>
      <c r="G29" s="104">
        <f t="shared" si="1"/>
        <v>0</v>
      </c>
      <c r="H29" s="106">
        <f t="shared" si="2"/>
        <v>-1600</v>
      </c>
      <c r="I29" s="104">
        <f t="shared" si="3"/>
        <v>0</v>
      </c>
      <c r="J29" s="106">
        <v>290</v>
      </c>
      <c r="K29" s="106">
        <v>0</v>
      </c>
      <c r="L29" s="106">
        <f t="shared" si="4"/>
        <v>-290</v>
      </c>
      <c r="M29" s="107">
        <f t="shared" si="5"/>
        <v>0</v>
      </c>
      <c r="N29" s="106">
        <f t="shared" si="11"/>
        <v>1890</v>
      </c>
      <c r="O29" s="106">
        <f t="shared" si="12"/>
        <v>0</v>
      </c>
      <c r="P29" s="106">
        <f t="shared" si="13"/>
        <v>-1890</v>
      </c>
      <c r="Q29" s="104">
        <f t="shared" si="9"/>
        <v>0</v>
      </c>
      <c r="R29" s="115"/>
      <c r="S29" s="115"/>
    </row>
    <row r="30" spans="1:19" s="116" customFormat="1" ht="18.75">
      <c r="A30" s="118" t="s">
        <v>86</v>
      </c>
      <c r="B30" s="119" t="s">
        <v>129</v>
      </c>
      <c r="C30" s="106">
        <v>1800</v>
      </c>
      <c r="D30" s="106">
        <v>1200</v>
      </c>
      <c r="E30" s="106">
        <v>0</v>
      </c>
      <c r="F30" s="106">
        <f t="shared" si="0"/>
        <v>-1200</v>
      </c>
      <c r="G30" s="104">
        <f t="shared" si="1"/>
        <v>0</v>
      </c>
      <c r="H30" s="106">
        <f t="shared" si="2"/>
        <v>-1800</v>
      </c>
      <c r="I30" s="104">
        <f t="shared" si="3"/>
        <v>0</v>
      </c>
      <c r="J30" s="106">
        <v>73443.69426999999</v>
      </c>
      <c r="K30" s="106">
        <v>1705.60661</v>
      </c>
      <c r="L30" s="106">
        <f t="shared" si="4"/>
        <v>-71738.08765999999</v>
      </c>
      <c r="M30" s="107">
        <f t="shared" si="5"/>
        <v>0.023223322668515328</v>
      </c>
      <c r="N30" s="106">
        <f t="shared" si="11"/>
        <v>75243.69426999999</v>
      </c>
      <c r="O30" s="106">
        <f t="shared" si="12"/>
        <v>1705.60661</v>
      </c>
      <c r="P30" s="106">
        <f t="shared" si="13"/>
        <v>-73538.08765999999</v>
      </c>
      <c r="Q30" s="104">
        <f t="shared" si="9"/>
        <v>0.022667768064121133</v>
      </c>
      <c r="R30" s="27"/>
      <c r="S30" s="115"/>
    </row>
    <row r="31" spans="1:19" s="116" customFormat="1" ht="37.5">
      <c r="A31" s="118" t="s">
        <v>87</v>
      </c>
      <c r="B31" s="119" t="s">
        <v>130</v>
      </c>
      <c r="C31" s="106">
        <v>71400</v>
      </c>
      <c r="D31" s="106">
        <v>63400</v>
      </c>
      <c r="E31" s="106">
        <v>62383.238339999996</v>
      </c>
      <c r="F31" s="106">
        <f t="shared" si="0"/>
        <v>-1016.7616600000038</v>
      </c>
      <c r="G31" s="104">
        <f t="shared" si="1"/>
        <v>0.9839627498422713</v>
      </c>
      <c r="H31" s="106">
        <f t="shared" si="2"/>
        <v>-9016.761660000004</v>
      </c>
      <c r="I31" s="104">
        <f t="shared" si="3"/>
        <v>0.8737148226890756</v>
      </c>
      <c r="J31" s="106">
        <v>348158.405</v>
      </c>
      <c r="K31" s="106">
        <v>120936.68544</v>
      </c>
      <c r="L31" s="106">
        <f t="shared" si="4"/>
        <v>-227221.71956000003</v>
      </c>
      <c r="M31" s="107">
        <f t="shared" si="5"/>
        <v>0.3473610968547492</v>
      </c>
      <c r="N31" s="106">
        <f t="shared" si="11"/>
        <v>419558.405</v>
      </c>
      <c r="O31" s="106">
        <f t="shared" si="12"/>
        <v>183319.92378</v>
      </c>
      <c r="P31" s="106">
        <f t="shared" si="13"/>
        <v>-236238.48122000002</v>
      </c>
      <c r="Q31" s="104">
        <f t="shared" si="9"/>
        <v>0.4369354101725122</v>
      </c>
      <c r="R31" s="27"/>
      <c r="S31" s="115"/>
    </row>
    <row r="32" spans="1:19" s="116" customFormat="1" ht="37.5">
      <c r="A32" s="118" t="s">
        <v>85</v>
      </c>
      <c r="B32" s="119" t="s">
        <v>131</v>
      </c>
      <c r="C32" s="106">
        <v>5240</v>
      </c>
      <c r="D32" s="106">
        <v>3426</v>
      </c>
      <c r="E32" s="106">
        <v>1411.56844</v>
      </c>
      <c r="F32" s="106">
        <f t="shared" si="0"/>
        <v>-2014.43156</v>
      </c>
      <c r="G32" s="104">
        <f t="shared" si="1"/>
        <v>0.41201647402218333</v>
      </c>
      <c r="H32" s="106">
        <f t="shared" si="2"/>
        <v>-3828.43156</v>
      </c>
      <c r="I32" s="104">
        <f t="shared" si="3"/>
        <v>0.2693832900763359</v>
      </c>
      <c r="J32" s="228">
        <v>0</v>
      </c>
      <c r="K32" s="228">
        <v>0</v>
      </c>
      <c r="L32" s="106">
        <f t="shared" si="4"/>
        <v>0</v>
      </c>
      <c r="M32" s="107">
        <f t="shared" si="5"/>
      </c>
      <c r="N32" s="106">
        <f t="shared" si="11"/>
        <v>5240</v>
      </c>
      <c r="O32" s="106">
        <f t="shared" si="12"/>
        <v>1411.56844</v>
      </c>
      <c r="P32" s="106">
        <f t="shared" si="13"/>
        <v>-3828.43156</v>
      </c>
      <c r="Q32" s="104">
        <f t="shared" si="9"/>
        <v>0.2693832900763359</v>
      </c>
      <c r="R32" s="27"/>
      <c r="S32" s="115"/>
    </row>
    <row r="33" spans="1:19" s="23" customFormat="1" ht="56.25">
      <c r="A33" s="77" t="s">
        <v>165</v>
      </c>
      <c r="B33" s="78" t="s">
        <v>166</v>
      </c>
      <c r="C33" s="106">
        <v>0</v>
      </c>
      <c r="D33" s="106">
        <v>0</v>
      </c>
      <c r="E33" s="106">
        <v>0</v>
      </c>
      <c r="F33" s="106">
        <f t="shared" si="0"/>
        <v>0</v>
      </c>
      <c r="G33" s="104">
        <f t="shared" si="1"/>
      </c>
      <c r="H33" s="106">
        <f t="shared" si="2"/>
        <v>0</v>
      </c>
      <c r="I33" s="87">
        <f t="shared" si="3"/>
      </c>
      <c r="J33" s="228">
        <v>1256.3458500000002</v>
      </c>
      <c r="K33" s="228">
        <v>540.49</v>
      </c>
      <c r="L33" s="106">
        <f t="shared" si="4"/>
        <v>-715.8558500000001</v>
      </c>
      <c r="M33" s="107">
        <f t="shared" si="5"/>
        <v>0.43020797179375403</v>
      </c>
      <c r="N33" s="106">
        <f>C33+J33</f>
        <v>1256.3458500000002</v>
      </c>
      <c r="O33" s="106">
        <f>E33+K33</f>
        <v>540.49</v>
      </c>
      <c r="P33" s="106">
        <f>O33-N33</f>
        <v>-715.8558500000001</v>
      </c>
      <c r="Q33" s="104">
        <f t="shared" si="9"/>
        <v>0.43020797179375403</v>
      </c>
      <c r="R33" s="27"/>
      <c r="S33" s="22"/>
    </row>
    <row r="34" spans="1:19" s="23" customFormat="1" ht="18.75">
      <c r="A34" s="37" t="s">
        <v>83</v>
      </c>
      <c r="B34" s="26" t="s">
        <v>132</v>
      </c>
      <c r="C34" s="81">
        <f>C35+C37+C38+C39+C36</f>
        <v>13242.1</v>
      </c>
      <c r="D34" s="81">
        <f>D35+D37+D38+D39+D36</f>
        <v>8974</v>
      </c>
      <c r="E34" s="81">
        <f>E35+E37+E38+E39+E36</f>
        <v>333.62931000000003</v>
      </c>
      <c r="F34" s="82">
        <f t="shared" si="0"/>
        <v>-8640.37069</v>
      </c>
      <c r="G34" s="86">
        <f t="shared" si="1"/>
        <v>0.037177324492979724</v>
      </c>
      <c r="H34" s="82">
        <f t="shared" si="2"/>
        <v>-12908.47069</v>
      </c>
      <c r="I34" s="86">
        <f t="shared" si="3"/>
        <v>0.0251945922474532</v>
      </c>
      <c r="J34" s="227">
        <f>J35+J37+J38+J39+J36</f>
        <v>12880.49198</v>
      </c>
      <c r="K34" s="227">
        <f>(K35+K37+K38+K39+K36)</f>
        <v>4320.84298</v>
      </c>
      <c r="L34" s="81">
        <f t="shared" si="4"/>
        <v>-8559.649000000001</v>
      </c>
      <c r="M34" s="88">
        <f t="shared" si="5"/>
        <v>0.3354563619704222</v>
      </c>
      <c r="N34" s="82">
        <f t="shared" si="11"/>
        <v>26122.59198</v>
      </c>
      <c r="O34" s="82">
        <f t="shared" si="12"/>
        <v>4654.472290000001</v>
      </c>
      <c r="P34" s="82">
        <f t="shared" si="13"/>
        <v>-21468.11969</v>
      </c>
      <c r="Q34" s="86">
        <f t="shared" si="9"/>
        <v>0.17817804196320033</v>
      </c>
      <c r="R34" s="27"/>
      <c r="S34" s="22"/>
    </row>
    <row r="35" spans="1:19" s="116" customFormat="1" ht="37.5">
      <c r="A35" s="118" t="s">
        <v>84</v>
      </c>
      <c r="B35" s="119" t="s">
        <v>133</v>
      </c>
      <c r="C35" s="106">
        <v>250</v>
      </c>
      <c r="D35" s="106">
        <v>160</v>
      </c>
      <c r="E35" s="106">
        <v>140.60704</v>
      </c>
      <c r="F35" s="106">
        <f t="shared" si="0"/>
        <v>-19.392959999999988</v>
      </c>
      <c r="G35" s="104">
        <f t="shared" si="1"/>
        <v>0.8787940000000001</v>
      </c>
      <c r="H35" s="106">
        <f t="shared" si="2"/>
        <v>-109.39295999999999</v>
      </c>
      <c r="I35" s="104">
        <f t="shared" si="3"/>
        <v>0.5624281600000001</v>
      </c>
      <c r="J35" s="106">
        <v>5436.8259800000005</v>
      </c>
      <c r="K35" s="106">
        <v>4244.85498</v>
      </c>
      <c r="L35" s="106">
        <f t="shared" si="4"/>
        <v>-1191.9710000000005</v>
      </c>
      <c r="M35" s="107">
        <f t="shared" si="5"/>
        <v>0.7807597660133311</v>
      </c>
      <c r="N35" s="106">
        <f t="shared" si="11"/>
        <v>5686.8259800000005</v>
      </c>
      <c r="O35" s="106">
        <f t="shared" si="12"/>
        <v>4385.46202</v>
      </c>
      <c r="P35" s="106">
        <f t="shared" si="13"/>
        <v>-1301.3639600000006</v>
      </c>
      <c r="Q35" s="104">
        <f t="shared" si="9"/>
        <v>0.7711616348773872</v>
      </c>
      <c r="R35" s="27"/>
      <c r="S35" s="115"/>
    </row>
    <row r="36" spans="1:19" s="116" customFormat="1" ht="18.75">
      <c r="A36" s="118" t="s">
        <v>183</v>
      </c>
      <c r="B36" s="119" t="s">
        <v>184</v>
      </c>
      <c r="C36" s="106">
        <v>0</v>
      </c>
      <c r="D36" s="106">
        <v>0</v>
      </c>
      <c r="E36" s="106">
        <v>0</v>
      </c>
      <c r="F36" s="106">
        <f t="shared" si="0"/>
        <v>0</v>
      </c>
      <c r="G36" s="104">
        <f t="shared" si="1"/>
      </c>
      <c r="H36" s="106">
        <f t="shared" si="2"/>
        <v>0</v>
      </c>
      <c r="I36" s="104">
        <f t="shared" si="3"/>
      </c>
      <c r="J36" s="106">
        <v>79.988</v>
      </c>
      <c r="K36" s="106">
        <v>75.988</v>
      </c>
      <c r="L36" s="106">
        <f t="shared" si="4"/>
        <v>-4</v>
      </c>
      <c r="M36" s="107">
        <f t="shared" si="5"/>
        <v>0.9499924988748312</v>
      </c>
      <c r="N36" s="106">
        <f>C36+J36</f>
        <v>79.988</v>
      </c>
      <c r="O36" s="106">
        <f>E36+K36</f>
        <v>75.988</v>
      </c>
      <c r="P36" s="106">
        <f>O36-N36</f>
        <v>-4</v>
      </c>
      <c r="Q36" s="104">
        <f t="shared" si="9"/>
        <v>0.9499924988748312</v>
      </c>
      <c r="R36" s="27"/>
      <c r="S36" s="115"/>
    </row>
    <row r="37" spans="1:19" s="116" customFormat="1" ht="18.75">
      <c r="A37" s="118" t="s">
        <v>124</v>
      </c>
      <c r="B37" s="119" t="s">
        <v>134</v>
      </c>
      <c r="C37" s="106">
        <v>0</v>
      </c>
      <c r="D37" s="106">
        <v>0</v>
      </c>
      <c r="E37" s="106">
        <v>0</v>
      </c>
      <c r="F37" s="106">
        <f t="shared" si="0"/>
        <v>0</v>
      </c>
      <c r="G37" s="104">
        <f t="shared" si="1"/>
      </c>
      <c r="H37" s="106">
        <f t="shared" si="2"/>
        <v>0</v>
      </c>
      <c r="I37" s="104">
        <f t="shared" si="3"/>
      </c>
      <c r="J37" s="106">
        <v>7363.678</v>
      </c>
      <c r="K37" s="106">
        <v>0</v>
      </c>
      <c r="L37" s="106">
        <f t="shared" si="4"/>
        <v>-7363.678</v>
      </c>
      <c r="M37" s="107">
        <f t="shared" si="5"/>
        <v>0</v>
      </c>
      <c r="N37" s="106">
        <f t="shared" si="11"/>
        <v>7363.678</v>
      </c>
      <c r="O37" s="106">
        <f t="shared" si="12"/>
        <v>0</v>
      </c>
      <c r="P37" s="106">
        <f t="shared" si="13"/>
        <v>-7363.678</v>
      </c>
      <c r="Q37" s="104">
        <f t="shared" si="9"/>
        <v>0</v>
      </c>
      <c r="R37" s="27"/>
      <c r="S37" s="115"/>
    </row>
    <row r="38" spans="1:19" s="116" customFormat="1" ht="27.75" customHeight="1">
      <c r="A38" s="118" t="s">
        <v>125</v>
      </c>
      <c r="B38" s="119" t="s">
        <v>36</v>
      </c>
      <c r="C38" s="106">
        <v>980</v>
      </c>
      <c r="D38" s="106">
        <v>814</v>
      </c>
      <c r="E38" s="106">
        <v>193.02227000000002</v>
      </c>
      <c r="F38" s="106">
        <f t="shared" si="0"/>
        <v>-620.97773</v>
      </c>
      <c r="G38" s="104">
        <f t="shared" si="1"/>
        <v>0.23712809582309585</v>
      </c>
      <c r="H38" s="106">
        <f t="shared" si="2"/>
        <v>-786.97773</v>
      </c>
      <c r="I38" s="104">
        <f t="shared" si="3"/>
        <v>0.1969615</v>
      </c>
      <c r="J38" s="228">
        <v>0</v>
      </c>
      <c r="K38" s="228">
        <v>0</v>
      </c>
      <c r="L38" s="106">
        <f t="shared" si="4"/>
        <v>0</v>
      </c>
      <c r="M38" s="107">
        <f t="shared" si="5"/>
      </c>
      <c r="N38" s="106">
        <f t="shared" si="11"/>
        <v>980</v>
      </c>
      <c r="O38" s="106">
        <f t="shared" si="12"/>
        <v>193.02227000000002</v>
      </c>
      <c r="P38" s="106">
        <f t="shared" si="13"/>
        <v>-786.97773</v>
      </c>
      <c r="Q38" s="104">
        <f t="shared" si="9"/>
        <v>0.1969615</v>
      </c>
      <c r="R38" s="27"/>
      <c r="S38" s="115"/>
    </row>
    <row r="39" spans="1:19" s="116" customFormat="1" ht="26.25" customHeight="1">
      <c r="A39" s="118" t="s">
        <v>126</v>
      </c>
      <c r="B39" s="119" t="s">
        <v>45</v>
      </c>
      <c r="C39" s="106">
        <v>12012.1</v>
      </c>
      <c r="D39" s="106">
        <v>8000</v>
      </c>
      <c r="E39" s="106">
        <v>0</v>
      </c>
      <c r="F39" s="106">
        <f t="shared" si="0"/>
        <v>-8000</v>
      </c>
      <c r="G39" s="104">
        <f t="shared" si="1"/>
        <v>0</v>
      </c>
      <c r="H39" s="106">
        <f t="shared" si="2"/>
        <v>-12012.1</v>
      </c>
      <c r="I39" s="104">
        <f t="shared" si="3"/>
        <v>0</v>
      </c>
      <c r="J39" s="228">
        <v>0</v>
      </c>
      <c r="K39" s="228">
        <v>0</v>
      </c>
      <c r="L39" s="106">
        <f t="shared" si="4"/>
        <v>0</v>
      </c>
      <c r="M39" s="107">
        <f t="shared" si="5"/>
      </c>
      <c r="N39" s="106">
        <f t="shared" si="11"/>
        <v>12012.1</v>
      </c>
      <c r="O39" s="106">
        <f t="shared" si="12"/>
        <v>0</v>
      </c>
      <c r="P39" s="106">
        <f t="shared" si="13"/>
        <v>-12012.1</v>
      </c>
      <c r="Q39" s="104">
        <f t="shared" si="9"/>
        <v>0</v>
      </c>
      <c r="R39" s="27"/>
      <c r="S39" s="115"/>
    </row>
    <row r="40" spans="1:19" s="62" customFormat="1" ht="42.75" customHeight="1">
      <c r="A40" s="74" t="s">
        <v>23</v>
      </c>
      <c r="B40" s="75" t="s">
        <v>92</v>
      </c>
      <c r="C40" s="84">
        <f>C6+C9+C10+C11+C25+C26+C27+C28+C34</f>
        <v>1246728.698</v>
      </c>
      <c r="D40" s="84">
        <f>D6+D9+D10+D11+D25+D26+D27+D28+D34</f>
        <v>859331.753</v>
      </c>
      <c r="E40" s="84">
        <f>E6+E9+E10+E11+E25+E26+E27+E28+E34</f>
        <v>725388.90857</v>
      </c>
      <c r="F40" s="84">
        <f t="shared" si="0"/>
        <v>-133942.84443000006</v>
      </c>
      <c r="G40" s="89">
        <f aca="true" t="shared" si="14" ref="G40:G54">_xlfn.IFERROR(E40/D40,"")</f>
        <v>0.8441313916745259</v>
      </c>
      <c r="H40" s="84">
        <f t="shared" si="2"/>
        <v>-521339.7894300001</v>
      </c>
      <c r="I40" s="89">
        <f aca="true" t="shared" si="15" ref="I40:I50">_xlfn.IFERROR(E40/C40,"")</f>
        <v>0.5818338101414265</v>
      </c>
      <c r="J40" s="84">
        <f>J6+J9+J10+J11+J25+J26+J27+J28+J34</f>
        <v>759974.59606</v>
      </c>
      <c r="K40" s="84">
        <f>K6+K9+K10+K11+K25+K26+K27+K28+K34</f>
        <v>253463.89839999998</v>
      </c>
      <c r="L40" s="84">
        <f aca="true" t="shared" si="16" ref="L40:L57">K40-J40</f>
        <v>-506510.69766000006</v>
      </c>
      <c r="M40" s="89">
        <f>_xlfn.IFERROR(K40/J40,"")</f>
        <v>0.3335162776677722</v>
      </c>
      <c r="N40" s="84">
        <f t="shared" si="6"/>
        <v>2006703.2940600002</v>
      </c>
      <c r="O40" s="84">
        <f t="shared" si="7"/>
        <v>978852.8069699999</v>
      </c>
      <c r="P40" s="84">
        <f t="shared" si="8"/>
        <v>-1027850.4870900003</v>
      </c>
      <c r="Q40" s="89">
        <f>_xlfn.IFERROR(O40/N40,"")</f>
        <v>0.48779149855760007</v>
      </c>
      <c r="R40" s="61" t="e">
        <f>J40-'[1]zved'!#REF!</f>
        <v>#REF!</v>
      </c>
      <c r="S40" s="61"/>
    </row>
    <row r="41" spans="1:19" s="123" customFormat="1" ht="42.75" customHeight="1">
      <c r="A41" s="113" t="s">
        <v>158</v>
      </c>
      <c r="B41" s="120" t="s">
        <v>159</v>
      </c>
      <c r="C41" s="106">
        <v>81102.90000000001</v>
      </c>
      <c r="D41" s="106">
        <v>76102.90000000001</v>
      </c>
      <c r="E41" s="106">
        <v>57050.918</v>
      </c>
      <c r="F41" s="106">
        <f t="shared" si="0"/>
        <v>-19051.98200000001</v>
      </c>
      <c r="G41" s="104">
        <f t="shared" si="14"/>
        <v>0.7496549802964143</v>
      </c>
      <c r="H41" s="106">
        <f t="shared" si="2"/>
        <v>-24051.98200000001</v>
      </c>
      <c r="I41" s="104">
        <f t="shared" si="15"/>
        <v>0.7034386933142956</v>
      </c>
      <c r="J41" s="223">
        <v>0</v>
      </c>
      <c r="K41" s="223">
        <v>0</v>
      </c>
      <c r="L41" s="106">
        <f t="shared" si="16"/>
        <v>0</v>
      </c>
      <c r="M41" s="107">
        <f aca="true" t="shared" si="17" ref="M41:M57">_xlfn.IFERROR(K41/J41,"")</f>
      </c>
      <c r="N41" s="106">
        <f t="shared" si="6"/>
        <v>81102.90000000001</v>
      </c>
      <c r="O41" s="106">
        <f t="shared" si="7"/>
        <v>57050.918</v>
      </c>
      <c r="P41" s="106">
        <f t="shared" si="8"/>
        <v>-24051.98200000001</v>
      </c>
      <c r="Q41" s="107">
        <f aca="true" t="shared" si="18" ref="Q41:Q57">_xlfn.IFERROR(O41/N41,"")</f>
        <v>0.7034386933142956</v>
      </c>
      <c r="R41" s="121"/>
      <c r="S41" s="122"/>
    </row>
    <row r="42" spans="1:17" s="60" customFormat="1" ht="18.75" customHeight="1">
      <c r="A42" s="74" t="s">
        <v>24</v>
      </c>
      <c r="B42" s="75" t="s">
        <v>180</v>
      </c>
      <c r="C42" s="84">
        <f>C40+C41</f>
        <v>1327831.598</v>
      </c>
      <c r="D42" s="84">
        <f>D40+D41</f>
        <v>935434.653</v>
      </c>
      <c r="E42" s="84">
        <f>E40+E41</f>
        <v>782439.8265699999</v>
      </c>
      <c r="F42" s="84">
        <f t="shared" si="0"/>
        <v>-152994.82643000013</v>
      </c>
      <c r="G42" s="89">
        <f t="shared" si="14"/>
        <v>0.8364452012341688</v>
      </c>
      <c r="H42" s="84">
        <f t="shared" si="2"/>
        <v>-545391.7714300001</v>
      </c>
      <c r="I42" s="89">
        <f t="shared" si="15"/>
        <v>0.5892613398781311</v>
      </c>
      <c r="J42" s="84">
        <f>J40+J41</f>
        <v>759974.59606</v>
      </c>
      <c r="K42" s="84">
        <f>K40+K41</f>
        <v>253463.89839999998</v>
      </c>
      <c r="L42" s="84">
        <f t="shared" si="16"/>
        <v>-506510.69766000006</v>
      </c>
      <c r="M42" s="89">
        <f t="shared" si="17"/>
        <v>0.3335162776677722</v>
      </c>
      <c r="N42" s="84">
        <f t="shared" si="6"/>
        <v>2087806.1940600001</v>
      </c>
      <c r="O42" s="84">
        <f t="shared" si="7"/>
        <v>1035903.7249699999</v>
      </c>
      <c r="P42" s="84">
        <f t="shared" si="8"/>
        <v>-1051902.4690900003</v>
      </c>
      <c r="Q42" s="89">
        <f t="shared" si="18"/>
        <v>0.4961685274798211</v>
      </c>
    </row>
    <row r="43" spans="1:17" s="115" customFormat="1" ht="33" customHeight="1">
      <c r="A43" s="113" t="s">
        <v>88</v>
      </c>
      <c r="B43" s="124" t="s">
        <v>139</v>
      </c>
      <c r="C43" s="106">
        <v>68119.192</v>
      </c>
      <c r="D43" s="106">
        <v>46705.192</v>
      </c>
      <c r="E43" s="106">
        <v>46705.192</v>
      </c>
      <c r="F43" s="106">
        <f t="shared" si="0"/>
        <v>0</v>
      </c>
      <c r="G43" s="104">
        <f t="shared" si="14"/>
        <v>1</v>
      </c>
      <c r="H43" s="106">
        <f t="shared" si="2"/>
        <v>-21413.999999999993</v>
      </c>
      <c r="I43" s="104">
        <f t="shared" si="15"/>
        <v>0.6856392542060687</v>
      </c>
      <c r="J43" s="223">
        <v>0</v>
      </c>
      <c r="K43" s="223">
        <v>0</v>
      </c>
      <c r="L43" s="106">
        <f t="shared" si="16"/>
        <v>0</v>
      </c>
      <c r="M43" s="107">
        <f t="shared" si="17"/>
      </c>
      <c r="N43" s="106">
        <f t="shared" si="6"/>
        <v>68119.192</v>
      </c>
      <c r="O43" s="106">
        <f t="shared" si="7"/>
        <v>46705.192</v>
      </c>
      <c r="P43" s="106">
        <f t="shared" si="8"/>
        <v>-21413.999999999993</v>
      </c>
      <c r="Q43" s="107">
        <f t="shared" si="18"/>
        <v>0.6856392542060687</v>
      </c>
    </row>
    <row r="44" spans="1:17" s="115" customFormat="1" ht="52.5" customHeight="1">
      <c r="A44" s="113" t="s">
        <v>135</v>
      </c>
      <c r="B44" s="124" t="s">
        <v>140</v>
      </c>
      <c r="C44" s="106">
        <v>51582.636999999995</v>
      </c>
      <c r="D44" s="106">
        <v>36875.761</v>
      </c>
      <c r="E44" s="106">
        <v>31311.635000000002</v>
      </c>
      <c r="F44" s="106">
        <f t="shared" si="0"/>
        <v>-5564.125999999997</v>
      </c>
      <c r="G44" s="104">
        <f t="shared" si="14"/>
        <v>0.8491115613858112</v>
      </c>
      <c r="H44" s="106">
        <f t="shared" si="2"/>
        <v>-20271.001999999993</v>
      </c>
      <c r="I44" s="104">
        <f t="shared" si="15"/>
        <v>0.6070188889334992</v>
      </c>
      <c r="J44" s="223">
        <v>0</v>
      </c>
      <c r="K44" s="223">
        <v>0</v>
      </c>
      <c r="L44" s="106">
        <f t="shared" si="16"/>
        <v>0</v>
      </c>
      <c r="M44" s="107">
        <f t="shared" si="17"/>
      </c>
      <c r="N44" s="106">
        <f aca="true" t="shared" si="19" ref="N44:N50">C44+J44</f>
        <v>51582.636999999995</v>
      </c>
      <c r="O44" s="106">
        <f aca="true" t="shared" si="20" ref="O44:O50">E44+K44</f>
        <v>31311.635000000002</v>
      </c>
      <c r="P44" s="106">
        <f aca="true" t="shared" si="21" ref="P44:P50">O44-N44</f>
        <v>-20271.001999999993</v>
      </c>
      <c r="Q44" s="107">
        <f t="shared" si="18"/>
        <v>0.6070188889334992</v>
      </c>
    </row>
    <row r="45" spans="1:17" s="51" customFormat="1" ht="60.75" customHeight="1">
      <c r="A45" s="113" t="s">
        <v>136</v>
      </c>
      <c r="B45" s="16" t="s">
        <v>141</v>
      </c>
      <c r="C45" s="106">
        <v>48176.8</v>
      </c>
      <c r="D45" s="106">
        <v>32916.3</v>
      </c>
      <c r="E45" s="106">
        <v>32916.3</v>
      </c>
      <c r="F45" s="106">
        <f t="shared" si="0"/>
        <v>0</v>
      </c>
      <c r="G45" s="104">
        <f t="shared" si="14"/>
        <v>1</v>
      </c>
      <c r="H45" s="106">
        <f t="shared" si="2"/>
        <v>-15260.5</v>
      </c>
      <c r="I45" s="104">
        <f t="shared" si="15"/>
        <v>0.6832396506202155</v>
      </c>
      <c r="J45" s="223">
        <v>0</v>
      </c>
      <c r="K45" s="223">
        <v>0</v>
      </c>
      <c r="L45" s="106">
        <f t="shared" si="16"/>
        <v>0</v>
      </c>
      <c r="M45" s="107">
        <f t="shared" si="17"/>
      </c>
      <c r="N45" s="106">
        <f t="shared" si="19"/>
        <v>48176.8</v>
      </c>
      <c r="O45" s="106">
        <f t="shared" si="20"/>
        <v>32916.3</v>
      </c>
      <c r="P45" s="106">
        <f t="shared" si="21"/>
        <v>-15260.5</v>
      </c>
      <c r="Q45" s="107">
        <f t="shared" si="18"/>
        <v>0.6832396506202155</v>
      </c>
    </row>
    <row r="46" spans="1:17" s="51" customFormat="1" ht="56.25" customHeight="1" hidden="1">
      <c r="A46" s="113" t="s">
        <v>137</v>
      </c>
      <c r="B46" s="124" t="s">
        <v>142</v>
      </c>
      <c r="C46" s="106"/>
      <c r="D46" s="106"/>
      <c r="E46" s="106"/>
      <c r="F46" s="106">
        <f t="shared" si="0"/>
        <v>0</v>
      </c>
      <c r="G46" s="104">
        <f t="shared" si="14"/>
      </c>
      <c r="H46" s="106">
        <f t="shared" si="2"/>
        <v>0</v>
      </c>
      <c r="I46" s="104">
        <f t="shared" si="15"/>
      </c>
      <c r="J46" s="223">
        <v>0</v>
      </c>
      <c r="K46" s="223">
        <v>0</v>
      </c>
      <c r="L46" s="106">
        <f t="shared" si="16"/>
        <v>0</v>
      </c>
      <c r="M46" s="107">
        <f t="shared" si="17"/>
      </c>
      <c r="N46" s="106">
        <f t="shared" si="19"/>
        <v>0</v>
      </c>
      <c r="O46" s="106">
        <f t="shared" si="20"/>
        <v>0</v>
      </c>
      <c r="P46" s="106">
        <f t="shared" si="21"/>
        <v>0</v>
      </c>
      <c r="Q46" s="107">
        <f t="shared" si="18"/>
      </c>
    </row>
    <row r="47" spans="1:17" s="51" customFormat="1" ht="63">
      <c r="A47" s="113" t="s">
        <v>194</v>
      </c>
      <c r="B47" s="124" t="s">
        <v>196</v>
      </c>
      <c r="C47" s="106">
        <v>784.7</v>
      </c>
      <c r="D47" s="106">
        <v>470.7</v>
      </c>
      <c r="E47" s="106">
        <v>470.7</v>
      </c>
      <c r="F47" s="106">
        <f t="shared" si="0"/>
        <v>0</v>
      </c>
      <c r="G47" s="104">
        <f t="shared" si="14"/>
        <v>1</v>
      </c>
      <c r="H47" s="106">
        <f t="shared" si="2"/>
        <v>-314.00000000000006</v>
      </c>
      <c r="I47" s="104">
        <f t="shared" si="15"/>
        <v>0.5998470753154072</v>
      </c>
      <c r="J47" s="223">
        <v>23478.143</v>
      </c>
      <c r="K47" s="223">
        <v>0</v>
      </c>
      <c r="L47" s="106">
        <f>K47-J47</f>
        <v>-23478.143</v>
      </c>
      <c r="M47" s="107">
        <f>_xlfn.IFERROR(K47/J47,"")</f>
        <v>0</v>
      </c>
      <c r="N47" s="106">
        <f t="shared" si="19"/>
        <v>24262.843</v>
      </c>
      <c r="O47" s="106">
        <f t="shared" si="20"/>
        <v>470.7</v>
      </c>
      <c r="P47" s="106">
        <f t="shared" si="21"/>
        <v>-23792.143</v>
      </c>
      <c r="Q47" s="107">
        <f>_xlfn.IFERROR(O47/N47,"")</f>
        <v>0.01940003485988843</v>
      </c>
    </row>
    <row r="48" spans="1:17" s="51" customFormat="1" ht="47.25" hidden="1">
      <c r="A48" s="113" t="s">
        <v>195</v>
      </c>
      <c r="B48" s="124" t="s">
        <v>197</v>
      </c>
      <c r="C48" s="106"/>
      <c r="D48" s="106"/>
      <c r="E48" s="106"/>
      <c r="F48" s="106">
        <f t="shared" si="0"/>
        <v>0</v>
      </c>
      <c r="G48" s="104">
        <f t="shared" si="14"/>
      </c>
      <c r="H48" s="106">
        <f t="shared" si="2"/>
        <v>0</v>
      </c>
      <c r="I48" s="104">
        <f t="shared" si="15"/>
      </c>
      <c r="J48" s="223">
        <v>0</v>
      </c>
      <c r="K48" s="223">
        <v>0</v>
      </c>
      <c r="L48" s="106">
        <f>K48-J48</f>
        <v>0</v>
      </c>
      <c r="M48" s="107">
        <f>_xlfn.IFERROR(K48/J48,"")</f>
      </c>
      <c r="N48" s="106">
        <f t="shared" si="19"/>
        <v>0</v>
      </c>
      <c r="O48" s="106">
        <f t="shared" si="20"/>
        <v>0</v>
      </c>
      <c r="P48" s="106">
        <f t="shared" si="21"/>
        <v>0</v>
      </c>
      <c r="Q48" s="107">
        <f>_xlfn.IFERROR(O48/N48,"")</f>
      </c>
    </row>
    <row r="49" spans="1:17" s="51" customFormat="1" ht="47.25">
      <c r="A49" s="113" t="s">
        <v>138</v>
      </c>
      <c r="B49" s="16" t="s">
        <v>143</v>
      </c>
      <c r="C49" s="106">
        <v>9949.714</v>
      </c>
      <c r="D49" s="106">
        <v>9420.545</v>
      </c>
      <c r="E49" s="106">
        <v>4504.10529</v>
      </c>
      <c r="F49" s="106">
        <f t="shared" si="0"/>
        <v>-4916.43971</v>
      </c>
      <c r="G49" s="104">
        <f t="shared" si="14"/>
        <v>0.47811515045042513</v>
      </c>
      <c r="H49" s="106">
        <f t="shared" si="2"/>
        <v>-5445.6087099999995</v>
      </c>
      <c r="I49" s="104">
        <f t="shared" si="15"/>
        <v>0.45268691039762554</v>
      </c>
      <c r="J49" s="223">
        <v>15000</v>
      </c>
      <c r="K49" s="223">
        <v>15000</v>
      </c>
      <c r="L49" s="106">
        <f t="shared" si="16"/>
        <v>0</v>
      </c>
      <c r="M49" s="107">
        <f t="shared" si="17"/>
        <v>1</v>
      </c>
      <c r="N49" s="106">
        <f t="shared" si="19"/>
        <v>24949.714</v>
      </c>
      <c r="O49" s="106">
        <f t="shared" si="20"/>
        <v>19504.10529</v>
      </c>
      <c r="P49" s="106">
        <f t="shared" si="21"/>
        <v>-5445.60871</v>
      </c>
      <c r="Q49" s="107">
        <f t="shared" si="18"/>
        <v>0.7817366279228691</v>
      </c>
    </row>
    <row r="50" spans="1:19" s="59" customFormat="1" ht="18.75">
      <c r="A50" s="74" t="s">
        <v>93</v>
      </c>
      <c r="B50" s="75" t="s">
        <v>91</v>
      </c>
      <c r="C50" s="84">
        <f>C42+SUM(C43:C49)</f>
        <v>1506444.641</v>
      </c>
      <c r="D50" s="84">
        <f>D42+SUM(D43:D49)</f>
        <v>1061823.151</v>
      </c>
      <c r="E50" s="84">
        <f>E42+SUM(E43:E49)</f>
        <v>898347.75886</v>
      </c>
      <c r="F50" s="84">
        <f t="shared" si="0"/>
        <v>-163475.39214000013</v>
      </c>
      <c r="G50" s="89">
        <f t="shared" si="14"/>
        <v>0.8460427313286183</v>
      </c>
      <c r="H50" s="84">
        <f t="shared" si="2"/>
        <v>-608096.8821400001</v>
      </c>
      <c r="I50" s="89">
        <f t="shared" si="15"/>
        <v>0.5963363899410625</v>
      </c>
      <c r="J50" s="84">
        <f>J42+SUM(J43:J49)</f>
        <v>798452.73906</v>
      </c>
      <c r="K50" s="84">
        <f>K42+SUM(K43:K49)</f>
        <v>268463.89839999995</v>
      </c>
      <c r="L50" s="84">
        <f>L42+SUM(L43:L49)</f>
        <v>-529988.8406600001</v>
      </c>
      <c r="M50" s="89">
        <f t="shared" si="17"/>
        <v>0.33623016775677456</v>
      </c>
      <c r="N50" s="84">
        <f t="shared" si="19"/>
        <v>2304897.3800600003</v>
      </c>
      <c r="O50" s="84">
        <f t="shared" si="20"/>
        <v>1166811.6572599998</v>
      </c>
      <c r="P50" s="84">
        <f t="shared" si="21"/>
        <v>-1138085.7228000006</v>
      </c>
      <c r="Q50" s="89">
        <f t="shared" si="18"/>
        <v>0.5062314996555837</v>
      </c>
      <c r="R50" s="63"/>
      <c r="S50" s="63"/>
    </row>
    <row r="51" spans="1:19" ht="18.75">
      <c r="A51" s="100"/>
      <c r="B51" s="101" t="s">
        <v>0</v>
      </c>
      <c r="C51" s="216">
        <f>C52+C53+C54+C55</f>
        <v>0</v>
      </c>
      <c r="D51" s="216">
        <f>D52+D53+D54+D55</f>
        <v>0</v>
      </c>
      <c r="E51" s="216">
        <f>E52+E53+E54+E55</f>
        <v>-43.636</v>
      </c>
      <c r="F51" s="99">
        <f aca="true" t="shared" si="22" ref="F51:F57">E51-D51</f>
        <v>-43.636</v>
      </c>
      <c r="G51" s="86">
        <f t="shared" si="14"/>
      </c>
      <c r="H51" s="99">
        <f aca="true" t="shared" si="23" ref="H51:H57">E51-C51</f>
        <v>-43.636</v>
      </c>
      <c r="I51" s="88">
        <f aca="true" t="shared" si="24" ref="I51:I57">_xlfn.IFERROR(E51/C51,"")</f>
      </c>
      <c r="J51" s="216">
        <f>J52+J53+J54+J55+J56</f>
        <v>1000</v>
      </c>
      <c r="K51" s="216">
        <f>K52+K53+K54+K55+K56</f>
        <v>-1280.66962</v>
      </c>
      <c r="L51" s="99"/>
      <c r="M51" s="224"/>
      <c r="N51" s="99">
        <f aca="true" t="shared" si="25" ref="N51:N57">C51+J51</f>
        <v>1000</v>
      </c>
      <c r="O51" s="99">
        <f aca="true" t="shared" si="26" ref="O51:O57">E51+K51</f>
        <v>-1324.3056199999999</v>
      </c>
      <c r="P51" s="99"/>
      <c r="Q51" s="88"/>
      <c r="R51" s="1"/>
      <c r="S51" s="1"/>
    </row>
    <row r="52" spans="1:17" s="110" customFormat="1" ht="18.75">
      <c r="A52" s="125">
        <v>1140</v>
      </c>
      <c r="B52" s="124" t="s">
        <v>144</v>
      </c>
      <c r="C52" s="217">
        <v>0</v>
      </c>
      <c r="D52" s="217">
        <v>0</v>
      </c>
      <c r="E52" s="217">
        <v>-43.636</v>
      </c>
      <c r="F52" s="126">
        <f t="shared" si="22"/>
        <v>-43.636</v>
      </c>
      <c r="G52" s="104">
        <f t="shared" si="14"/>
      </c>
      <c r="H52" s="126">
        <f t="shared" si="23"/>
        <v>-43.636</v>
      </c>
      <c r="I52" s="107">
        <f t="shared" si="24"/>
      </c>
      <c r="J52" s="217">
        <v>0</v>
      </c>
      <c r="K52" s="217">
        <v>0</v>
      </c>
      <c r="L52" s="229"/>
      <c r="M52" s="107"/>
      <c r="N52" s="126">
        <f t="shared" si="25"/>
        <v>0</v>
      </c>
      <c r="O52" s="126">
        <f t="shared" si="26"/>
        <v>-43.636</v>
      </c>
      <c r="P52" s="126"/>
      <c r="Q52" s="107"/>
    </row>
    <row r="53" spans="1:17" s="110" customFormat="1" ht="57" customHeight="1">
      <c r="A53" s="125">
        <v>8820</v>
      </c>
      <c r="B53" s="124" t="s">
        <v>148</v>
      </c>
      <c r="C53" s="217">
        <v>0</v>
      </c>
      <c r="D53" s="217">
        <v>0</v>
      </c>
      <c r="E53" s="217">
        <v>0</v>
      </c>
      <c r="F53" s="126">
        <f>E53-D53</f>
        <v>0</v>
      </c>
      <c r="G53" s="104">
        <f t="shared" si="14"/>
      </c>
      <c r="H53" s="126">
        <f>E53-C53</f>
        <v>0</v>
      </c>
      <c r="I53" s="107">
        <f t="shared" si="24"/>
      </c>
      <c r="J53" s="217">
        <v>0</v>
      </c>
      <c r="K53" s="230">
        <v>-80.66962</v>
      </c>
      <c r="L53" s="126"/>
      <c r="M53" s="107"/>
      <c r="N53" s="126">
        <f>C53+J53</f>
        <v>0</v>
      </c>
      <c r="O53" s="126">
        <f>E53+K53</f>
        <v>-80.66962</v>
      </c>
      <c r="P53" s="126"/>
      <c r="Q53" s="107"/>
    </row>
    <row r="54" spans="1:17" s="110" customFormat="1" ht="30.75" customHeight="1">
      <c r="A54" s="125" t="s">
        <v>145</v>
      </c>
      <c r="B54" s="124" t="s">
        <v>146</v>
      </c>
      <c r="C54" s="217">
        <v>0</v>
      </c>
      <c r="D54" s="217">
        <v>0</v>
      </c>
      <c r="E54" s="217">
        <v>0</v>
      </c>
      <c r="F54" s="126">
        <f>E54-D54</f>
        <v>0</v>
      </c>
      <c r="G54" s="104">
        <f t="shared" si="14"/>
      </c>
      <c r="H54" s="126">
        <f>E54-C54</f>
        <v>0</v>
      </c>
      <c r="I54" s="107">
        <f t="shared" si="24"/>
      </c>
      <c r="J54" s="217">
        <v>1000</v>
      </c>
      <c r="K54" s="230">
        <v>-1200</v>
      </c>
      <c r="L54" s="126"/>
      <c r="M54" s="107"/>
      <c r="N54" s="126">
        <f t="shared" si="25"/>
        <v>1000</v>
      </c>
      <c r="O54" s="126">
        <f t="shared" si="26"/>
        <v>-1200</v>
      </c>
      <c r="P54" s="126"/>
      <c r="Q54" s="107"/>
    </row>
    <row r="55" spans="1:19" ht="63" hidden="1">
      <c r="A55" s="38">
        <v>8880</v>
      </c>
      <c r="B55" s="96" t="s">
        <v>147</v>
      </c>
      <c r="C55" s="218">
        <v>0</v>
      </c>
      <c r="D55" s="218">
        <v>0</v>
      </c>
      <c r="E55" s="218">
        <v>0</v>
      </c>
      <c r="F55" s="97">
        <f t="shared" si="22"/>
        <v>0</v>
      </c>
      <c r="G55" s="85"/>
      <c r="H55" s="97">
        <f t="shared" si="23"/>
        <v>0</v>
      </c>
      <c r="I55" s="89">
        <f t="shared" si="24"/>
      </c>
      <c r="J55" s="218">
        <v>0</v>
      </c>
      <c r="K55" s="218">
        <v>0</v>
      </c>
      <c r="L55" s="97">
        <f t="shared" si="16"/>
        <v>0</v>
      </c>
      <c r="M55" s="89">
        <f t="shared" si="17"/>
      </c>
      <c r="N55" s="97">
        <f t="shared" si="25"/>
        <v>0</v>
      </c>
      <c r="O55" s="97">
        <f t="shared" si="26"/>
        <v>0</v>
      </c>
      <c r="P55" s="97">
        <f aca="true" t="shared" si="27" ref="P51:P57">O55-N55</f>
        <v>0</v>
      </c>
      <c r="Q55" s="89">
        <f t="shared" si="18"/>
      </c>
      <c r="R55" s="1"/>
      <c r="S55" s="1"/>
    </row>
    <row r="56" spans="1:19" ht="18.75" hidden="1">
      <c r="A56" s="38">
        <v>8860</v>
      </c>
      <c r="B56" s="96" t="s">
        <v>163</v>
      </c>
      <c r="C56" s="218">
        <v>0</v>
      </c>
      <c r="D56" s="218">
        <v>0</v>
      </c>
      <c r="E56" s="218">
        <v>0</v>
      </c>
      <c r="F56" s="97"/>
      <c r="G56" s="85"/>
      <c r="H56" s="97"/>
      <c r="I56" s="89">
        <f t="shared" si="24"/>
      </c>
      <c r="J56" s="218">
        <v>0</v>
      </c>
      <c r="K56" s="218">
        <v>0</v>
      </c>
      <c r="L56" s="97">
        <f t="shared" si="16"/>
        <v>0</v>
      </c>
      <c r="M56" s="89">
        <f t="shared" si="17"/>
      </c>
      <c r="N56" s="97"/>
      <c r="O56" s="97"/>
      <c r="P56" s="97"/>
      <c r="Q56" s="89">
        <f t="shared" si="18"/>
      </c>
      <c r="R56" s="1"/>
      <c r="S56" s="1"/>
    </row>
    <row r="57" spans="1:17" s="59" customFormat="1" ht="18.75">
      <c r="A57" s="74"/>
      <c r="B57" s="75" t="s">
        <v>1</v>
      </c>
      <c r="C57" s="84">
        <f>C50+C51</f>
        <v>1506444.641</v>
      </c>
      <c r="D57" s="84">
        <f>D50+D51</f>
        <v>1061823.151</v>
      </c>
      <c r="E57" s="84">
        <f>E50+E51</f>
        <v>898304.1228599999</v>
      </c>
      <c r="F57" s="84">
        <f t="shared" si="22"/>
        <v>-163519.02814000018</v>
      </c>
      <c r="G57" s="89">
        <f>_xlfn.IFERROR(E57/D57,"")</f>
        <v>0.8460016359729944</v>
      </c>
      <c r="H57" s="84">
        <f t="shared" si="23"/>
        <v>-608140.5181400002</v>
      </c>
      <c r="I57" s="89">
        <f t="shared" si="24"/>
        <v>0.5963074237256355</v>
      </c>
      <c r="J57" s="84">
        <f>J50+J51</f>
        <v>799452.73906</v>
      </c>
      <c r="K57" s="84">
        <f>K50+K51</f>
        <v>267183.22877999995</v>
      </c>
      <c r="L57" s="84">
        <f t="shared" si="16"/>
        <v>-532269.51028</v>
      </c>
      <c r="M57" s="89">
        <f t="shared" si="17"/>
        <v>0.3342076594723475</v>
      </c>
      <c r="N57" s="84">
        <f t="shared" si="25"/>
        <v>2305897.3800600003</v>
      </c>
      <c r="O57" s="84">
        <f t="shared" si="26"/>
        <v>1165487.3516399998</v>
      </c>
      <c r="P57" s="84">
        <f t="shared" si="27"/>
        <v>-1140410.0284200006</v>
      </c>
      <c r="Q57" s="89">
        <f t="shared" si="18"/>
        <v>0.5054376494454724</v>
      </c>
    </row>
    <row r="58" spans="1:13" ht="15.75">
      <c r="A58" s="49"/>
      <c r="B58" s="50"/>
      <c r="C58" s="130"/>
      <c r="D58" s="130"/>
      <c r="E58" s="130"/>
      <c r="F58" s="177"/>
      <c r="G58" s="177"/>
      <c r="H58" s="176"/>
      <c r="I58" s="175"/>
      <c r="J58" s="149"/>
      <c r="K58" s="150"/>
      <c r="M58" s="151"/>
    </row>
    <row r="59" spans="1:13" ht="15.75">
      <c r="A59" s="52"/>
      <c r="B59" s="28"/>
      <c r="C59" s="131"/>
      <c r="D59" s="131"/>
      <c r="E59" s="131"/>
      <c r="F59" s="176"/>
      <c r="G59" s="176"/>
      <c r="H59" s="176"/>
      <c r="I59" s="175"/>
      <c r="J59" s="150"/>
      <c r="K59" s="149" t="s">
        <v>21</v>
      </c>
      <c r="M59" s="151"/>
    </row>
    <row r="60" spans="1:13" ht="15.75">
      <c r="A60" s="53"/>
      <c r="B60" s="54"/>
      <c r="C60" s="132"/>
      <c r="D60" s="132"/>
      <c r="E60" s="132"/>
      <c r="F60" s="52"/>
      <c r="G60" s="52"/>
      <c r="H60" s="172"/>
      <c r="I60" s="171"/>
      <c r="J60" s="144"/>
      <c r="K60" s="146"/>
      <c r="M60" s="151"/>
    </row>
    <row r="61" spans="1:13" ht="15.75">
      <c r="A61" s="53"/>
      <c r="B61" s="54"/>
      <c r="C61" s="133"/>
      <c r="D61" s="134"/>
      <c r="E61" s="135"/>
      <c r="F61" s="172"/>
      <c r="G61" s="172"/>
      <c r="H61" s="172"/>
      <c r="I61" s="171"/>
      <c r="J61" s="147"/>
      <c r="K61" s="147"/>
      <c r="M61" s="151"/>
    </row>
    <row r="62" spans="1:13" ht="18.75">
      <c r="A62" s="53"/>
      <c r="B62" s="73"/>
      <c r="C62" s="136"/>
      <c r="D62" s="137"/>
      <c r="E62" s="138"/>
      <c r="F62" s="172"/>
      <c r="G62" s="172"/>
      <c r="H62" s="172"/>
      <c r="I62" s="171"/>
      <c r="J62" s="152"/>
      <c r="K62" s="147"/>
      <c r="M62" s="151"/>
    </row>
    <row r="63" spans="1:13" ht="15.75">
      <c r="A63" s="53"/>
      <c r="B63" s="54"/>
      <c r="C63" s="133"/>
      <c r="D63" s="134"/>
      <c r="E63" s="135"/>
      <c r="F63" s="172"/>
      <c r="G63" s="172"/>
      <c r="H63" s="172"/>
      <c r="I63" s="171"/>
      <c r="J63" s="147"/>
      <c r="K63" s="147"/>
      <c r="M63" s="151"/>
    </row>
    <row r="64" spans="1:13" ht="15.75">
      <c r="A64" s="53"/>
      <c r="B64" s="54"/>
      <c r="C64" s="133"/>
      <c r="D64" s="134"/>
      <c r="E64" s="135"/>
      <c r="F64" s="172"/>
      <c r="G64" s="172"/>
      <c r="H64" s="172"/>
      <c r="I64" s="174"/>
      <c r="J64" s="145"/>
      <c r="K64" s="147"/>
      <c r="L64" s="153"/>
      <c r="M64" s="154"/>
    </row>
    <row r="65" spans="1:13" ht="15.75">
      <c r="A65" s="53"/>
      <c r="B65" s="54"/>
      <c r="C65" s="133"/>
      <c r="D65" s="134"/>
      <c r="E65" s="135"/>
      <c r="F65" s="172"/>
      <c r="G65" s="172"/>
      <c r="H65" s="172"/>
      <c r="I65" s="171"/>
      <c r="J65" s="145"/>
      <c r="K65" s="147"/>
      <c r="M65" s="151"/>
    </row>
    <row r="66" spans="1:13" ht="15.75">
      <c r="A66" s="55"/>
      <c r="B66" s="56"/>
      <c r="C66" s="139"/>
      <c r="D66" s="102"/>
      <c r="E66" s="140"/>
      <c r="F66" s="181"/>
      <c r="G66" s="181"/>
      <c r="H66" s="181"/>
      <c r="M66" s="151"/>
    </row>
    <row r="67" spans="1:13" ht="15.75">
      <c r="A67" s="55"/>
      <c r="B67" s="56"/>
      <c r="C67" s="139"/>
      <c r="D67" s="102"/>
      <c r="E67" s="140"/>
      <c r="F67" s="181"/>
      <c r="G67" s="181"/>
      <c r="H67" s="181"/>
      <c r="M67" s="151"/>
    </row>
    <row r="68" spans="1:13" ht="15.75">
      <c r="A68" s="55"/>
      <c r="B68" s="56"/>
      <c r="C68" s="139"/>
      <c r="D68" s="102"/>
      <c r="E68" s="140"/>
      <c r="F68" s="181"/>
      <c r="G68" s="181"/>
      <c r="H68" s="181"/>
      <c r="M68" s="151"/>
    </row>
    <row r="69" ht="15.75">
      <c r="M69" s="151"/>
    </row>
    <row r="70" ht="15.75">
      <c r="M70" s="151"/>
    </row>
    <row r="71" ht="15.75">
      <c r="M71" s="151"/>
    </row>
    <row r="72" ht="15.75">
      <c r="M72" s="151"/>
    </row>
    <row r="73" ht="15.75">
      <c r="M73" s="151"/>
    </row>
    <row r="74" ht="15.75">
      <c r="M74" s="151"/>
    </row>
    <row r="75" ht="15.75">
      <c r="M75" s="151"/>
    </row>
    <row r="76" ht="15.75">
      <c r="M76" s="151"/>
    </row>
    <row r="77" ht="15.75">
      <c r="M77" s="151"/>
    </row>
    <row r="78" ht="15.75">
      <c r="M78" s="151"/>
    </row>
    <row r="79" ht="15.75">
      <c r="M79" s="151"/>
    </row>
    <row r="80" ht="15.75">
      <c r="M80" s="151"/>
    </row>
    <row r="81" ht="15.75">
      <c r="M81" s="151"/>
    </row>
    <row r="82" ht="15.75">
      <c r="M82" s="151"/>
    </row>
    <row r="83" ht="15.75">
      <c r="M83" s="151"/>
    </row>
    <row r="84" ht="15.75">
      <c r="M84" s="151"/>
    </row>
    <row r="85" ht="15.75">
      <c r="M85" s="151"/>
    </row>
    <row r="86" ht="15.75">
      <c r="M86" s="151"/>
    </row>
    <row r="87" ht="15.75">
      <c r="M87" s="151"/>
    </row>
    <row r="88" ht="15.75">
      <c r="M88" s="151"/>
    </row>
    <row r="89" ht="15.75">
      <c r="M89" s="151"/>
    </row>
    <row r="90" ht="15.75">
      <c r="M90" s="151"/>
    </row>
    <row r="91" ht="15.75">
      <c r="M91" s="151"/>
    </row>
    <row r="92" ht="15.75">
      <c r="M92" s="151"/>
    </row>
    <row r="93" ht="15.75">
      <c r="M93" s="151"/>
    </row>
    <row r="94" ht="15.75">
      <c r="M94" s="151"/>
    </row>
    <row r="95" ht="15.75">
      <c r="M95" s="151"/>
    </row>
    <row r="96" ht="15.75">
      <c r="M96" s="151"/>
    </row>
    <row r="97" ht="15.75">
      <c r="M97" s="151"/>
    </row>
    <row r="98" ht="15.75">
      <c r="M98" s="151"/>
    </row>
    <row r="99" ht="15.75">
      <c r="M99" s="151"/>
    </row>
    <row r="100" ht="15.75">
      <c r="M100" s="151"/>
    </row>
    <row r="101" ht="15.75">
      <c r="M101" s="151"/>
    </row>
    <row r="102" ht="15.75">
      <c r="M102" s="151"/>
    </row>
    <row r="103" ht="15.75">
      <c r="M103" s="151"/>
    </row>
    <row r="104" ht="15.75">
      <c r="M104" s="151"/>
    </row>
    <row r="105" ht="15.75">
      <c r="M105" s="151"/>
    </row>
    <row r="106" ht="15.75">
      <c r="M106" s="151"/>
    </row>
    <row r="107" ht="15.75">
      <c r="M107" s="151"/>
    </row>
    <row r="108" ht="15.75">
      <c r="M108" s="151"/>
    </row>
    <row r="109" ht="15.75">
      <c r="M109" s="151"/>
    </row>
    <row r="110" ht="15.75">
      <c r="M110" s="151"/>
    </row>
    <row r="111" ht="15.75">
      <c r="M111" s="151"/>
    </row>
    <row r="112" ht="15.75">
      <c r="M112" s="151"/>
    </row>
    <row r="113" ht="15.75">
      <c r="M113" s="151"/>
    </row>
    <row r="114" ht="15.75">
      <c r="M114" s="151"/>
    </row>
    <row r="115" ht="15.75">
      <c r="M115" s="151"/>
    </row>
    <row r="116" ht="15.75">
      <c r="M116" s="151"/>
    </row>
    <row r="117" ht="15.75">
      <c r="M117" s="151"/>
    </row>
    <row r="118" ht="15.75">
      <c r="M118" s="151"/>
    </row>
    <row r="119" ht="15.75">
      <c r="M119" s="151"/>
    </row>
    <row r="120" ht="15.75">
      <c r="M120" s="151"/>
    </row>
    <row r="121" ht="15.75">
      <c r="M121" s="151"/>
    </row>
    <row r="122" ht="15.75">
      <c r="M122" s="151"/>
    </row>
    <row r="123" ht="15.75">
      <c r="M123" s="151"/>
    </row>
    <row r="124" ht="15.75">
      <c r="M124" s="151"/>
    </row>
    <row r="125" ht="15.75">
      <c r="M125" s="151"/>
    </row>
    <row r="126" ht="15.75">
      <c r="M126" s="151"/>
    </row>
    <row r="127" ht="15.75">
      <c r="M127" s="151"/>
    </row>
    <row r="128" ht="15.75">
      <c r="M128" s="151"/>
    </row>
    <row r="129" ht="15.75">
      <c r="M129" s="151"/>
    </row>
    <row r="130" ht="15.75">
      <c r="M130" s="151"/>
    </row>
    <row r="131" ht="15.75">
      <c r="M131" s="151"/>
    </row>
    <row r="132" ht="15.75">
      <c r="M132" s="151"/>
    </row>
    <row r="133" ht="15.75">
      <c r="M133" s="151"/>
    </row>
    <row r="134" ht="15.75">
      <c r="M134" s="151"/>
    </row>
    <row r="135" ht="15.75">
      <c r="M135" s="151"/>
    </row>
    <row r="136" ht="15.75">
      <c r="M136" s="151"/>
    </row>
    <row r="137" ht="15.75">
      <c r="M137" s="151"/>
    </row>
    <row r="138" ht="15.75">
      <c r="M138" s="151"/>
    </row>
    <row r="139" ht="15.75">
      <c r="M139" s="151"/>
    </row>
    <row r="140" ht="15.75">
      <c r="M140" s="151"/>
    </row>
    <row r="141" ht="15.75">
      <c r="M141" s="151"/>
    </row>
    <row r="142" ht="15.75">
      <c r="M142" s="151"/>
    </row>
    <row r="143" ht="15.75">
      <c r="M143" s="151"/>
    </row>
    <row r="144" ht="15.75">
      <c r="M144" s="151"/>
    </row>
    <row r="145" ht="15.75">
      <c r="M145" s="151"/>
    </row>
    <row r="146" ht="15.75">
      <c r="M146" s="151"/>
    </row>
    <row r="147" ht="15.75">
      <c r="M147" s="151"/>
    </row>
    <row r="148" ht="15.75">
      <c r="M148" s="151"/>
    </row>
    <row r="149" ht="15.75">
      <c r="M149" s="151"/>
    </row>
    <row r="150" ht="15.75">
      <c r="M150" s="151"/>
    </row>
    <row r="151" ht="15.75">
      <c r="M151" s="151"/>
    </row>
    <row r="152" ht="15.75">
      <c r="M152" s="151"/>
    </row>
    <row r="153" ht="15.75">
      <c r="M153" s="151"/>
    </row>
    <row r="154" ht="15.75">
      <c r="M154" s="151"/>
    </row>
    <row r="155" ht="15.75">
      <c r="M155" s="151"/>
    </row>
    <row r="156" ht="15.75">
      <c r="M156" s="151"/>
    </row>
    <row r="157" ht="15.75">
      <c r="M157" s="151"/>
    </row>
    <row r="158" ht="15.75">
      <c r="M158" s="151"/>
    </row>
    <row r="159" ht="15.75">
      <c r="M159" s="151"/>
    </row>
    <row r="160" ht="15.75">
      <c r="M160" s="151"/>
    </row>
    <row r="161" ht="15.75">
      <c r="M161" s="151"/>
    </row>
    <row r="162" ht="15.75">
      <c r="M162" s="151"/>
    </row>
    <row r="163" ht="15.75">
      <c r="M163" s="151"/>
    </row>
    <row r="164" ht="15.75">
      <c r="M164" s="151"/>
    </row>
    <row r="165" ht="15.75">
      <c r="M165" s="151"/>
    </row>
    <row r="166" ht="15.75">
      <c r="M166" s="151"/>
    </row>
    <row r="167" ht="15.75">
      <c r="M167" s="151"/>
    </row>
    <row r="168" ht="15.75">
      <c r="M168" s="151"/>
    </row>
    <row r="169" ht="15.75">
      <c r="M169" s="151"/>
    </row>
    <row r="170" ht="15.75">
      <c r="M170" s="151"/>
    </row>
    <row r="171" ht="15.75">
      <c r="M171" s="151"/>
    </row>
    <row r="172" ht="15.75">
      <c r="M172" s="151"/>
    </row>
    <row r="173" ht="15.75">
      <c r="M173" s="151"/>
    </row>
    <row r="174" ht="15.75">
      <c r="M174" s="151"/>
    </row>
    <row r="175" ht="15.75">
      <c r="M175" s="151"/>
    </row>
    <row r="176" ht="15.75">
      <c r="M176" s="151"/>
    </row>
    <row r="177" ht="15.75">
      <c r="M177" s="151"/>
    </row>
    <row r="178" ht="15.75">
      <c r="M178" s="151"/>
    </row>
    <row r="179" ht="15.75">
      <c r="M179" s="151"/>
    </row>
    <row r="180" ht="15.75">
      <c r="M180" s="151"/>
    </row>
    <row r="181" ht="15.75">
      <c r="M181" s="151"/>
    </row>
    <row r="182" ht="15.75">
      <c r="M182" s="151"/>
    </row>
    <row r="183" ht="15.75">
      <c r="M183" s="151"/>
    </row>
    <row r="184" ht="15.75">
      <c r="M184" s="151"/>
    </row>
    <row r="185" ht="15.75">
      <c r="M185" s="151"/>
    </row>
    <row r="186" ht="15.75">
      <c r="M186" s="151"/>
    </row>
    <row r="187" ht="15.75">
      <c r="M187" s="151"/>
    </row>
    <row r="188" ht="15.75">
      <c r="M188" s="151"/>
    </row>
    <row r="189" ht="15.75">
      <c r="M189" s="151"/>
    </row>
    <row r="190" ht="15.75">
      <c r="M190" s="151"/>
    </row>
    <row r="191" ht="15.75">
      <c r="M191" s="151"/>
    </row>
    <row r="192" ht="15.75">
      <c r="M192" s="151"/>
    </row>
    <row r="193" ht="15.75">
      <c r="M193" s="151"/>
    </row>
    <row r="194" ht="15.75">
      <c r="M194" s="151"/>
    </row>
    <row r="195" ht="15.75">
      <c r="M195" s="151"/>
    </row>
    <row r="196" ht="15.75">
      <c r="M196" s="151"/>
    </row>
    <row r="197" ht="15.75">
      <c r="M197" s="151"/>
    </row>
    <row r="198" ht="15.75">
      <c r="M198" s="151"/>
    </row>
    <row r="199" ht="15.75">
      <c r="M199" s="151"/>
    </row>
    <row r="200" ht="15.75">
      <c r="M200" s="151"/>
    </row>
    <row r="201" ht="15.75">
      <c r="M201" s="151"/>
    </row>
    <row r="202" ht="15.75">
      <c r="M202" s="151"/>
    </row>
    <row r="203" ht="15.75">
      <c r="M203" s="151"/>
    </row>
    <row r="204" ht="15.75">
      <c r="M204" s="151"/>
    </row>
    <row r="205" ht="15.75">
      <c r="M205" s="151"/>
    </row>
    <row r="206" ht="15.75">
      <c r="M206" s="151"/>
    </row>
    <row r="207" ht="15.75">
      <c r="M207" s="151"/>
    </row>
    <row r="208" ht="15.75">
      <c r="M208" s="151"/>
    </row>
    <row r="209" ht="15.75">
      <c r="M209" s="151"/>
    </row>
    <row r="210" ht="15.75">
      <c r="M210" s="151"/>
    </row>
    <row r="211" ht="15.75">
      <c r="M211" s="151"/>
    </row>
    <row r="212" ht="15.75">
      <c r="M212" s="151"/>
    </row>
    <row r="213" ht="15.75">
      <c r="M213" s="151"/>
    </row>
    <row r="214" ht="15.75">
      <c r="M214" s="151"/>
    </row>
    <row r="215" ht="15.75">
      <c r="M215" s="151"/>
    </row>
    <row r="216" ht="15.75">
      <c r="M216" s="151"/>
    </row>
    <row r="217" ht="15.75">
      <c r="M217" s="151"/>
    </row>
    <row r="218" ht="15.75">
      <c r="M218" s="151"/>
    </row>
    <row r="219" ht="15.75">
      <c r="M219" s="151"/>
    </row>
    <row r="220" ht="15.75">
      <c r="M220" s="151"/>
    </row>
    <row r="221" ht="15.75">
      <c r="M221" s="151"/>
    </row>
    <row r="222" ht="15.75">
      <c r="M222" s="151"/>
    </row>
    <row r="223" ht="15.75">
      <c r="M223" s="151"/>
    </row>
    <row r="224" ht="15.75">
      <c r="M224" s="151"/>
    </row>
    <row r="225" ht="15.75">
      <c r="M225" s="151"/>
    </row>
    <row r="226" ht="15.75">
      <c r="M226" s="151"/>
    </row>
    <row r="227" ht="15.75">
      <c r="M227" s="151"/>
    </row>
    <row r="228" ht="15.75">
      <c r="M228" s="151"/>
    </row>
    <row r="229" ht="15.75">
      <c r="M229" s="151"/>
    </row>
    <row r="230" ht="15.75">
      <c r="M230" s="151"/>
    </row>
    <row r="231" ht="15.75">
      <c r="M231" s="151"/>
    </row>
    <row r="232" ht="15.75">
      <c r="M232" s="151"/>
    </row>
    <row r="233" ht="15.75">
      <c r="M233" s="151"/>
    </row>
    <row r="234" ht="15.75">
      <c r="M234" s="151"/>
    </row>
    <row r="235" ht="15.75">
      <c r="M235" s="151"/>
    </row>
    <row r="236" ht="15.75">
      <c r="M236" s="151"/>
    </row>
    <row r="237" ht="15.75">
      <c r="M237" s="151"/>
    </row>
    <row r="238" ht="15.75">
      <c r="M238" s="151"/>
    </row>
    <row r="239" ht="15.75">
      <c r="M239" s="151"/>
    </row>
    <row r="240" ht="15.75">
      <c r="M240" s="151"/>
    </row>
    <row r="241" ht="15.75">
      <c r="M241" s="151"/>
    </row>
    <row r="242" ht="15.75">
      <c r="M242" s="151"/>
    </row>
    <row r="243" ht="15.75">
      <c r="M243" s="151"/>
    </row>
    <row r="244" ht="15.75">
      <c r="M244" s="151"/>
    </row>
    <row r="245" ht="15.75">
      <c r="M245" s="151"/>
    </row>
    <row r="246" ht="15.75">
      <c r="M246" s="151"/>
    </row>
    <row r="247" ht="15.75">
      <c r="M247" s="151"/>
    </row>
    <row r="248" ht="15.75">
      <c r="M248" s="151"/>
    </row>
    <row r="249" ht="15.75">
      <c r="M249" s="151"/>
    </row>
    <row r="250" ht="15.75">
      <c r="M250" s="151"/>
    </row>
    <row r="251" ht="15.75">
      <c r="M251" s="151"/>
    </row>
    <row r="252" ht="15.75">
      <c r="M252" s="151"/>
    </row>
    <row r="253" ht="15.75">
      <c r="M253" s="151"/>
    </row>
    <row r="254" ht="15.75">
      <c r="M254" s="151"/>
    </row>
    <row r="255" ht="15.75">
      <c r="M255" s="151"/>
    </row>
    <row r="256" ht="15.75">
      <c r="M256" s="151"/>
    </row>
    <row r="257" ht="15.75">
      <c r="M257" s="151"/>
    </row>
    <row r="258" ht="15.75">
      <c r="M258" s="151"/>
    </row>
    <row r="259" ht="15.75">
      <c r="M259" s="151"/>
    </row>
    <row r="260" ht="15.75">
      <c r="M260" s="151"/>
    </row>
    <row r="261" ht="15.75">
      <c r="M261" s="151"/>
    </row>
    <row r="262" ht="15.75">
      <c r="M262" s="151"/>
    </row>
    <row r="263" ht="15.75">
      <c r="M263" s="151"/>
    </row>
    <row r="264" ht="15.75">
      <c r="M264" s="151"/>
    </row>
    <row r="265" ht="15.75">
      <c r="M265" s="151"/>
    </row>
    <row r="266" ht="15.75">
      <c r="M266" s="151"/>
    </row>
    <row r="267" ht="15.75">
      <c r="M267" s="151"/>
    </row>
    <row r="268" ht="15.75">
      <c r="M268" s="151"/>
    </row>
    <row r="269" ht="15.75">
      <c r="M269" s="151"/>
    </row>
    <row r="270" ht="15.75">
      <c r="M270" s="151"/>
    </row>
    <row r="271" ht="15.75">
      <c r="M271" s="151"/>
    </row>
    <row r="272" ht="15.75">
      <c r="M272" s="151"/>
    </row>
    <row r="273" ht="15.75">
      <c r="M273" s="151"/>
    </row>
    <row r="274" ht="15.75">
      <c r="M274" s="151"/>
    </row>
    <row r="275" ht="15.75">
      <c r="M275" s="151"/>
    </row>
    <row r="276" ht="15.75">
      <c r="M276" s="151"/>
    </row>
    <row r="277" ht="15.75">
      <c r="M277" s="151"/>
    </row>
    <row r="278" ht="15.75">
      <c r="M278" s="151"/>
    </row>
    <row r="279" ht="15.75">
      <c r="M279" s="151"/>
    </row>
    <row r="280" ht="15.75">
      <c r="M280" s="151"/>
    </row>
    <row r="281" ht="15.75">
      <c r="M281" s="151"/>
    </row>
    <row r="282" ht="15.75">
      <c r="M282" s="151"/>
    </row>
    <row r="283" ht="15.75">
      <c r="M283" s="151"/>
    </row>
    <row r="284" ht="15.75">
      <c r="M284" s="151"/>
    </row>
    <row r="285" ht="15.75">
      <c r="M285" s="151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Бабич Р.С..</cp:lastModifiedBy>
  <cp:lastPrinted>2023-09-13T13:51:17Z</cp:lastPrinted>
  <dcterms:created xsi:type="dcterms:W3CDTF">2001-07-11T13:17:26Z</dcterms:created>
  <dcterms:modified xsi:type="dcterms:W3CDTF">2023-09-13T14:16:59Z</dcterms:modified>
  <cp:category/>
  <cp:version/>
  <cp:contentType/>
  <cp:contentStatus/>
</cp:coreProperties>
</file>