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'Доходи'!$A$1:$R$67</definedName>
  </definedNames>
  <calcPr fullCalcOnLoad="1"/>
</workbook>
</file>

<file path=xl/sharedStrings.xml><?xml version="1.0" encoding="utf-8"?>
<sst xmlns="http://schemas.openxmlformats.org/spreadsheetml/2006/main" count="253" uniqueCount="216">
  <si>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</si>
  <si>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</si>
  <si>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</si>
  <si>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</si>
  <si>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</si>
  <si>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</si>
  <si>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</si>
  <si>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</si>
  <si>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</si>
  <si>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</si>
  <si>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</si>
  <si>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</si>
  <si>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</si>
  <si>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</si>
  <si>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</si>
  <si>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</si>
  <si>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</si>
  <si>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</si>
  <si>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</si>
  <si>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</si>
  <si>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</si>
  <si>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</si>
  <si>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</si>
  <si>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</si>
  <si>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</si>
  <si>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</si>
  <si>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</si>
  <si>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</si>
  <si>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</si>
  <si>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</si>
  <si>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</si>
  <si>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</si>
  <si>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</si>
  <si>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</si>
  <si>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</si>
  <si>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</si>
  <si>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</si>
  <si>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</si>
  <si>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</si>
  <si>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</si>
  <si>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</si>
  <si>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</si>
  <si>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</si>
  <si>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</si>
  <si>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</si>
  <si>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</si>
  <si>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</si>
  <si>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</si>
  <si>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</si>
  <si>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</si>
  <si>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</si>
  <si>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</si>
  <si>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</si>
  <si>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</si>
  <si>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</si>
  <si>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</si>
  <si>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</si>
  <si>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</si>
  <si>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</si>
  <si>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</si>
  <si>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</si>
  <si>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</si>
  <si>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</si>
  <si>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</si>
  <si>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</si>
  <si>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</si>
  <si>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</si>
  <si>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</si>
  <si>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</si>
  <si>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</si>
  <si>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</si>
  <si>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</si>
  <si>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</si>
  <si>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</si>
  <si>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</si>
  <si>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</si>
  <si>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</si>
  <si>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</si>
  <si>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</si>
  <si>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</si>
  <si>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</si>
  <si>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</si>
  <si>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</si>
  <si>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</si>
  <si>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</si>
  <si>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</si>
  <si>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</si>
  <si>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</si>
  <si>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</si>
  <si>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</si>
  <si>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</si>
  <si>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</si>
  <si>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</si>
  <si>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</si>
  <si>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</si>
  <si>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</si>
  <si>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</si>
  <si>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</si>
  <si>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</si>
  <si>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</si>
  <si>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</si>
  <si>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</si>
  <si>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</si>
  <si>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</si>
  <si>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</si>
  <si>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</si>
  <si>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</si>
  <si>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</si>
  <si>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</si>
  <si>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</si>
  <si>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</si>
  <si>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</si>
  <si>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</si>
  <si>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</si>
  <si>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</si>
  <si>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</si>
  <si>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</si>
  <si>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</si>
  <si>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</si>
  <si>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</si>
  <si>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</si>
  <si>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</si>
  <si>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</si>
  <si>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</si>
  <si>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</si>
  <si>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</si>
  <si>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</si>
  <si>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</si>
  <si>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</si>
  <si>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</si>
  <si>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</si>
  <si>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</si>
  <si>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</si>
  <si>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</si>
  <si>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</si>
  <si>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</si>
  <si>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</si>
  <si>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</si>
  <si>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</si>
  <si>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</si>
  <si>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</si>
  <si>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</si>
  <si>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</si>
  <si>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</si>
  <si>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</si>
  <si>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</si>
  <si>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</si>
  <si>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</si>
  <si>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</si>
  <si>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</si>
  <si>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</si>
  <si>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</si>
  <si>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</si>
  <si>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</si>
  <si>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</si>
  <si>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</si>
  <si>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</si>
  <si>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</si>
  <si>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</si>
  <si>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</si>
  <si>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</si>
  <si>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</si>
  <si>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</si>
  <si>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</si>
  <si>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</si>
  <si>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</si>
  <si>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</si>
  <si>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</si>
  <si>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</si>
  <si>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</si>
  <si>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</si>
  <si>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</si>
  <si>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</si>
  <si>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</si>
  <si>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</si>
  <si>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</si>
  <si>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</si>
  <si>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</si>
  <si>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</si>
  <si>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</si>
  <si>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</si>
  <si>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</si>
  <si>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</si>
  <si>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</si>
  <si>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</si>
  <si>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</si>
  <si>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</si>
  <si>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</si>
  <si>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</si>
  <si>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</si>
  <si>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</si>
  <si>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</si>
  <si>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</si>
  <si>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</si>
  <si>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</si>
  <si>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</si>
  <si>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</si>
  <si>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</si>
  <si>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</si>
  <si>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</si>
  <si>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</si>
  <si>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</si>
  <si>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</si>
  <si>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</si>
  <si>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</si>
  <si>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</si>
  <si>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</si>
  <si>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</si>
  <si>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</si>
  <si>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січень-березень 2023 року</t>
  </si>
  <si>
    <t>План на січень-березень 2023 року</t>
  </si>
  <si>
    <t>Відхилення до плану на січень-березень 2023 року (+/-)</t>
  </si>
  <si>
    <t xml:space="preserve">Процент виконання до плану на січень-березень 2023 року 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</si>
  <si>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</si>
  <si>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</si>
  <si>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(по квартальному звіту)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</si>
</sst>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sz val="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6" fillId="3" borderId="0" applyNumberFormat="0" applyBorder="0" applyAlignment="0" applyProtection="0"/>
    <xf numFmtId="0" fontId="67" fillId="4" borderId="0" applyNumberFormat="0" applyBorder="0" applyAlignment="0" applyProtection="0"/>
    <xf numFmtId="0" fontId="36" fillId="5" borderId="0" applyNumberFormat="0" applyBorder="0" applyAlignment="0" applyProtection="0"/>
    <xf numFmtId="0" fontId="67" fillId="6" borderId="0" applyNumberFormat="0" applyBorder="0" applyAlignment="0" applyProtection="0"/>
    <xf numFmtId="0" fontId="36" fillId="7" borderId="0" applyNumberFormat="0" applyBorder="0" applyAlignment="0" applyProtection="0"/>
    <xf numFmtId="0" fontId="67" fillId="8" borderId="0" applyNumberFormat="0" applyBorder="0" applyAlignment="0" applyProtection="0"/>
    <xf numFmtId="0" fontId="36" fillId="9" borderId="0" applyNumberFormat="0" applyBorder="0" applyAlignment="0" applyProtection="0"/>
    <xf numFmtId="0" fontId="67" fillId="10" borderId="0" applyNumberFormat="0" applyBorder="0" applyAlignment="0" applyProtection="0"/>
    <xf numFmtId="0" fontId="36" fillId="11" borderId="0" applyNumberFormat="0" applyBorder="0" applyAlignment="0" applyProtection="0"/>
    <xf numFmtId="0" fontId="6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67" fillId="14" borderId="0" applyNumberFormat="0" applyBorder="0" applyAlignment="0" applyProtection="0"/>
    <xf numFmtId="0" fontId="36" fillId="15" borderId="0" applyNumberFormat="0" applyBorder="0" applyAlignment="0" applyProtection="0"/>
    <xf numFmtId="0" fontId="67" fillId="16" borderId="0" applyNumberFormat="0" applyBorder="0" applyAlignment="0" applyProtection="0"/>
    <xf numFmtId="0" fontId="36" fillId="17" borderId="0" applyNumberFormat="0" applyBorder="0" applyAlignment="0" applyProtection="0"/>
    <xf numFmtId="0" fontId="67" fillId="18" borderId="0" applyNumberFormat="0" applyBorder="0" applyAlignment="0" applyProtection="0"/>
    <xf numFmtId="0" fontId="36" fillId="19" borderId="0" applyNumberFormat="0" applyBorder="0" applyAlignment="0" applyProtection="0"/>
    <xf numFmtId="0" fontId="67" fillId="20" borderId="0" applyNumberFormat="0" applyBorder="0" applyAlignment="0" applyProtection="0"/>
    <xf numFmtId="0" fontId="36" fillId="9" borderId="0" applyNumberFormat="0" applyBorder="0" applyAlignment="0" applyProtection="0"/>
    <xf numFmtId="0" fontId="67" fillId="21" borderId="0" applyNumberFormat="0" applyBorder="0" applyAlignment="0" applyProtection="0"/>
    <xf numFmtId="0" fontId="36" fillId="15" borderId="0" applyNumberFormat="0" applyBorder="0" applyAlignment="0" applyProtection="0"/>
    <xf numFmtId="0" fontId="6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68" fillId="24" borderId="0" applyNumberFormat="0" applyBorder="0" applyAlignment="0" applyProtection="0"/>
    <xf numFmtId="0" fontId="37" fillId="25" borderId="0" applyNumberFormat="0" applyBorder="0" applyAlignment="0" applyProtection="0"/>
    <xf numFmtId="0" fontId="68" fillId="26" borderId="0" applyNumberFormat="0" applyBorder="0" applyAlignment="0" applyProtection="0"/>
    <xf numFmtId="0" fontId="37" fillId="17" borderId="0" applyNumberFormat="0" applyBorder="0" applyAlignment="0" applyProtection="0"/>
    <xf numFmtId="0" fontId="68" fillId="27" borderId="0" applyNumberFormat="0" applyBorder="0" applyAlignment="0" applyProtection="0"/>
    <xf numFmtId="0" fontId="37" fillId="19" borderId="0" applyNumberFormat="0" applyBorder="0" applyAlignment="0" applyProtection="0"/>
    <xf numFmtId="0" fontId="68" fillId="28" borderId="0" applyNumberFormat="0" applyBorder="0" applyAlignment="0" applyProtection="0"/>
    <xf numFmtId="0" fontId="37" fillId="29" borderId="0" applyNumberFormat="0" applyBorder="0" applyAlignment="0" applyProtection="0"/>
    <xf numFmtId="0" fontId="68" fillId="30" borderId="0" applyNumberFormat="0" applyBorder="0" applyAlignment="0" applyProtection="0"/>
    <xf numFmtId="0" fontId="37" fillId="31" borderId="0" applyNumberFormat="0" applyBorder="0" applyAlignment="0" applyProtection="0"/>
    <xf numFmtId="0" fontId="6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33" borderId="0" applyNumberFormat="0" applyBorder="0" applyAlignment="0" applyProtection="0"/>
    <xf numFmtId="0" fontId="50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43" borderId="0" applyNumberFormat="0" applyBorder="0" applyAlignment="0" applyProtection="0"/>
    <xf numFmtId="0" fontId="38" fillId="13" borderId="1" applyNumberFormat="0" applyAlignment="0" applyProtection="0"/>
    <xf numFmtId="0" fontId="69" fillId="44" borderId="2" applyNumberFormat="0" applyAlignment="0" applyProtection="0"/>
    <xf numFmtId="0" fontId="70" fillId="45" borderId="3" applyNumberFormat="0" applyAlignment="0" applyProtection="0"/>
    <xf numFmtId="0" fontId="71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72" fillId="0" borderId="4" applyNumberFormat="0" applyFill="0" applyAlignment="0" applyProtection="0"/>
    <xf numFmtId="0" fontId="52" fillId="0" borderId="5" applyNumberFormat="0" applyFill="0" applyAlignment="0" applyProtection="0"/>
    <xf numFmtId="0" fontId="73" fillId="0" borderId="6" applyNumberFormat="0" applyFill="0" applyAlignment="0" applyProtection="0"/>
    <xf numFmtId="0" fontId="53" fillId="0" borderId="7" applyNumberFormat="0" applyFill="0" applyAlignment="0" applyProtection="0"/>
    <xf numFmtId="0" fontId="74" fillId="0" borderId="8" applyNumberFormat="0" applyFill="0" applyAlignment="0" applyProtection="0"/>
    <xf numFmtId="0" fontId="5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75" fillId="0" borderId="11" applyNumberFormat="0" applyFill="0" applyAlignment="0" applyProtection="0"/>
    <xf numFmtId="0" fontId="42" fillId="46" borderId="12" applyNumberFormat="0" applyAlignment="0" applyProtection="0"/>
    <xf numFmtId="0" fontId="76" fillId="47" borderId="13" applyNumberFormat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40" fillId="49" borderId="1" applyNumberFormat="0" applyAlignment="0" applyProtection="0"/>
    <xf numFmtId="0" fontId="67" fillId="0" borderId="0">
      <alignment/>
      <protection/>
    </xf>
    <xf numFmtId="0" fontId="50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81" fillId="50" borderId="0" applyNumberFormat="0" applyBorder="0" applyAlignment="0" applyProtection="0"/>
    <xf numFmtId="0" fontId="4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6" fillId="52" borderId="16" applyNumberFormat="0" applyFont="0" applyAlignment="0" applyProtection="0"/>
    <xf numFmtId="0" fontId="50" fillId="52" borderId="16" applyNumberFormat="0" applyFont="0" applyAlignment="0" applyProtection="0"/>
    <xf numFmtId="9" fontId="0" fillId="0" borderId="0" applyFont="0" applyFill="0" applyBorder="0" applyAlignment="0" applyProtection="0"/>
    <xf numFmtId="0" fontId="39" fillId="49" borderId="17" applyNumberFormat="0" applyAlignment="0" applyProtection="0"/>
    <xf numFmtId="0" fontId="83" fillId="0" borderId="18" applyNumberFormat="0" applyFill="0" applyAlignment="0" applyProtection="0"/>
    <xf numFmtId="0" fontId="44" fillId="53" borderId="0" applyNumberFormat="0" applyBorder="0" applyAlignment="0" applyProtection="0"/>
    <xf numFmtId="0" fontId="51" fillId="0" borderId="0">
      <alignment/>
      <protection/>
    </xf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5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111" applyFont="1" applyFill="1" applyProtection="1">
      <alignment/>
      <protection/>
    </xf>
    <xf numFmtId="0" fontId="4" fillId="0" borderId="0" xfId="111" applyFont="1" applyFill="1" applyAlignment="1" applyProtection="1">
      <alignment horizontal="left" vertical="center"/>
      <protection/>
    </xf>
    <xf numFmtId="0" fontId="9" fillId="0" borderId="19" xfId="111" applyFont="1" applyFill="1" applyBorder="1" applyAlignment="1" applyProtection="1">
      <alignment horizontal="centerContinuous" vertical="center" wrapText="1"/>
      <protection/>
    </xf>
    <xf numFmtId="0" fontId="20" fillId="0" borderId="0" xfId="111" applyFont="1" applyFill="1" applyAlignment="1" applyProtection="1">
      <alignment/>
      <protection/>
    </xf>
    <xf numFmtId="0" fontId="17" fillId="0" borderId="0" xfId="111" applyFont="1" applyFill="1" applyAlignment="1" applyProtection="1">
      <alignment/>
      <protection/>
    </xf>
    <xf numFmtId="0" fontId="21" fillId="0" borderId="0" xfId="111" applyFont="1" applyFill="1" applyProtection="1">
      <alignment/>
      <protection/>
    </xf>
    <xf numFmtId="0" fontId="17" fillId="0" borderId="0" xfId="0" applyFont="1" applyFill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vertical="center"/>
      <protection/>
    </xf>
    <xf numFmtId="0" fontId="5" fillId="0" borderId="20" xfId="111" applyFont="1" applyFill="1" applyBorder="1" applyAlignment="1" applyProtection="1">
      <alignment horizontal="center" wrapText="1"/>
      <protection/>
    </xf>
    <xf numFmtId="183" fontId="30" fillId="0" borderId="21" xfId="0" applyNumberFormat="1" applyFont="1" applyFill="1" applyBorder="1" applyAlignment="1">
      <alignment vertical="center"/>
    </xf>
    <xf numFmtId="183" fontId="13" fillId="0" borderId="21" xfId="111" applyNumberFormat="1" applyFont="1" applyFill="1" applyBorder="1" applyProtection="1">
      <alignment/>
      <protection locked="0"/>
    </xf>
    <xf numFmtId="0" fontId="3" fillId="0" borderId="21" xfId="111" applyFont="1" applyFill="1" applyBorder="1" applyAlignment="1" applyProtection="1">
      <alignment horizontal="center" vertical="center" wrapText="1"/>
      <protection/>
    </xf>
    <xf numFmtId="0" fontId="5" fillId="0" borderId="21" xfId="111" applyFont="1" applyFill="1" applyBorder="1" applyAlignment="1" applyProtection="1">
      <alignment horizontal="center" vertical="center" wrapText="1"/>
      <protection/>
    </xf>
    <xf numFmtId="183" fontId="8" fillId="0" borderId="21" xfId="111" applyNumberFormat="1" applyFont="1" applyFill="1" applyBorder="1" applyProtection="1">
      <alignment/>
      <protection/>
    </xf>
    <xf numFmtId="183" fontId="8" fillId="0" borderId="21" xfId="111" applyNumberFormat="1" applyFont="1" applyFill="1" applyBorder="1" applyProtection="1">
      <alignment/>
      <protection locked="0"/>
    </xf>
    <xf numFmtId="0" fontId="6" fillId="0" borderId="21" xfId="111" applyFont="1" applyFill="1" applyBorder="1" applyAlignment="1" applyProtection="1">
      <alignment vertical="center" wrapText="1"/>
      <protection/>
    </xf>
    <xf numFmtId="183" fontId="12" fillId="0" borderId="21" xfId="111" applyNumberFormat="1" applyFont="1" applyFill="1" applyBorder="1" applyProtection="1">
      <alignment/>
      <protection locked="0"/>
    </xf>
    <xf numFmtId="183" fontId="16" fillId="0" borderId="21" xfId="111" applyNumberFormat="1" applyFont="1" applyFill="1" applyBorder="1" applyProtection="1">
      <alignment/>
      <protection locked="0"/>
    </xf>
    <xf numFmtId="183" fontId="27" fillId="0" borderId="0" xfId="111" applyNumberFormat="1" applyFont="1" applyFill="1" applyBorder="1" applyProtection="1">
      <alignment/>
      <protection/>
    </xf>
    <xf numFmtId="183" fontId="28" fillId="0" borderId="0" xfId="111" applyNumberFormat="1" applyFont="1" applyFill="1" applyBorder="1" applyProtection="1">
      <alignment/>
      <protection/>
    </xf>
    <xf numFmtId="183" fontId="14" fillId="0" borderId="21" xfId="0" applyNumberFormat="1" applyFont="1" applyFill="1" applyBorder="1" applyAlignment="1">
      <alignment vertical="center"/>
    </xf>
    <xf numFmtId="0" fontId="24" fillId="0" borderId="0" xfId="111" applyFont="1" applyFill="1" applyProtection="1">
      <alignment/>
      <protection/>
    </xf>
    <xf numFmtId="0" fontId="2" fillId="0" borderId="0" xfId="111" applyFont="1" applyFill="1" applyProtection="1">
      <alignment/>
      <protection/>
    </xf>
    <xf numFmtId="0" fontId="3" fillId="0" borderId="21" xfId="111" applyFont="1" applyFill="1" applyBorder="1" applyAlignment="1" applyProtection="1">
      <alignment horizontal="center" wrapText="1"/>
      <protection/>
    </xf>
    <xf numFmtId="0" fontId="3" fillId="0" borderId="21" xfId="111" applyFont="1" applyFill="1" applyBorder="1" applyAlignment="1" applyProtection="1">
      <alignment horizontal="center"/>
      <protection/>
    </xf>
    <xf numFmtId="0" fontId="25" fillId="0" borderId="21" xfId="111" applyFont="1" applyFill="1" applyBorder="1" applyAlignment="1" applyProtection="1">
      <alignment horizontal="center" vertical="center" wrapText="1"/>
      <protection/>
    </xf>
    <xf numFmtId="0" fontId="23" fillId="0" borderId="0" xfId="111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21" xfId="111" applyNumberFormat="1" applyFont="1" applyFill="1" applyBorder="1" applyAlignment="1" applyProtection="1">
      <alignment horizontal="center" vertical="top" wrapText="1"/>
      <protection/>
    </xf>
    <xf numFmtId="0" fontId="11" fillId="0" borderId="21" xfId="0" applyFont="1" applyFill="1" applyBorder="1" applyAlignment="1" applyProtection="1">
      <alignment horizontal="centerContinuous" vertical="center" wrapText="1"/>
      <protection/>
    </xf>
    <xf numFmtId="0" fontId="11" fillId="0" borderId="21" xfId="111" applyFont="1" applyFill="1" applyBorder="1" applyAlignment="1" applyProtection="1">
      <alignment horizontal="centerContinuous" vertical="center" wrapText="1"/>
      <protection/>
    </xf>
    <xf numFmtId="0" fontId="11" fillId="0" borderId="22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49" fontId="3" fillId="0" borderId="21" xfId="111" applyNumberFormat="1" applyFont="1" applyFill="1" applyBorder="1" applyAlignment="1" applyProtection="1">
      <alignment horizont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hidden="1"/>
    </xf>
    <xf numFmtId="49" fontId="25" fillId="0" borderId="21" xfId="111" applyNumberFormat="1" applyFont="1" applyFill="1" applyBorder="1" applyAlignment="1" applyProtection="1">
      <alignment horizontal="center"/>
      <protection/>
    </xf>
    <xf numFmtId="49" fontId="25" fillId="0" borderId="21" xfId="111" applyNumberFormat="1" applyFont="1" applyFill="1" applyBorder="1" applyAlignment="1" applyProtection="1">
      <alignment horizontal="center" vertical="center" wrapText="1"/>
      <protection/>
    </xf>
    <xf numFmtId="0" fontId="32" fillId="0" borderId="21" xfId="111" applyFont="1" applyFill="1" applyBorder="1" applyProtection="1">
      <alignment/>
      <protection locked="0"/>
    </xf>
    <xf numFmtId="0" fontId="19" fillId="0" borderId="0" xfId="111" applyFont="1" applyFill="1" applyAlignment="1" applyProtection="1">
      <alignment/>
      <protection/>
    </xf>
    <xf numFmtId="0" fontId="18" fillId="0" borderId="0" xfId="112" applyFont="1" applyFill="1" applyAlignment="1" applyProtection="1">
      <alignment/>
      <protection/>
    </xf>
    <xf numFmtId="0" fontId="11" fillId="0" borderId="21" xfId="111" applyFont="1" applyFill="1" applyBorder="1" applyAlignment="1" applyProtection="1">
      <alignment horizontal="center" vertical="top" wrapText="1"/>
      <protection/>
    </xf>
    <xf numFmtId="49" fontId="11" fillId="0" borderId="23" xfId="111" applyNumberFormat="1" applyFont="1" applyFill="1" applyBorder="1" applyAlignment="1" applyProtection="1">
      <alignment horizontal="center" vertical="top" wrapText="1"/>
      <protection/>
    </xf>
    <xf numFmtId="0" fontId="26" fillId="0" borderId="0" xfId="111" applyFont="1" applyFill="1" applyProtection="1">
      <alignment/>
      <protection/>
    </xf>
    <xf numFmtId="0" fontId="10" fillId="0" borderId="0" xfId="111" applyFont="1" applyFill="1" applyProtection="1">
      <alignment/>
      <protection/>
    </xf>
    <xf numFmtId="0" fontId="21" fillId="0" borderId="0" xfId="111" applyFont="1" applyFill="1" applyBorder="1" applyProtection="1">
      <alignment/>
      <protection/>
    </xf>
    <xf numFmtId="183" fontId="21" fillId="0" borderId="0" xfId="111" applyNumberFormat="1" applyFont="1" applyFill="1" applyBorder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83" fontId="5" fillId="0" borderId="0" xfId="111" applyNumberFormat="1" applyFont="1" applyFill="1" applyBorder="1" applyAlignment="1" applyProtection="1">
      <alignment horizontal="center" vertical="center" wrapText="1"/>
      <protection/>
    </xf>
    <xf numFmtId="183" fontId="29" fillId="0" borderId="0" xfId="0" applyNumberFormat="1" applyFont="1" applyFill="1" applyBorder="1" applyAlignment="1">
      <alignment horizontal="center" vertical="center"/>
    </xf>
    <xf numFmtId="0" fontId="31" fillId="0" borderId="0" xfId="111" applyFont="1" applyFill="1" applyProtection="1">
      <alignment/>
      <protection/>
    </xf>
    <xf numFmtId="183" fontId="7" fillId="0" borderId="0" xfId="111" applyNumberFormat="1" applyFont="1" applyFill="1" applyBorder="1" applyAlignment="1" applyProtection="1">
      <alignment horizontal="center" vertical="center" wrapText="1"/>
      <protection/>
    </xf>
    <xf numFmtId="183" fontId="7" fillId="0" borderId="0" xfId="111" applyNumberFormat="1" applyFont="1" applyFill="1" applyBorder="1" applyAlignment="1" applyProtection="1">
      <alignment wrapText="1"/>
      <protection/>
    </xf>
    <xf numFmtId="183" fontId="7" fillId="0" borderId="0" xfId="111" applyNumberFormat="1" applyFont="1" applyFill="1" applyBorder="1" applyAlignment="1" applyProtection="1">
      <alignment horizontal="center"/>
      <protection/>
    </xf>
    <xf numFmtId="183" fontId="7" fillId="0" borderId="0" xfId="111" applyNumberFormat="1" applyFont="1" applyFill="1" applyAlignment="1" applyProtection="1">
      <alignment wrapText="1"/>
      <protection/>
    </xf>
    <xf numFmtId="183" fontId="7" fillId="0" borderId="0" xfId="111" applyNumberFormat="1" applyFont="1" applyFill="1" applyAlignment="1" applyProtection="1">
      <alignment horizontal="center"/>
      <protection/>
    </xf>
    <xf numFmtId="0" fontId="7" fillId="0" borderId="0" xfId="111" applyFont="1" applyFill="1" applyAlignment="1" applyProtection="1">
      <alignment wrapText="1"/>
      <protection/>
    </xf>
    <xf numFmtId="0" fontId="7" fillId="0" borderId="0" xfId="111" applyFont="1" applyFill="1" applyAlignment="1" applyProtection="1">
      <alignment horizontal="center"/>
      <protection/>
    </xf>
    <xf numFmtId="0" fontId="7" fillId="11" borderId="0" xfId="111" applyFont="1" applyFill="1" applyProtection="1">
      <alignment/>
      <protection/>
    </xf>
    <xf numFmtId="0" fontId="24" fillId="11" borderId="0" xfId="111" applyFont="1" applyFill="1" applyProtection="1">
      <alignment/>
      <protection/>
    </xf>
    <xf numFmtId="192" fontId="24" fillId="11" borderId="0" xfId="111" applyNumberFormat="1" applyFont="1" applyFill="1" applyProtection="1">
      <alignment/>
      <protection/>
    </xf>
    <xf numFmtId="0" fontId="2" fillId="11" borderId="0" xfId="111" applyFont="1" applyFill="1" applyProtection="1">
      <alignment/>
      <protection/>
    </xf>
    <xf numFmtId="0" fontId="21" fillId="11" borderId="0" xfId="111" applyFont="1" applyFill="1" applyProtection="1">
      <alignment/>
      <protection/>
    </xf>
    <xf numFmtId="0" fontId="21" fillId="55" borderId="0" xfId="111" applyFont="1" applyFill="1" applyProtection="1">
      <alignment/>
      <protection/>
    </xf>
    <xf numFmtId="0" fontId="7" fillId="55" borderId="0" xfId="111" applyFont="1" applyFill="1" applyProtection="1">
      <alignment/>
      <protection/>
    </xf>
    <xf numFmtId="0" fontId="7" fillId="55" borderId="21" xfId="111" applyFont="1" applyFill="1" applyBorder="1" applyAlignment="1" applyProtection="1">
      <alignment horizontal="center" vertical="center"/>
      <protection/>
    </xf>
    <xf numFmtId="0" fontId="11" fillId="55" borderId="21" xfId="111" applyFont="1" applyFill="1" applyBorder="1" applyAlignment="1" applyProtection="1">
      <alignment horizontal="center" vertical="top" wrapText="1"/>
      <protection/>
    </xf>
    <xf numFmtId="0" fontId="5" fillId="55" borderId="21" xfId="111" applyFont="1" applyFill="1" applyBorder="1" applyAlignment="1" applyProtection="1">
      <alignment horizontal="center" vertical="center"/>
      <protection/>
    </xf>
    <xf numFmtId="0" fontId="10" fillId="55" borderId="21" xfId="111" applyFont="1" applyFill="1" applyBorder="1" applyAlignment="1" applyProtection="1">
      <alignment horizontal="center" vertical="center"/>
      <protection/>
    </xf>
    <xf numFmtId="0" fontId="34" fillId="55" borderId="21" xfId="111" applyFont="1" applyFill="1" applyBorder="1" applyAlignment="1" applyProtection="1">
      <alignment horizontal="center" vertical="center"/>
      <protection/>
    </xf>
    <xf numFmtId="4" fontId="21" fillId="0" borderId="0" xfId="111" applyNumberFormat="1" applyFont="1" applyFill="1" applyProtection="1">
      <alignment/>
      <protection/>
    </xf>
    <xf numFmtId="4" fontId="31" fillId="0" borderId="0" xfId="111" applyNumberFormat="1" applyFont="1" applyFill="1" applyProtection="1">
      <alignment/>
      <protection/>
    </xf>
    <xf numFmtId="183" fontId="35" fillId="0" borderId="21" xfId="0" applyNumberFormat="1" applyFont="1" applyFill="1" applyBorder="1" applyAlignment="1">
      <alignment vertical="center"/>
    </xf>
    <xf numFmtId="0" fontId="5" fillId="0" borderId="0" xfId="111" applyFont="1" applyFill="1" applyProtection="1">
      <alignment/>
      <protection/>
    </xf>
    <xf numFmtId="1" fontId="7" fillId="0" borderId="0" xfId="111" applyNumberFormat="1" applyFont="1" applyFill="1" applyBorder="1" applyAlignment="1" applyProtection="1">
      <alignment horizontal="center"/>
      <protection/>
    </xf>
    <xf numFmtId="192" fontId="7" fillId="0" borderId="0" xfId="111" applyNumberFormat="1" applyFont="1" applyFill="1" applyProtection="1">
      <alignment/>
      <protection/>
    </xf>
    <xf numFmtId="0" fontId="3" fillId="56" borderId="21" xfId="111" applyFont="1" applyFill="1" applyBorder="1" applyAlignment="1" applyProtection="1">
      <alignment horizontal="center" vertical="center"/>
      <protection/>
    </xf>
    <xf numFmtId="0" fontId="3" fillId="56" borderId="21" xfId="111" applyFont="1" applyFill="1" applyBorder="1" applyAlignment="1" applyProtection="1">
      <alignment horizontal="center" vertical="center" wrapText="1"/>
      <protection/>
    </xf>
    <xf numFmtId="183" fontId="3" fillId="56" borderId="21" xfId="111" applyNumberFormat="1" applyFont="1" applyFill="1" applyBorder="1" applyAlignment="1" applyProtection="1">
      <alignment horizontal="center"/>
      <protection/>
    </xf>
    <xf numFmtId="49" fontId="11" fillId="57" borderId="21" xfId="111" applyNumberFormat="1" applyFont="1" applyFill="1" applyBorder="1" applyAlignment="1" applyProtection="1">
      <alignment horizontal="center" vertical="top" wrapText="1"/>
      <protection/>
    </xf>
    <xf numFmtId="0" fontId="11" fillId="57" borderId="21" xfId="0" applyFont="1" applyFill="1" applyBorder="1" applyAlignment="1" applyProtection="1">
      <alignment horizontal="centerContinuous" vertical="center" wrapText="1"/>
      <protection/>
    </xf>
    <xf numFmtId="0" fontId="21" fillId="57" borderId="0" xfId="111" applyFont="1" applyFill="1" applyProtection="1">
      <alignment/>
      <protection/>
    </xf>
    <xf numFmtId="192" fontId="17" fillId="57" borderId="0" xfId="113" applyNumberFormat="1" applyFont="1" applyFill="1" applyAlignment="1" applyProtection="1">
      <alignment horizontal="center"/>
      <protection/>
    </xf>
    <xf numFmtId="49" fontId="33" fillId="0" borderId="21" xfId="111" applyNumberFormat="1" applyFont="1" applyFill="1" applyBorder="1" applyAlignment="1" applyProtection="1">
      <alignment horizontal="center" vertical="center" wrapText="1"/>
      <protection/>
    </xf>
    <xf numFmtId="0" fontId="33" fillId="0" borderId="21" xfId="111" applyFont="1" applyFill="1" applyBorder="1" applyAlignment="1" applyProtection="1">
      <alignment horizontal="center" vertical="center" wrapText="1"/>
      <protection/>
    </xf>
    <xf numFmtId="0" fontId="11" fillId="57" borderId="21" xfId="0" applyFont="1" applyFill="1" applyBorder="1" applyAlignment="1" applyProtection="1">
      <alignment horizontal="center" vertical="center" wrapText="1"/>
      <protection/>
    </xf>
    <xf numFmtId="0" fontId="86" fillId="55" borderId="0" xfId="111" applyFont="1" applyFill="1" applyProtection="1">
      <alignment/>
      <protection/>
    </xf>
    <xf numFmtId="183" fontId="87" fillId="57" borderId="0" xfId="111" applyNumberFormat="1" applyFont="1" applyFill="1" applyBorder="1" applyAlignment="1" applyProtection="1">
      <alignment horizontal="centerContinuous" vertical="center"/>
      <protection/>
    </xf>
    <xf numFmtId="183" fontId="86" fillId="57" borderId="0" xfId="111" applyNumberFormat="1" applyFont="1" applyFill="1" applyBorder="1" applyAlignment="1" applyProtection="1">
      <alignment horizontal="centerContinuous" vertical="center"/>
      <protection/>
    </xf>
    <xf numFmtId="183" fontId="86" fillId="57" borderId="0" xfId="111" applyNumberFormat="1" applyFont="1" applyFill="1" applyBorder="1" applyAlignment="1" applyProtection="1">
      <alignment horizontal="center" vertical="center" wrapText="1"/>
      <protection/>
    </xf>
    <xf numFmtId="183" fontId="86" fillId="55" borderId="0" xfId="111" applyNumberFormat="1" applyFont="1" applyFill="1" applyBorder="1" applyProtection="1">
      <alignment/>
      <protection/>
    </xf>
    <xf numFmtId="192" fontId="88" fillId="31" borderId="0" xfId="111" applyNumberFormat="1" applyFont="1" applyFill="1" applyBorder="1" applyAlignment="1" applyProtection="1">
      <alignment horizontal="center"/>
      <protection/>
    </xf>
    <xf numFmtId="183" fontId="86" fillId="55" borderId="0" xfId="111" applyNumberFormat="1" applyFont="1" applyFill="1" applyProtection="1">
      <alignment/>
      <protection/>
    </xf>
    <xf numFmtId="192" fontId="86" fillId="57" borderId="0" xfId="111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86" fillId="57" borderId="0" xfId="111" applyNumberFormat="1" applyFont="1" applyFill="1" applyBorder="1" applyProtection="1">
      <alignment/>
      <protection/>
    </xf>
    <xf numFmtId="183" fontId="86" fillId="58" borderId="0" xfId="111" applyNumberFormat="1" applyFont="1" applyFill="1" applyBorder="1" applyAlignment="1" applyProtection="1">
      <alignment horizontal="center"/>
      <protection/>
    </xf>
    <xf numFmtId="0" fontId="86" fillId="58" borderId="0" xfId="111" applyFont="1" applyFill="1" applyBorder="1" applyProtection="1">
      <alignment/>
      <protection/>
    </xf>
    <xf numFmtId="192" fontId="89" fillId="58" borderId="0" xfId="111" applyNumberFormat="1" applyFont="1" applyFill="1" applyBorder="1" applyAlignment="1" applyProtection="1">
      <alignment horizontal="center"/>
      <protection/>
    </xf>
    <xf numFmtId="0" fontId="90" fillId="58" borderId="0" xfId="111" applyFont="1" applyFill="1" applyBorder="1" applyProtection="1">
      <alignment/>
      <protection/>
    </xf>
    <xf numFmtId="192" fontId="3" fillId="57" borderId="21" xfId="111" applyNumberFormat="1" applyFont="1" applyFill="1" applyBorder="1" applyAlignment="1" applyProtection="1">
      <alignment horizontal="center"/>
      <protection/>
    </xf>
    <xf numFmtId="192" fontId="3" fillId="0" borderId="21" xfId="111" applyNumberFormat="1" applyFont="1" applyFill="1" applyBorder="1" applyAlignment="1" applyProtection="1">
      <alignment horizontal="center"/>
      <protection/>
    </xf>
    <xf numFmtId="192" fontId="3" fillId="57" borderId="24" xfId="111" applyNumberFormat="1" applyFont="1" applyFill="1" applyBorder="1" applyAlignment="1" applyProtection="1">
      <alignment horizontal="center"/>
      <protection/>
    </xf>
    <xf numFmtId="192" fontId="3" fillId="0" borderId="23" xfId="111" applyNumberFormat="1" applyFont="1" applyFill="1" applyBorder="1" applyAlignment="1" applyProtection="1">
      <alignment horizontal="center"/>
      <protection/>
    </xf>
    <xf numFmtId="192" fontId="3" fillId="56" borderId="21" xfId="111" applyNumberFormat="1" applyFont="1" applyFill="1" applyBorder="1" applyAlignment="1" applyProtection="1">
      <alignment horizontal="center"/>
      <protection/>
    </xf>
    <xf numFmtId="192" fontId="32" fillId="57" borderId="21" xfId="111" applyNumberFormat="1" applyFont="1" applyFill="1" applyBorder="1" applyAlignment="1" applyProtection="1">
      <alignment horizontal="center"/>
      <protection/>
    </xf>
    <xf numFmtId="192" fontId="32" fillId="0" borderId="21" xfId="111" applyNumberFormat="1" applyFont="1" applyFill="1" applyBorder="1" applyAlignment="1" applyProtection="1">
      <alignment horizontal="center"/>
      <protection/>
    </xf>
    <xf numFmtId="202" fontId="3" fillId="0" borderId="21" xfId="122" applyNumberFormat="1" applyFont="1" applyFill="1" applyBorder="1" applyAlignment="1" applyProtection="1">
      <alignment horizontal="center"/>
      <protection/>
    </xf>
    <xf numFmtId="202" fontId="32" fillId="0" borderId="21" xfId="122" applyNumberFormat="1" applyFont="1" applyFill="1" applyBorder="1" applyAlignment="1" applyProtection="1">
      <alignment horizontal="center"/>
      <protection/>
    </xf>
    <xf numFmtId="202" fontId="3" fillId="57" borderId="21" xfId="122" applyNumberFormat="1" applyFont="1" applyFill="1" applyBorder="1" applyAlignment="1" applyProtection="1">
      <alignment horizontal="center"/>
      <protection/>
    </xf>
    <xf numFmtId="202" fontId="3" fillId="56" borderId="21" xfId="122" applyNumberFormat="1" applyFont="1" applyFill="1" applyBorder="1" applyAlignment="1" applyProtection="1">
      <alignment horizontal="center"/>
      <protection/>
    </xf>
    <xf numFmtId="202" fontId="3" fillId="56" borderId="21" xfId="122" applyNumberFormat="1" applyFont="1" applyFill="1" applyBorder="1" applyAlignment="1" applyProtection="1">
      <alignment horizontal="center" vertical="center"/>
      <protection/>
    </xf>
    <xf numFmtId="202" fontId="32" fillId="57" borderId="21" xfId="122" applyNumberFormat="1" applyFont="1" applyFill="1" applyBorder="1" applyAlignment="1" applyProtection="1">
      <alignment horizontal="center"/>
      <protection/>
    </xf>
    <xf numFmtId="192" fontId="3" fillId="0" borderId="21" xfId="111" applyNumberFormat="1" applyFont="1" applyFill="1" applyBorder="1" applyAlignment="1" applyProtection="1">
      <alignment horizontal="center"/>
      <protection locked="0"/>
    </xf>
    <xf numFmtId="0" fontId="7" fillId="0" borderId="21" xfId="111" applyFont="1" applyFill="1" applyBorder="1" applyAlignment="1" applyProtection="1">
      <alignment vertical="center" wrapText="1"/>
      <protection/>
    </xf>
    <xf numFmtId="202" fontId="32" fillId="0" borderId="21" xfId="122" applyNumberFormat="1" applyFont="1" applyFill="1" applyBorder="1" applyAlignment="1" applyProtection="1">
      <alignment horizontal="center"/>
      <protection locked="0"/>
    </xf>
    <xf numFmtId="192" fontId="32" fillId="0" borderId="21" xfId="111" applyNumberFormat="1" applyFont="1" applyFill="1" applyBorder="1" applyAlignment="1" applyProtection="1">
      <alignment horizontal="center"/>
      <protection locked="0"/>
    </xf>
    <xf numFmtId="192" fontId="32" fillId="0" borderId="23" xfId="111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192" fontId="33" fillId="0" borderId="21" xfId="0" applyNumberFormat="1" applyFont="1" applyFill="1" applyBorder="1" applyAlignment="1">
      <alignment horizontal="center"/>
    </xf>
    <xf numFmtId="0" fontId="86" fillId="0" borderId="0" xfId="111" applyFont="1" applyFill="1" applyProtection="1">
      <alignment/>
      <protection/>
    </xf>
    <xf numFmtId="192" fontId="3" fillId="0" borderId="21" xfId="0" applyNumberFormat="1" applyFont="1" applyFill="1" applyBorder="1" applyAlignment="1" applyProtection="1">
      <alignment horizontal="center"/>
      <protection/>
    </xf>
    <xf numFmtId="49" fontId="33" fillId="0" borderId="21" xfId="111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87" fillId="57" borderId="0" xfId="111" applyFont="1" applyFill="1" applyAlignment="1" applyProtection="1">
      <alignment horizontal="center" wrapText="1"/>
      <protection/>
    </xf>
    <xf numFmtId="0" fontId="87" fillId="0" borderId="0" xfId="111" applyFont="1" applyFill="1" applyAlignment="1" applyProtection="1">
      <alignment horizontal="center" wrapText="1"/>
      <protection/>
    </xf>
    <xf numFmtId="183" fontId="86" fillId="0" borderId="0" xfId="111" applyNumberFormat="1" applyFont="1" applyFill="1" applyProtection="1">
      <alignment/>
      <protection/>
    </xf>
    <xf numFmtId="0" fontId="86" fillId="57" borderId="0" xfId="111" applyFont="1" applyFill="1" applyProtection="1">
      <alignment/>
      <protection/>
    </xf>
    <xf numFmtId="192" fontId="87" fillId="57" borderId="0" xfId="111" applyNumberFormat="1" applyFont="1" applyFill="1" applyBorder="1" applyAlignment="1" applyProtection="1">
      <alignment horizontal="center" wrapText="1"/>
      <protection/>
    </xf>
    <xf numFmtId="2" fontId="86" fillId="57" borderId="0" xfId="111" applyNumberFormat="1" applyFont="1" applyFill="1" applyProtection="1">
      <alignment/>
      <protection/>
    </xf>
    <xf numFmtId="192" fontId="86" fillId="0" borderId="0" xfId="111" applyNumberFormat="1" applyFont="1" applyFill="1" applyProtection="1">
      <alignment/>
      <protection/>
    </xf>
    <xf numFmtId="2" fontId="86" fillId="0" borderId="0" xfId="111" applyNumberFormat="1" applyFont="1" applyFill="1" applyProtection="1">
      <alignment/>
      <protection/>
    </xf>
    <xf numFmtId="192" fontId="87" fillId="0" borderId="0" xfId="113" applyNumberFormat="1" applyFont="1" applyFill="1" applyAlignment="1" applyProtection="1">
      <alignment horizontal="center"/>
      <protection/>
    </xf>
    <xf numFmtId="183" fontId="86" fillId="57" borderId="0" xfId="111" applyNumberFormat="1" applyFont="1" applyFill="1" applyProtection="1">
      <alignment/>
      <protection/>
    </xf>
    <xf numFmtId="183" fontId="87" fillId="0" borderId="0" xfId="111" applyNumberFormat="1" applyFont="1" applyFill="1" applyBorder="1" applyAlignment="1" applyProtection="1">
      <alignment horizontal="centerContinuous" vertical="center"/>
      <protection/>
    </xf>
    <xf numFmtId="183" fontId="86" fillId="0" borderId="0" xfId="111" applyNumberFormat="1" applyFont="1" applyFill="1" applyBorder="1" applyAlignment="1" applyProtection="1">
      <alignment horizontal="centerContinuous" vertical="center"/>
      <protection/>
    </xf>
    <xf numFmtId="0" fontId="86" fillId="0" borderId="0" xfId="111" applyFont="1" applyFill="1" applyBorder="1" applyAlignment="1" applyProtection="1">
      <alignment horizontal="centerContinuous" vertical="center"/>
      <protection/>
    </xf>
    <xf numFmtId="192" fontId="86" fillId="57" borderId="0" xfId="111" applyNumberFormat="1" applyFont="1" applyFill="1" applyBorder="1" applyAlignment="1" applyProtection="1">
      <alignment horizontal="centerContinuous" vertical="center"/>
      <protection/>
    </xf>
    <xf numFmtId="0" fontId="86" fillId="57" borderId="0" xfId="111" applyFont="1" applyFill="1" applyBorder="1" applyAlignment="1" applyProtection="1">
      <alignment horizontal="centerContinuous" vertical="center"/>
      <protection/>
    </xf>
    <xf numFmtId="183" fontId="86" fillId="0" borderId="0" xfId="111" applyNumberFormat="1" applyFont="1" applyFill="1" applyBorder="1" applyAlignment="1" applyProtection="1">
      <alignment horizontal="center" vertical="center" wrapText="1"/>
      <protection/>
    </xf>
    <xf numFmtId="183" fontId="86" fillId="0" borderId="0" xfId="111" applyNumberFormat="1" applyFont="1" applyFill="1" applyBorder="1" applyProtection="1">
      <alignment/>
      <protection/>
    </xf>
    <xf numFmtId="0" fontId="86" fillId="0" borderId="0" xfId="111" applyFont="1" applyFill="1" applyBorder="1" applyProtection="1">
      <alignment/>
      <protection/>
    </xf>
    <xf numFmtId="4" fontId="86" fillId="57" borderId="0" xfId="111" applyNumberFormat="1" applyFont="1" applyFill="1" applyBorder="1" applyProtection="1">
      <alignment/>
      <protection/>
    </xf>
    <xf numFmtId="0" fontId="86" fillId="57" borderId="0" xfId="111" applyFont="1" applyFill="1" applyBorder="1" applyProtection="1">
      <alignment/>
      <protection/>
    </xf>
    <xf numFmtId="183" fontId="86" fillId="58" borderId="0" xfId="111" applyNumberFormat="1" applyFont="1" applyFill="1" applyBorder="1" applyProtection="1">
      <alignment/>
      <protection/>
    </xf>
    <xf numFmtId="192" fontId="88" fillId="58" borderId="0" xfId="111" applyNumberFormat="1" applyFont="1" applyFill="1" applyBorder="1" applyAlignment="1" applyProtection="1">
      <alignment horizontal="center"/>
      <protection/>
    </xf>
    <xf numFmtId="192" fontId="86" fillId="0" borderId="0" xfId="111" applyNumberFormat="1" applyFont="1" applyFill="1" applyBorder="1" applyProtection="1">
      <alignment/>
      <protection/>
    </xf>
    <xf numFmtId="4" fontId="86" fillId="58" borderId="0" xfId="111" applyNumberFormat="1" applyFont="1" applyFill="1" applyBorder="1" applyProtection="1">
      <alignment/>
      <protection/>
    </xf>
    <xf numFmtId="183" fontId="86" fillId="58" borderId="0" xfId="111" applyNumberFormat="1" applyFont="1" applyFill="1" applyAlignment="1" applyProtection="1">
      <alignment horizontal="center"/>
      <protection/>
    </xf>
    <xf numFmtId="183" fontId="86" fillId="58" borderId="0" xfId="111" applyNumberFormat="1" applyFont="1" applyFill="1" applyProtection="1">
      <alignment/>
      <protection/>
    </xf>
    <xf numFmtId="0" fontId="86" fillId="58" borderId="0" xfId="111" applyFont="1" applyFill="1" applyProtection="1">
      <alignment/>
      <protection/>
    </xf>
    <xf numFmtId="0" fontId="86" fillId="58" borderId="0" xfId="111" applyFont="1" applyFill="1" applyAlignment="1" applyProtection="1">
      <alignment horizontal="center"/>
      <protection/>
    </xf>
    <xf numFmtId="192" fontId="4" fillId="57" borderId="0" xfId="111" applyNumberFormat="1" applyFont="1" applyFill="1" applyAlignment="1" applyProtection="1">
      <alignment horizontal="left" vertical="center"/>
      <protection/>
    </xf>
    <xf numFmtId="201" fontId="56" fillId="57" borderId="0" xfId="0" applyNumberFormat="1" applyFont="1" applyFill="1" applyBorder="1" applyAlignment="1">
      <alignment horizontal="right" vertical="center" wrapText="1"/>
    </xf>
    <xf numFmtId="192" fontId="7" fillId="55" borderId="0" xfId="111" applyNumberFormat="1" applyFont="1" applyFill="1" applyProtection="1">
      <alignment/>
      <protection/>
    </xf>
    <xf numFmtId="0" fontId="11" fillId="57" borderId="19" xfId="111" applyFont="1" applyFill="1" applyBorder="1" applyAlignment="1" applyProtection="1">
      <alignment horizontal="center" vertical="center" wrapText="1"/>
      <protection/>
    </xf>
    <xf numFmtId="0" fontId="11" fillId="57" borderId="25" xfId="111" applyFont="1" applyFill="1" applyBorder="1" applyAlignment="1" applyProtection="1">
      <alignment horizontal="center" vertical="center" wrapText="1"/>
      <protection/>
    </xf>
    <xf numFmtId="0" fontId="11" fillId="55" borderId="25" xfId="0" applyFont="1" applyFill="1" applyBorder="1" applyAlignment="1" applyProtection="1">
      <alignment horizontal="center" vertical="center" wrapText="1"/>
      <protection/>
    </xf>
    <xf numFmtId="0" fontId="11" fillId="0" borderId="19" xfId="111" applyFont="1" applyFill="1" applyBorder="1" applyAlignment="1" applyProtection="1">
      <alignment horizontal="center" vertical="center" wrapText="1"/>
      <protection/>
    </xf>
    <xf numFmtId="0" fontId="11" fillId="0" borderId="21" xfId="111" applyFont="1" applyFill="1" applyBorder="1" applyAlignment="1" applyProtection="1">
      <alignment horizontal="center" vertical="center" wrapText="1"/>
      <protection/>
    </xf>
    <xf numFmtId="192" fontId="57" fillId="57" borderId="21" xfId="111" applyNumberFormat="1" applyFont="1" applyFill="1" applyBorder="1" applyAlignment="1" applyProtection="1">
      <alignment horizontal="center"/>
      <protection locked="0"/>
    </xf>
    <xf numFmtId="202" fontId="57" fillId="0" borderId="21" xfId="122" applyNumberFormat="1" applyFont="1" applyFill="1" applyBorder="1" applyAlignment="1" applyProtection="1">
      <alignment horizontal="center"/>
      <protection/>
    </xf>
    <xf numFmtId="192" fontId="57" fillId="0" borderId="21" xfId="111" applyNumberFormat="1" applyFont="1" applyFill="1" applyBorder="1" applyAlignment="1" applyProtection="1">
      <alignment horizontal="center"/>
      <protection locked="0"/>
    </xf>
    <xf numFmtId="192" fontId="32" fillId="57" borderId="21" xfId="111" applyNumberFormat="1" applyFont="1" applyFill="1" applyBorder="1" applyAlignment="1" applyProtection="1">
      <alignment horizontal="center"/>
      <protection locked="0"/>
    </xf>
    <xf numFmtId="192" fontId="3" fillId="57" borderId="21" xfId="111" applyNumberFormat="1" applyFont="1" applyFill="1" applyBorder="1" applyAlignment="1" applyProtection="1">
      <alignment horizontal="center"/>
      <protection locked="0"/>
    </xf>
    <xf numFmtId="192" fontId="3" fillId="58" borderId="21" xfId="111" applyNumberFormat="1" applyFont="1" applyFill="1" applyBorder="1" applyAlignment="1" applyProtection="1">
      <alignment horizontal="center"/>
      <protection/>
    </xf>
    <xf numFmtId="192" fontId="32" fillId="58" borderId="21" xfId="111" applyNumberFormat="1" applyFont="1" applyFill="1" applyBorder="1" applyAlignment="1" applyProtection="1">
      <alignment horizontal="center"/>
      <protection locked="0"/>
    </xf>
    <xf numFmtId="192" fontId="3" fillId="59" borderId="21" xfId="111" applyNumberFormat="1" applyFont="1" applyFill="1" applyBorder="1" applyAlignment="1" applyProtection="1">
      <alignment horizontal="center"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0" fontId="5" fillId="58" borderId="0" xfId="0" applyFont="1" applyFill="1" applyAlignment="1" applyProtection="1">
      <alignment/>
      <protection/>
    </xf>
    <xf numFmtId="183" fontId="7" fillId="57" borderId="0" xfId="111" applyNumberFormat="1" applyFont="1" applyFill="1" applyProtection="1">
      <alignment/>
      <protection/>
    </xf>
    <xf numFmtId="183" fontId="7" fillId="0" borderId="0" xfId="111" applyNumberFormat="1" applyFont="1" applyFill="1" applyProtection="1">
      <alignment/>
      <protection/>
    </xf>
    <xf numFmtId="0" fontId="7" fillId="0" borderId="0" xfId="111" applyFont="1" applyFill="1" applyBorder="1" applyProtection="1">
      <alignment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183" fontId="5" fillId="0" borderId="0" xfId="0" applyNumberFormat="1" applyFont="1" applyFill="1" applyBorder="1" applyAlignment="1" applyProtection="1">
      <alignment vertical="center"/>
      <protection/>
    </xf>
    <xf numFmtId="0" fontId="7" fillId="57" borderId="0" xfId="111" applyFont="1" applyFill="1" applyProtection="1">
      <alignment/>
      <protection/>
    </xf>
    <xf numFmtId="4" fontId="0" fillId="58" borderId="21" xfId="0" applyNumberFormat="1" applyFont="1" applyFill="1" applyBorder="1" applyAlignment="1">
      <alignment vertical="center"/>
    </xf>
    <xf numFmtId="4" fontId="7" fillId="57" borderId="0" xfId="111" applyNumberFormat="1" applyFont="1" applyFill="1" applyBorder="1" applyProtection="1">
      <alignment/>
      <protection/>
    </xf>
    <xf numFmtId="4" fontId="7" fillId="58" borderId="0" xfId="111" applyNumberFormat="1" applyFont="1" applyFill="1" applyBorder="1" applyProtection="1">
      <alignment/>
      <protection/>
    </xf>
    <xf numFmtId="4" fontId="7" fillId="57" borderId="0" xfId="111" applyNumberFormat="1" applyFont="1" applyFill="1" applyProtection="1">
      <alignment/>
      <protection/>
    </xf>
    <xf numFmtId="192" fontId="7" fillId="57" borderId="0" xfId="111" applyNumberFormat="1" applyFont="1" applyFill="1" applyBorder="1" applyProtection="1">
      <alignment/>
      <protection/>
    </xf>
    <xf numFmtId="192" fontId="7" fillId="58" borderId="0" xfId="111" applyNumberFormat="1" applyFont="1" applyFill="1" applyBorder="1" applyProtection="1">
      <alignment/>
      <protection/>
    </xf>
    <xf numFmtId="192" fontId="7" fillId="57" borderId="0" xfId="111" applyNumberFormat="1" applyFont="1" applyFill="1" applyProtection="1">
      <alignment/>
      <protection/>
    </xf>
    <xf numFmtId="0" fontId="7" fillId="57" borderId="0" xfId="111" applyFont="1" applyFill="1" applyBorder="1" applyProtection="1">
      <alignment/>
      <protection/>
    </xf>
    <xf numFmtId="0" fontId="7" fillId="58" borderId="0" xfId="111" applyFont="1" applyFill="1" applyBorder="1" applyProtection="1">
      <alignment/>
      <protection/>
    </xf>
    <xf numFmtId="0" fontId="7" fillId="58" borderId="0" xfId="111" applyFont="1" applyFill="1" applyProtection="1">
      <alignment/>
      <protection/>
    </xf>
    <xf numFmtId="0" fontId="7" fillId="15" borderId="0" xfId="111" applyFont="1" applyFill="1" applyProtection="1">
      <alignment/>
      <protection/>
    </xf>
    <xf numFmtId="192" fontId="7" fillId="58" borderId="0" xfId="111" applyNumberFormat="1" applyFont="1" applyFill="1" applyProtection="1">
      <alignment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192" fontId="57" fillId="0" borderId="21" xfId="111" applyNumberFormat="1" applyFont="1" applyFill="1" applyBorder="1" applyAlignment="1" applyProtection="1">
      <alignment horizontal="center"/>
      <protection/>
    </xf>
    <xf numFmtId="0" fontId="11" fillId="57" borderId="21" xfId="111" applyFont="1" applyFill="1" applyBorder="1" applyAlignment="1" applyProtection="1">
      <alignment horizontal="center" vertical="center" wrapText="1"/>
      <protection/>
    </xf>
    <xf numFmtId="192" fontId="57" fillId="57" borderId="21" xfId="111" applyNumberFormat="1" applyFont="1" applyFill="1" applyBorder="1" applyAlignment="1" applyProtection="1">
      <alignment horizontal="center"/>
      <protection/>
    </xf>
    <xf numFmtId="202" fontId="57" fillId="57" borderId="21" xfId="122" applyNumberFormat="1" applyFont="1" applyFill="1" applyBorder="1" applyAlignment="1" applyProtection="1">
      <alignment horizontal="center"/>
      <protection/>
    </xf>
    <xf numFmtId="192" fontId="3" fillId="57" borderId="21" xfId="0" applyNumberFormat="1" applyFont="1" applyFill="1" applyBorder="1" applyAlignment="1" applyProtection="1">
      <alignment horizontal="center"/>
      <protection/>
    </xf>
    <xf numFmtId="192" fontId="33" fillId="57" borderId="21" xfId="0" applyNumberFormat="1" applyFont="1" applyFill="1" applyBorder="1" applyAlignment="1">
      <alignment horizontal="center"/>
    </xf>
    <xf numFmtId="192" fontId="11" fillId="57" borderId="21" xfId="111" applyNumberFormat="1" applyFont="1" applyFill="1" applyBorder="1" applyAlignment="1" applyProtection="1">
      <alignment horizontal="center" vertical="center" wrapText="1"/>
      <protection/>
    </xf>
    <xf numFmtId="192" fontId="11" fillId="57" borderId="21" xfId="0" applyNumberFormat="1" applyFont="1" applyFill="1" applyBorder="1" applyAlignment="1" applyProtection="1">
      <alignment horizontal="centerContinuous" vertical="center" wrapText="1"/>
      <protection/>
    </xf>
    <xf numFmtId="192" fontId="11" fillId="57" borderId="21" xfId="111" applyNumberFormat="1" applyFont="1" applyFill="1" applyBorder="1" applyAlignment="1" applyProtection="1">
      <alignment horizontal="center" vertical="top" wrapText="1"/>
      <protection/>
    </xf>
    <xf numFmtId="192" fontId="7" fillId="0" borderId="21" xfId="111" applyNumberFormat="1" applyFont="1" applyFill="1" applyBorder="1" applyProtection="1">
      <alignment/>
      <protection/>
    </xf>
    <xf numFmtId="49" fontId="11" fillId="57" borderId="24" xfId="111" applyNumberFormat="1" applyFont="1" applyFill="1" applyBorder="1" applyAlignment="1" applyProtection="1">
      <alignment horizontal="center" vertical="top" wrapText="1"/>
      <protection/>
    </xf>
    <xf numFmtId="0" fontId="6" fillId="55" borderId="21" xfId="111" applyFont="1" applyFill="1" applyBorder="1" applyAlignment="1" applyProtection="1">
      <alignment horizontal="center" vertical="center"/>
      <protection/>
    </xf>
    <xf numFmtId="192" fontId="57" fillId="0" borderId="23" xfId="111" applyNumberFormat="1" applyFont="1" applyFill="1" applyBorder="1" applyAlignment="1" applyProtection="1">
      <alignment horizontal="center"/>
      <protection/>
    </xf>
    <xf numFmtId="0" fontId="6" fillId="0" borderId="0" xfId="111" applyFont="1" applyFill="1" applyProtection="1">
      <alignment/>
      <protection/>
    </xf>
    <xf numFmtId="202" fontId="58" fillId="0" borderId="21" xfId="122" applyNumberFormat="1" applyFont="1" applyFill="1" applyBorder="1" applyAlignment="1" applyProtection="1">
      <alignment horizontal="center"/>
      <protection/>
    </xf>
    <xf numFmtId="202" fontId="57" fillId="0" borderId="21" xfId="122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1" applyFont="1" applyFill="1" applyBorder="1" applyAlignment="1" applyProtection="1">
      <alignment vertical="center" wrapText="1"/>
      <protection/>
    </xf>
    <xf numFmtId="0" fontId="60" fillId="0" borderId="0" xfId="111" applyFont="1" applyFill="1" applyProtection="1">
      <alignment/>
      <protection/>
    </xf>
    <xf numFmtId="0" fontId="59" fillId="0" borderId="0" xfId="111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1" applyNumberFormat="1" applyFont="1" applyFill="1" applyBorder="1" applyAlignment="1" applyProtection="1">
      <alignment horizontal="center" vertical="center" wrapText="1"/>
      <protection/>
    </xf>
    <xf numFmtId="0" fontId="61" fillId="0" borderId="21" xfId="11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left" vertical="center" wrapText="1"/>
    </xf>
    <xf numFmtId="0" fontId="60" fillId="11" borderId="0" xfId="111" applyFont="1" applyFill="1" applyProtection="1">
      <alignment/>
      <protection/>
    </xf>
    <xf numFmtId="192" fontId="60" fillId="11" borderId="0" xfId="111" applyNumberFormat="1" applyFont="1" applyFill="1" applyProtection="1">
      <alignment/>
      <protection/>
    </xf>
    <xf numFmtId="0" fontId="59" fillId="11" borderId="0" xfId="111" applyFont="1" applyFill="1" applyProtection="1">
      <alignment/>
      <protection/>
    </xf>
    <xf numFmtId="0" fontId="6" fillId="0" borderId="21" xfId="0" applyNumberFormat="1" applyFont="1" applyFill="1" applyBorder="1" applyAlignment="1">
      <alignment horizontal="left" vertical="center" wrapText="1"/>
    </xf>
    <xf numFmtId="0" fontId="57" fillId="0" borderId="21" xfId="111" applyFont="1" applyFill="1" applyBorder="1" applyAlignment="1" applyProtection="1">
      <alignment horizontal="center"/>
      <protection locked="0"/>
    </xf>
    <xf numFmtId="192" fontId="61" fillId="57" borderId="21" xfId="0" applyNumberFormat="1" applyFont="1" applyFill="1" applyBorder="1" applyAlignment="1">
      <alignment horizontal="center"/>
    </xf>
    <xf numFmtId="192" fontId="61" fillId="0" borderId="21" xfId="0" applyNumberFormat="1" applyFont="1" applyFill="1" applyBorder="1" applyAlignment="1">
      <alignment horizontal="center"/>
    </xf>
    <xf numFmtId="192" fontId="57" fillId="0" borderId="21" xfId="0" applyNumberFormat="1" applyFont="1" applyFill="1" applyBorder="1" applyAlignment="1" applyProtection="1">
      <alignment horizontal="center"/>
      <protection/>
    </xf>
    <xf numFmtId="0" fontId="4" fillId="0" borderId="0" xfId="111" applyFont="1" applyFill="1" applyAlignment="1" applyProtection="1">
      <alignment horizontal="center"/>
      <protection/>
    </xf>
    <xf numFmtId="0" fontId="4" fillId="0" borderId="0" xfId="111" applyFont="1" applyFill="1" applyAlignment="1" applyProtection="1">
      <alignment horizontal="center" vertical="center" wrapText="1"/>
      <protection/>
    </xf>
    <xf numFmtId="0" fontId="4" fillId="0" borderId="0" xfId="112" applyFont="1" applyFill="1" applyAlignment="1" applyProtection="1">
      <alignment horizontal="center"/>
      <protection/>
    </xf>
    <xf numFmtId="0" fontId="21" fillId="0" borderId="0" xfId="111" applyFont="1" applyFill="1" applyAlignment="1" applyProtection="1">
      <alignment horizontal="center"/>
      <protection/>
    </xf>
    <xf numFmtId="0" fontId="55" fillId="0" borderId="0" xfId="111" applyFont="1" applyFill="1" applyAlignment="1" applyProtection="1">
      <alignment horizontal="center" vertical="center" wrapText="1"/>
      <protection/>
    </xf>
    <xf numFmtId="0" fontId="32" fillId="0" borderId="20" xfId="111" applyFont="1" applyFill="1" applyBorder="1" applyAlignment="1" applyProtection="1">
      <alignment horizontal="center"/>
      <protection/>
    </xf>
    <xf numFmtId="0" fontId="8" fillId="55" borderId="21" xfId="111" applyFont="1" applyFill="1" applyBorder="1" applyAlignment="1" applyProtection="1">
      <alignment horizontal="center" vertical="center" wrapText="1"/>
      <protection/>
    </xf>
    <xf numFmtId="0" fontId="3" fillId="0" borderId="21" xfId="111" applyFont="1" applyFill="1" applyBorder="1" applyAlignment="1" applyProtection="1">
      <alignment horizontal="center" vertical="center" wrapText="1"/>
      <protection/>
    </xf>
    <xf numFmtId="0" fontId="4" fillId="0" borderId="21" xfId="111" applyFont="1" applyFill="1" applyBorder="1" applyAlignment="1" applyProtection="1">
      <alignment horizontal="center" vertical="center"/>
      <protection/>
    </xf>
    <xf numFmtId="0" fontId="4" fillId="0" borderId="19" xfId="111" applyFont="1" applyFill="1" applyBorder="1" applyAlignment="1" applyProtection="1">
      <alignment horizontal="center" vertical="center"/>
      <protection/>
    </xf>
    <xf numFmtId="0" fontId="4" fillId="0" borderId="22" xfId="111" applyFont="1" applyFill="1" applyBorder="1" applyAlignment="1" applyProtection="1">
      <alignment horizontal="center" vertical="center"/>
      <protection/>
    </xf>
    <xf numFmtId="0" fontId="4" fillId="0" borderId="26" xfId="111" applyFont="1" applyFill="1" applyBorder="1" applyAlignment="1" applyProtection="1">
      <alignment horizontal="center" vertical="center"/>
      <protection/>
    </xf>
    <xf numFmtId="0" fontId="4" fillId="0" borderId="23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 wrapText="1"/>
      <protection/>
    </xf>
    <xf numFmtId="0" fontId="8" fillId="0" borderId="21" xfId="111" applyFont="1" applyFill="1" applyBorder="1" applyAlignment="1" applyProtection="1">
      <alignment horizontal="center" vertical="center" wrapText="1"/>
      <protection/>
    </xf>
    <xf numFmtId="0" fontId="4" fillId="57" borderId="21" xfId="111" applyFont="1" applyFill="1" applyBorder="1" applyAlignment="1" applyProtection="1">
      <alignment horizontal="center" vertical="center"/>
      <protection/>
    </xf>
  </cellXfs>
  <cellStyles count="12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_ZV1PIV98" xfId="111"/>
    <cellStyle name="Обычный_Додаток 4" xfId="112"/>
    <cellStyle name="Обычный_Додаток 5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ечание 2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Хороший" xfId="134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view="pageBreakPreview" zoomScale="85" zoomScaleNormal="7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4" sqref="K14:M14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20.625" style="176" customWidth="1"/>
    <col min="5" max="5" width="21.25390625" style="186" customWidth="1"/>
    <col min="6" max="6" width="21.875" style="176" customWidth="1"/>
    <col min="7" max="7" width="19.375" style="65" customWidth="1"/>
    <col min="8" max="8" width="21.375" style="1" customWidth="1"/>
    <col min="9" max="9" width="20.375" style="1" customWidth="1"/>
    <col min="10" max="10" width="17.75390625" style="1" customWidth="1"/>
    <col min="11" max="11" width="17.75390625" style="128" customWidth="1"/>
    <col min="12" max="12" width="19.875" style="128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222" t="s">
        <v>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s="4" customFormat="1" ht="24" customHeight="1">
      <c r="A2" s="223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s="40" customFormat="1" ht="21" customHeight="1">
      <c r="A3" s="224" t="s">
        <v>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s="5" customFormat="1" ht="24.75" customHeight="1">
      <c r="A4" s="223" t="s">
        <v>209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</row>
    <row r="5" spans="1:18" s="5" customFormat="1" ht="23.25" customHeight="1">
      <c r="A5" s="226" t="s">
        <v>215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ht="20.25">
      <c r="A6" s="65"/>
      <c r="B6" s="2" t="s">
        <v>96</v>
      </c>
      <c r="C6" s="2"/>
      <c r="D6" s="153"/>
      <c r="E6" s="153"/>
      <c r="F6" s="154"/>
      <c r="G6" s="155"/>
      <c r="H6" s="76"/>
      <c r="I6" s="76"/>
      <c r="K6" s="94"/>
      <c r="L6" s="94"/>
      <c r="M6" s="76"/>
      <c r="N6" s="76"/>
      <c r="Q6" s="227" t="s">
        <v>182</v>
      </c>
      <c r="R6" s="227"/>
    </row>
    <row r="7" spans="1:18" s="6" customFormat="1" ht="18" customHeight="1">
      <c r="A7" s="228" t="s">
        <v>4</v>
      </c>
      <c r="B7" s="229" t="s">
        <v>5</v>
      </c>
      <c r="C7" s="230" t="s">
        <v>46</v>
      </c>
      <c r="D7" s="230"/>
      <c r="E7" s="230"/>
      <c r="F7" s="230"/>
      <c r="G7" s="230"/>
      <c r="H7" s="230"/>
      <c r="I7" s="230"/>
      <c r="J7" s="230"/>
      <c r="K7" s="230" t="s">
        <v>47</v>
      </c>
      <c r="L7" s="231"/>
      <c r="M7" s="231"/>
      <c r="N7" s="231"/>
      <c r="O7" s="232" t="s">
        <v>181</v>
      </c>
      <c r="P7" s="232"/>
      <c r="Q7" s="233"/>
      <c r="R7" s="234"/>
    </row>
    <row r="8" spans="1:18" s="6" customFormat="1" ht="114" customHeight="1">
      <c r="A8" s="228"/>
      <c r="B8" s="229"/>
      <c r="C8" s="3" t="s">
        <v>48</v>
      </c>
      <c r="D8" s="156" t="s">
        <v>202</v>
      </c>
      <c r="E8" s="157" t="s">
        <v>210</v>
      </c>
      <c r="F8" s="157" t="s">
        <v>6</v>
      </c>
      <c r="G8" s="158" t="s">
        <v>211</v>
      </c>
      <c r="H8" s="159" t="s">
        <v>212</v>
      </c>
      <c r="I8" s="159" t="s">
        <v>68</v>
      </c>
      <c r="J8" s="160" t="s">
        <v>203</v>
      </c>
      <c r="K8" s="157" t="s">
        <v>204</v>
      </c>
      <c r="L8" s="81" t="s">
        <v>6</v>
      </c>
      <c r="M8" s="30" t="s">
        <v>50</v>
      </c>
      <c r="N8" s="30" t="s">
        <v>7</v>
      </c>
      <c r="O8" s="31" t="s">
        <v>202</v>
      </c>
      <c r="P8" s="30" t="s">
        <v>6</v>
      </c>
      <c r="Q8" s="32" t="s">
        <v>169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80" t="s">
        <v>42</v>
      </c>
      <c r="E9" s="80" t="s">
        <v>8</v>
      </c>
      <c r="F9" s="80" t="s">
        <v>9</v>
      </c>
      <c r="G9" s="80" t="s">
        <v>59</v>
      </c>
      <c r="H9" s="29" t="s">
        <v>60</v>
      </c>
      <c r="I9" s="29" t="s">
        <v>43</v>
      </c>
      <c r="J9" s="29" t="s">
        <v>10</v>
      </c>
      <c r="K9" s="200" t="s">
        <v>11</v>
      </c>
      <c r="L9" s="80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101">
        <f>D11+D14+D17+D21</f>
        <v>781161.7</v>
      </c>
      <c r="E10" s="101">
        <f>E11+E17+E21</f>
        <v>208617.6</v>
      </c>
      <c r="F10" s="101">
        <f>F11+F14+F17+F21</f>
        <v>211658.63423</v>
      </c>
      <c r="G10" s="101">
        <f aca="true" t="shared" si="0" ref="G10:G27">F10-E10</f>
        <v>3041.03422999999</v>
      </c>
      <c r="H10" s="108">
        <f>_xlfn.IFERROR(F10/E10,"")</f>
        <v>1.0145770741778257</v>
      </c>
      <c r="I10" s="102">
        <f aca="true" t="shared" si="1" ref="I10:I20">F10-D10</f>
        <v>-569503.06577</v>
      </c>
      <c r="J10" s="108">
        <f>_xlfn.IFERROR(F10/D10,"")</f>
        <v>0.27095367608268556</v>
      </c>
      <c r="K10" s="103">
        <f>K11+K14+K17+K21</f>
        <v>2294</v>
      </c>
      <c r="L10" s="103">
        <f>L11+L14+L17+L21</f>
        <v>767.7638900000001</v>
      </c>
      <c r="M10" s="102">
        <f>L10-K10</f>
        <v>-1526.2361099999998</v>
      </c>
      <c r="N10" s="108">
        <f>_xlfn.IFERROR(L10/K10,"")</f>
        <v>0.33468347428073236</v>
      </c>
      <c r="O10" s="102">
        <f aca="true" t="shared" si="2" ref="O10:O20">D10+K10</f>
        <v>783455.7</v>
      </c>
      <c r="P10" s="102">
        <f aca="true" t="shared" si="3" ref="P10:P20">L10+F10</f>
        <v>212426.39812</v>
      </c>
      <c r="Q10" s="104">
        <f aca="true" t="shared" si="4" ref="Q10:Q20">P10-O10</f>
        <v>-571029.3018799999</v>
      </c>
      <c r="R10" s="108">
        <f>_xlfn.IFERROR(P10/O10,"")</f>
        <v>0.2711402803247204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101">
        <f>D12+D13</f>
        <v>773479.5</v>
      </c>
      <c r="E11" s="101">
        <f>E12+E13</f>
        <v>206966.6</v>
      </c>
      <c r="F11" s="101">
        <f>F12+F13</f>
        <v>209602.31712</v>
      </c>
      <c r="G11" s="101">
        <f t="shared" si="0"/>
        <v>2635.7171199999866</v>
      </c>
      <c r="H11" s="108">
        <f>_xlfn.IFERROR(F11/E11,"")</f>
        <v>1.0127349877709737</v>
      </c>
      <c r="I11" s="102">
        <f t="shared" si="1"/>
        <v>-563877.18288</v>
      </c>
      <c r="J11" s="108">
        <f aca="true" t="shared" si="5" ref="J11:J35">_xlfn.IFERROR(F11/D11,"")</f>
        <v>0.2709862602951985</v>
      </c>
      <c r="K11" s="103">
        <f>K12+K13</f>
        <v>0</v>
      </c>
      <c r="L11" s="103">
        <f>L12+L13</f>
        <v>0</v>
      </c>
      <c r="M11" s="102">
        <f>L11-K11</f>
        <v>0</v>
      </c>
      <c r="N11" s="108">
        <f aca="true" t="shared" si="6" ref="N11:N35">_xlfn.IFERROR(L11/K11,"")</f>
      </c>
      <c r="O11" s="102">
        <f t="shared" si="2"/>
        <v>773479.5</v>
      </c>
      <c r="P11" s="102">
        <f t="shared" si="3"/>
        <v>209602.31712</v>
      </c>
      <c r="Q11" s="104">
        <f t="shared" si="4"/>
        <v>-563877.18288</v>
      </c>
      <c r="R11" s="108">
        <f aca="true" t="shared" si="7" ref="R11:R35">_xlfn.IFERROR(P11/O11,"")</f>
        <v>0.2709862602951985</v>
      </c>
    </row>
    <row r="12" spans="1:33" s="203" customFormat="1" ht="23.25" customHeight="1">
      <c r="A12" s="201">
        <v>11010000</v>
      </c>
      <c r="B12" s="16" t="s">
        <v>172</v>
      </c>
      <c r="C12" s="11">
        <v>106199</v>
      </c>
      <c r="D12" s="161">
        <v>740714.9</v>
      </c>
      <c r="E12" s="161">
        <v>198746</v>
      </c>
      <c r="F12" s="161">
        <v>192551.61072</v>
      </c>
      <c r="G12" s="161">
        <f t="shared" si="0"/>
        <v>-6194.389280000003</v>
      </c>
      <c r="H12" s="162">
        <f>_xlfn.IFERROR(F12/E12,"")</f>
        <v>0.9688326342165376</v>
      </c>
      <c r="I12" s="163">
        <f t="shared" si="1"/>
        <v>-548163.28928</v>
      </c>
      <c r="J12" s="162">
        <f t="shared" si="5"/>
        <v>0.2599537429583231</v>
      </c>
      <c r="K12" s="161">
        <v>0</v>
      </c>
      <c r="L12" s="161">
        <v>0</v>
      </c>
      <c r="M12" s="161">
        <v>0</v>
      </c>
      <c r="N12" s="161">
        <f t="shared" si="6"/>
      </c>
      <c r="O12" s="190">
        <f t="shared" si="2"/>
        <v>740714.9</v>
      </c>
      <c r="P12" s="163">
        <f t="shared" si="3"/>
        <v>192551.61072</v>
      </c>
      <c r="Q12" s="202">
        <f t="shared" si="4"/>
        <v>-548163.28928</v>
      </c>
      <c r="R12" s="162">
        <f t="shared" si="7"/>
        <v>0.2599537429583231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203" customFormat="1" ht="24" customHeight="1">
      <c r="A13" s="201">
        <v>11020000</v>
      </c>
      <c r="B13" s="16" t="s">
        <v>39</v>
      </c>
      <c r="C13" s="11">
        <v>1298.5</v>
      </c>
      <c r="D13" s="161">
        <v>32764.6</v>
      </c>
      <c r="E13" s="161">
        <v>8220.6</v>
      </c>
      <c r="F13" s="161">
        <v>17050.706400000003</v>
      </c>
      <c r="G13" s="161">
        <f t="shared" si="0"/>
        <v>8830.106400000002</v>
      </c>
      <c r="H13" s="162">
        <f>_xlfn.IFERROR(F13/E13,"")</f>
        <v>2.0741437851251736</v>
      </c>
      <c r="I13" s="163">
        <f t="shared" si="1"/>
        <v>-15713.893599999996</v>
      </c>
      <c r="J13" s="162">
        <f t="shared" si="5"/>
        <v>0.5204002612575769</v>
      </c>
      <c r="K13" s="161">
        <v>0</v>
      </c>
      <c r="L13" s="161">
        <v>0</v>
      </c>
      <c r="M13" s="161">
        <v>0</v>
      </c>
      <c r="N13" s="161">
        <f t="shared" si="6"/>
      </c>
      <c r="O13" s="190">
        <f t="shared" si="2"/>
        <v>32764.6</v>
      </c>
      <c r="P13" s="163">
        <f t="shared" si="3"/>
        <v>17050.706400000003</v>
      </c>
      <c r="Q13" s="202">
        <f t="shared" si="4"/>
        <v>-15713.893599999996</v>
      </c>
      <c r="R13" s="162">
        <f t="shared" si="7"/>
        <v>0.5204002612575769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>
      <c r="A14" s="68">
        <v>12000000</v>
      </c>
      <c r="B14" s="13" t="s">
        <v>29</v>
      </c>
      <c r="C14" s="15">
        <f>C15</f>
        <v>0</v>
      </c>
      <c r="D14" s="101">
        <f>D15</f>
        <v>0</v>
      </c>
      <c r="E14" s="101"/>
      <c r="F14" s="101">
        <f>F15</f>
        <v>0</v>
      </c>
      <c r="G14" s="101">
        <f t="shared" si="0"/>
        <v>0</v>
      </c>
      <c r="H14" s="108">
        <f aca="true" t="shared" si="8" ref="H14:H35">_xlfn.IFERROR(F14/E14,"")</f>
      </c>
      <c r="I14" s="102">
        <f t="shared" si="1"/>
        <v>0</v>
      </c>
      <c r="J14" s="108">
        <f t="shared" si="5"/>
      </c>
      <c r="K14" s="101">
        <f>K15</f>
        <v>0</v>
      </c>
      <c r="L14" s="101">
        <f>L15</f>
        <v>0</v>
      </c>
      <c r="M14" s="101">
        <f>M15</f>
        <v>0</v>
      </c>
      <c r="N14" s="161">
        <f t="shared" si="6"/>
      </c>
      <c r="O14" s="102">
        <f t="shared" si="2"/>
        <v>0</v>
      </c>
      <c r="P14" s="102">
        <f t="shared" si="3"/>
        <v>0</v>
      </c>
      <c r="Q14" s="104">
        <f t="shared" si="4"/>
        <v>0</v>
      </c>
      <c r="R14" s="108">
        <f t="shared" si="7"/>
      </c>
    </row>
    <row r="15" spans="1:18" ht="37.5" customHeight="1" hidden="1">
      <c r="A15" s="66">
        <v>12020000</v>
      </c>
      <c r="B15" s="115" t="s">
        <v>149</v>
      </c>
      <c r="C15" s="17"/>
      <c r="D15" s="164">
        <v>0</v>
      </c>
      <c r="E15" s="164"/>
      <c r="F15" s="164">
        <v>0</v>
      </c>
      <c r="G15" s="164">
        <f t="shared" si="0"/>
        <v>0</v>
      </c>
      <c r="H15" s="108">
        <f t="shared" si="8"/>
      </c>
      <c r="I15" s="117">
        <f t="shared" si="1"/>
        <v>0</v>
      </c>
      <c r="J15" s="108">
        <f t="shared" si="5"/>
      </c>
      <c r="K15" s="161">
        <v>0</v>
      </c>
      <c r="L15" s="161">
        <v>0</v>
      </c>
      <c r="M15" s="161">
        <f aca="true" t="shared" si="9" ref="M15:M20">L15-K15</f>
        <v>0</v>
      </c>
      <c r="N15" s="161">
        <f t="shared" si="6"/>
      </c>
      <c r="O15" s="107">
        <f t="shared" si="2"/>
        <v>0</v>
      </c>
      <c r="P15" s="117">
        <f t="shared" si="3"/>
        <v>0</v>
      </c>
      <c r="Q15" s="118">
        <f t="shared" si="4"/>
        <v>0</v>
      </c>
      <c r="R15" s="108">
        <f t="shared" si="7"/>
      </c>
    </row>
    <row r="16" spans="1:18" ht="18.75" customHeight="1" hidden="1">
      <c r="A16" s="66">
        <v>12030000</v>
      </c>
      <c r="B16" s="115" t="s">
        <v>55</v>
      </c>
      <c r="C16" s="17"/>
      <c r="D16" s="164"/>
      <c r="E16" s="164"/>
      <c r="F16" s="164"/>
      <c r="G16" s="164">
        <f t="shared" si="0"/>
        <v>0</v>
      </c>
      <c r="H16" s="108">
        <f t="shared" si="8"/>
      </c>
      <c r="I16" s="117">
        <f t="shared" si="1"/>
        <v>0</v>
      </c>
      <c r="J16" s="108">
        <f t="shared" si="5"/>
      </c>
      <c r="K16" s="161"/>
      <c r="L16" s="161"/>
      <c r="M16" s="161">
        <f t="shared" si="9"/>
        <v>0</v>
      </c>
      <c r="N16" s="161">
        <f t="shared" si="6"/>
      </c>
      <c r="O16" s="107">
        <f t="shared" si="2"/>
        <v>0</v>
      </c>
      <c r="P16" s="117">
        <f t="shared" si="3"/>
        <v>0</v>
      </c>
      <c r="Q16" s="118">
        <f t="shared" si="4"/>
        <v>0</v>
      </c>
      <c r="R16" s="108">
        <f t="shared" si="7"/>
      </c>
    </row>
    <row r="17" spans="1:18" ht="23.25" customHeight="1">
      <c r="A17" s="68">
        <v>13000000</v>
      </c>
      <c r="B17" s="13" t="s">
        <v>150</v>
      </c>
      <c r="C17" s="15" t="e">
        <f>C18+#REF!+#REF!+#REF!</f>
        <v>#REF!</v>
      </c>
      <c r="D17" s="101">
        <f>SUM(D18:D20)</f>
        <v>7682.2</v>
      </c>
      <c r="E17" s="101">
        <f>SUM(E18:E20)</f>
        <v>1651</v>
      </c>
      <c r="F17" s="101">
        <f>SUM(F18:F20)</f>
        <v>2056.31711</v>
      </c>
      <c r="G17" s="101">
        <f t="shared" si="0"/>
        <v>405.31710999999996</v>
      </c>
      <c r="H17" s="108">
        <f t="shared" si="8"/>
        <v>1.2454979466989704</v>
      </c>
      <c r="I17" s="102">
        <f t="shared" si="1"/>
        <v>-5625.88289</v>
      </c>
      <c r="J17" s="108">
        <f t="shared" si="5"/>
        <v>0.26767294655176904</v>
      </c>
      <c r="K17" s="161">
        <f>K18+K19+K20</f>
        <v>0</v>
      </c>
      <c r="L17" s="161">
        <f>L18+L19+L20</f>
        <v>0</v>
      </c>
      <c r="M17" s="161">
        <f t="shared" si="9"/>
        <v>0</v>
      </c>
      <c r="N17" s="161">
        <f t="shared" si="6"/>
      </c>
      <c r="O17" s="102">
        <f t="shared" si="2"/>
        <v>7682.2</v>
      </c>
      <c r="P17" s="102">
        <f t="shared" si="3"/>
        <v>2056.31711</v>
      </c>
      <c r="Q17" s="104">
        <f t="shared" si="4"/>
        <v>-5625.88289</v>
      </c>
      <c r="R17" s="108">
        <f t="shared" si="7"/>
        <v>0.26767294655176904</v>
      </c>
    </row>
    <row r="18" spans="1:33" s="203" customFormat="1" ht="19.5">
      <c r="A18" s="201">
        <v>13010000</v>
      </c>
      <c r="B18" s="16" t="s">
        <v>151</v>
      </c>
      <c r="C18" s="11">
        <v>1</v>
      </c>
      <c r="D18" s="161">
        <v>0</v>
      </c>
      <c r="E18" s="161">
        <v>0</v>
      </c>
      <c r="F18" s="161">
        <v>0</v>
      </c>
      <c r="G18" s="161">
        <f t="shared" si="0"/>
        <v>0</v>
      </c>
      <c r="H18" s="162">
        <f t="shared" si="8"/>
      </c>
      <c r="I18" s="163">
        <f t="shared" si="1"/>
        <v>0</v>
      </c>
      <c r="J18" s="162">
        <f t="shared" si="5"/>
      </c>
      <c r="K18" s="161">
        <v>0</v>
      </c>
      <c r="L18" s="161">
        <v>0</v>
      </c>
      <c r="M18" s="161">
        <f t="shared" si="9"/>
        <v>0</v>
      </c>
      <c r="N18" s="161">
        <f t="shared" si="6"/>
      </c>
      <c r="O18" s="190">
        <f t="shared" si="2"/>
        <v>0</v>
      </c>
      <c r="P18" s="163">
        <f t="shared" si="3"/>
        <v>0</v>
      </c>
      <c r="Q18" s="202">
        <f t="shared" si="4"/>
        <v>0</v>
      </c>
      <c r="R18" s="204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203" customFormat="1" ht="24" customHeight="1">
      <c r="A19" s="201">
        <v>13020000</v>
      </c>
      <c r="B19" s="16" t="s">
        <v>152</v>
      </c>
      <c r="C19" s="11"/>
      <c r="D19" s="161">
        <v>5600</v>
      </c>
      <c r="E19" s="161">
        <v>1195.2</v>
      </c>
      <c r="F19" s="161">
        <v>1477.97655</v>
      </c>
      <c r="G19" s="161">
        <f t="shared" si="0"/>
        <v>282.77655000000004</v>
      </c>
      <c r="H19" s="162">
        <f t="shared" si="8"/>
        <v>1.236593498995984</v>
      </c>
      <c r="I19" s="163">
        <f t="shared" si="1"/>
        <v>-4122.02345</v>
      </c>
      <c r="J19" s="162">
        <f t="shared" si="5"/>
        <v>0.2639243839285714</v>
      </c>
      <c r="K19" s="161">
        <v>0</v>
      </c>
      <c r="L19" s="161">
        <v>0</v>
      </c>
      <c r="M19" s="161">
        <f t="shared" si="9"/>
        <v>0</v>
      </c>
      <c r="N19" s="161">
        <f t="shared" si="6"/>
      </c>
      <c r="O19" s="190">
        <f t="shared" si="2"/>
        <v>5600</v>
      </c>
      <c r="P19" s="163">
        <f t="shared" si="3"/>
        <v>1477.97655</v>
      </c>
      <c r="Q19" s="202">
        <f t="shared" si="4"/>
        <v>-4122.02345</v>
      </c>
      <c r="R19" s="162">
        <f t="shared" si="7"/>
        <v>0.2639243839285714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203" customFormat="1" ht="23.25" customHeight="1">
      <c r="A20" s="201">
        <v>13030000</v>
      </c>
      <c r="B20" s="16" t="s">
        <v>153</v>
      </c>
      <c r="C20" s="11"/>
      <c r="D20" s="161">
        <v>2082.2</v>
      </c>
      <c r="E20" s="161">
        <v>455.8</v>
      </c>
      <c r="F20" s="161">
        <v>578.3405600000001</v>
      </c>
      <c r="G20" s="161">
        <f t="shared" si="0"/>
        <v>122.54056000000008</v>
      </c>
      <c r="H20" s="162">
        <f t="shared" si="8"/>
        <v>1.2688472136902151</v>
      </c>
      <c r="I20" s="163">
        <f t="shared" si="1"/>
        <v>-1503.8594399999997</v>
      </c>
      <c r="J20" s="162">
        <f t="shared" si="5"/>
        <v>0.2777545672846029</v>
      </c>
      <c r="K20" s="161">
        <v>0</v>
      </c>
      <c r="L20" s="161">
        <v>0</v>
      </c>
      <c r="M20" s="161">
        <f t="shared" si="9"/>
        <v>0</v>
      </c>
      <c r="N20" s="161">
        <f t="shared" si="6"/>
      </c>
      <c r="O20" s="190">
        <f t="shared" si="2"/>
        <v>2082.2</v>
      </c>
      <c r="P20" s="163">
        <f t="shared" si="3"/>
        <v>578.3405600000001</v>
      </c>
      <c r="Q20" s="202">
        <f t="shared" si="4"/>
        <v>-1503.8594399999997</v>
      </c>
      <c r="R20" s="162">
        <f t="shared" si="7"/>
        <v>0.2777545672846029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101">
        <f>D22+D23</f>
        <v>0</v>
      </c>
      <c r="E21" s="101">
        <f>E22+E23</f>
        <v>0</v>
      </c>
      <c r="F21" s="101">
        <f>F22+F23</f>
        <v>0</v>
      </c>
      <c r="G21" s="101">
        <f t="shared" si="0"/>
        <v>0</v>
      </c>
      <c r="H21" s="108">
        <f t="shared" si="8"/>
      </c>
      <c r="I21" s="102">
        <f>F21-D21</f>
        <v>0</v>
      </c>
      <c r="J21" s="108">
        <f t="shared" si="5"/>
      </c>
      <c r="K21" s="101">
        <f>K22+K23</f>
        <v>2294</v>
      </c>
      <c r="L21" s="101">
        <f>L22+L23</f>
        <v>767.7638900000001</v>
      </c>
      <c r="M21" s="102">
        <f>L21-K21</f>
        <v>-1526.2361099999998</v>
      </c>
      <c r="N21" s="108">
        <f t="shared" si="6"/>
        <v>0.33468347428073236</v>
      </c>
      <c r="O21" s="102">
        <f aca="true" t="shared" si="10" ref="O21:O52">D21+K21</f>
        <v>2294</v>
      </c>
      <c r="P21" s="102">
        <f>L21+F21</f>
        <v>767.7638900000001</v>
      </c>
      <c r="Q21" s="102">
        <f aca="true" t="shared" si="11" ref="Q21:Q43">P21-O21</f>
        <v>-1526.2361099999998</v>
      </c>
      <c r="R21" s="108">
        <f t="shared" si="7"/>
        <v>0.33468347428073236</v>
      </c>
    </row>
    <row r="22" spans="1:33" s="203" customFormat="1" ht="21.75" customHeight="1">
      <c r="A22" s="201">
        <v>19010000</v>
      </c>
      <c r="B22" s="16" t="s">
        <v>53</v>
      </c>
      <c r="C22" s="11"/>
      <c r="D22" s="161">
        <v>0</v>
      </c>
      <c r="E22" s="161">
        <v>0</v>
      </c>
      <c r="F22" s="161">
        <v>0</v>
      </c>
      <c r="G22" s="161">
        <f t="shared" si="0"/>
        <v>0</v>
      </c>
      <c r="H22" s="162">
        <f t="shared" si="8"/>
      </c>
      <c r="I22" s="163">
        <f>F22-D22</f>
        <v>0</v>
      </c>
      <c r="J22" s="162">
        <f t="shared" si="5"/>
      </c>
      <c r="K22" s="161">
        <v>2294</v>
      </c>
      <c r="L22" s="161">
        <v>767.7638900000001</v>
      </c>
      <c r="M22" s="161">
        <f>L22-K22</f>
        <v>-1526.2361099999998</v>
      </c>
      <c r="N22" s="161">
        <f t="shared" si="6"/>
        <v>0.33468347428073236</v>
      </c>
      <c r="O22" s="190">
        <f t="shared" si="10"/>
        <v>2294</v>
      </c>
      <c r="P22" s="163">
        <f>L22+F22</f>
        <v>767.7638900000001</v>
      </c>
      <c r="Q22" s="190">
        <f t="shared" si="11"/>
        <v>-1526.2361099999998</v>
      </c>
      <c r="R22" s="162">
        <f t="shared" si="7"/>
        <v>0.33468347428073236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203" customFormat="1" ht="19.5">
      <c r="A23" s="201">
        <v>19050000</v>
      </c>
      <c r="B23" s="16" t="s">
        <v>54</v>
      </c>
      <c r="C23" s="11"/>
      <c r="D23" s="161">
        <v>0</v>
      </c>
      <c r="E23" s="161">
        <v>0</v>
      </c>
      <c r="F23" s="161">
        <v>0</v>
      </c>
      <c r="G23" s="161">
        <f t="shared" si="0"/>
        <v>0</v>
      </c>
      <c r="H23" s="162">
        <f t="shared" si="8"/>
      </c>
      <c r="I23" s="163">
        <f>F23-D23</f>
        <v>0</v>
      </c>
      <c r="J23" s="162">
        <f t="shared" si="5"/>
      </c>
      <c r="K23" s="161">
        <v>0</v>
      </c>
      <c r="L23" s="161">
        <v>0</v>
      </c>
      <c r="M23" s="161">
        <f>L23-K23</f>
        <v>0</v>
      </c>
      <c r="N23" s="161">
        <f t="shared" si="6"/>
      </c>
      <c r="O23" s="190">
        <f t="shared" si="10"/>
        <v>0</v>
      </c>
      <c r="P23" s="163">
        <f>L23+F23</f>
        <v>0</v>
      </c>
      <c r="Q23" s="190">
        <f t="shared" si="11"/>
        <v>0</v>
      </c>
      <c r="R23" s="204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101">
        <f>D25+D26+D30</f>
        <v>18838.3</v>
      </c>
      <c r="E24" s="101">
        <f>E25+E26+E30</f>
        <v>3352.4</v>
      </c>
      <c r="F24" s="101">
        <f>F25+F26+F30</f>
        <v>6272.889950000001</v>
      </c>
      <c r="G24" s="101">
        <f>G25+G26+G30</f>
        <v>2920.4899500000006</v>
      </c>
      <c r="H24" s="108">
        <f t="shared" si="8"/>
        <v>1.8711639273356402</v>
      </c>
      <c r="I24" s="101">
        <f>I25+I26+I30</f>
        <v>-12565.410049999999</v>
      </c>
      <c r="J24" s="108">
        <f t="shared" si="5"/>
        <v>0.33298598865078066</v>
      </c>
      <c r="K24" s="101">
        <f>K25+K26+K30+K34</f>
        <v>108542.03676</v>
      </c>
      <c r="L24" s="101">
        <f>L25+L26+L30+L34</f>
        <v>46822.5658</v>
      </c>
      <c r="M24" s="102">
        <f>L24-K24</f>
        <v>-61719.470960000006</v>
      </c>
      <c r="N24" s="108">
        <f t="shared" si="6"/>
        <v>0.4313772543584246</v>
      </c>
      <c r="O24" s="102">
        <f t="shared" si="10"/>
        <v>127380.33676</v>
      </c>
      <c r="P24" s="114">
        <f>L24+F24</f>
        <v>53095.455749999994</v>
      </c>
      <c r="Q24" s="102">
        <f t="shared" si="11"/>
        <v>-74284.88101000001</v>
      </c>
      <c r="R24" s="108">
        <f t="shared" si="7"/>
        <v>0.41682615308231025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165">
        <v>15.3</v>
      </c>
      <c r="E25" s="165">
        <v>3.9</v>
      </c>
      <c r="F25" s="165">
        <v>2.464</v>
      </c>
      <c r="G25" s="101">
        <f>F25-E25</f>
        <v>-1.436</v>
      </c>
      <c r="H25" s="108">
        <f t="shared" si="8"/>
        <v>0.6317948717948718</v>
      </c>
      <c r="I25" s="102">
        <f>F25-D25</f>
        <v>-12.836</v>
      </c>
      <c r="J25" s="108">
        <f t="shared" si="5"/>
        <v>0.1610457516339869</v>
      </c>
      <c r="K25" s="101">
        <v>202.2</v>
      </c>
      <c r="L25" s="101">
        <v>634.47689</v>
      </c>
      <c r="M25" s="102">
        <f aca="true" t="shared" si="12" ref="M25:M30">L25-K25</f>
        <v>432.27689000000004</v>
      </c>
      <c r="N25" s="108">
        <f t="shared" si="6"/>
        <v>3.1378679030662715</v>
      </c>
      <c r="O25" s="102">
        <f t="shared" si="10"/>
        <v>217.5</v>
      </c>
      <c r="P25" s="102">
        <f aca="true" t="shared" si="13" ref="P25:P62">L25+F25</f>
        <v>636.9408900000001</v>
      </c>
      <c r="Q25" s="102">
        <f t="shared" si="11"/>
        <v>419.4408900000001</v>
      </c>
      <c r="R25" s="108">
        <f t="shared" si="7"/>
        <v>2.928463862068966</v>
      </c>
    </row>
    <row r="26" spans="1:18" ht="30.75" customHeight="1">
      <c r="A26" s="68">
        <v>22000000</v>
      </c>
      <c r="B26" s="13" t="s">
        <v>154</v>
      </c>
      <c r="C26" s="15">
        <v>4948.8</v>
      </c>
      <c r="D26" s="101">
        <f>SUM(D28:D28)+D29+D27</f>
        <v>18823</v>
      </c>
      <c r="E26" s="101">
        <f>SUM(E28:E28)+E29+E27</f>
        <v>3348.5</v>
      </c>
      <c r="F26" s="101">
        <f>SUM(F28:F28)+F29+F27</f>
        <v>5384.98616</v>
      </c>
      <c r="G26" s="101">
        <f t="shared" si="0"/>
        <v>2036.4861600000004</v>
      </c>
      <c r="H26" s="108">
        <f t="shared" si="8"/>
        <v>1.6081786352097955</v>
      </c>
      <c r="I26" s="101">
        <f>F26-D26</f>
        <v>-13438.01384</v>
      </c>
      <c r="J26" s="108">
        <f t="shared" si="5"/>
        <v>0.28608543590288477</v>
      </c>
      <c r="K26" s="101">
        <f>SUM(K28:K28)+K29+K27</f>
        <v>0</v>
      </c>
      <c r="L26" s="101">
        <f>SUM(L28:L28)+L29+L27</f>
        <v>0</v>
      </c>
      <c r="M26" s="102">
        <f t="shared" si="12"/>
        <v>0</v>
      </c>
      <c r="N26" s="108">
        <f t="shared" si="6"/>
      </c>
      <c r="O26" s="102">
        <f t="shared" si="10"/>
        <v>18823</v>
      </c>
      <c r="P26" s="102">
        <f t="shared" si="13"/>
        <v>5384.98616</v>
      </c>
      <c r="Q26" s="102">
        <f t="shared" si="11"/>
        <v>-13438.01384</v>
      </c>
      <c r="R26" s="108">
        <f t="shared" si="7"/>
        <v>0.28608543590288477</v>
      </c>
    </row>
    <row r="27" spans="1:33" s="203" customFormat="1" ht="21.75" customHeight="1">
      <c r="A27" s="201">
        <v>22010000</v>
      </c>
      <c r="B27" s="16" t="s">
        <v>69</v>
      </c>
      <c r="C27" s="18"/>
      <c r="D27" s="161">
        <v>16323</v>
      </c>
      <c r="E27" s="161">
        <v>2721.5</v>
      </c>
      <c r="F27" s="161">
        <v>3961.99212</v>
      </c>
      <c r="G27" s="161">
        <f t="shared" si="0"/>
        <v>1240.4921199999999</v>
      </c>
      <c r="H27" s="162">
        <f t="shared" si="8"/>
        <v>1.455811912548227</v>
      </c>
      <c r="I27" s="163">
        <f>F27-D27</f>
        <v>-12361.007880000001</v>
      </c>
      <c r="J27" s="162">
        <f t="shared" si="5"/>
        <v>0.24272450652453592</v>
      </c>
      <c r="K27" s="161">
        <v>0</v>
      </c>
      <c r="L27" s="161">
        <v>0</v>
      </c>
      <c r="M27" s="161">
        <f t="shared" si="12"/>
        <v>0</v>
      </c>
      <c r="N27" s="161">
        <f t="shared" si="6"/>
      </c>
      <c r="O27" s="190">
        <f t="shared" si="10"/>
        <v>16323</v>
      </c>
      <c r="P27" s="163">
        <f t="shared" si="13"/>
        <v>3961.99212</v>
      </c>
      <c r="Q27" s="190">
        <f t="shared" si="11"/>
        <v>-12361.007880000001</v>
      </c>
      <c r="R27" s="162">
        <f t="shared" si="7"/>
        <v>0.24272450652453592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203" customFormat="1" ht="31.5">
      <c r="A28" s="201">
        <v>22080000</v>
      </c>
      <c r="B28" s="16" t="s">
        <v>155</v>
      </c>
      <c r="C28" s="11">
        <v>259.6</v>
      </c>
      <c r="D28" s="161">
        <v>2500</v>
      </c>
      <c r="E28" s="161">
        <v>627</v>
      </c>
      <c r="F28" s="161">
        <v>1392.20742</v>
      </c>
      <c r="G28" s="161">
        <f aca="true" t="shared" si="14" ref="G28:G34">F28-E28</f>
        <v>765.20742</v>
      </c>
      <c r="H28" s="162">
        <f t="shared" si="8"/>
        <v>2.2204265071770335</v>
      </c>
      <c r="I28" s="163">
        <f aca="true" t="shared" si="15" ref="I28:I35">F28-D28</f>
        <v>-1107.79258</v>
      </c>
      <c r="J28" s="162">
        <f t="shared" si="5"/>
        <v>0.556882968</v>
      </c>
      <c r="K28" s="161">
        <v>0</v>
      </c>
      <c r="L28" s="161">
        <v>0</v>
      </c>
      <c r="M28" s="161">
        <f t="shared" si="12"/>
        <v>0</v>
      </c>
      <c r="N28" s="161">
        <f t="shared" si="6"/>
      </c>
      <c r="O28" s="190">
        <f t="shared" si="10"/>
        <v>2500</v>
      </c>
      <c r="P28" s="163">
        <f t="shared" si="13"/>
        <v>1392.20742</v>
      </c>
      <c r="Q28" s="190">
        <f t="shared" si="11"/>
        <v>-1107.79258</v>
      </c>
      <c r="R28" s="162">
        <f t="shared" si="7"/>
        <v>0.556882968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203" customFormat="1" ht="49.5" customHeight="1">
      <c r="A29" s="201">
        <v>22130000</v>
      </c>
      <c r="B29" s="16" t="s">
        <v>156</v>
      </c>
      <c r="C29" s="11"/>
      <c r="D29" s="161">
        <v>0</v>
      </c>
      <c r="E29" s="161">
        <v>0</v>
      </c>
      <c r="F29" s="161">
        <v>30.78662</v>
      </c>
      <c r="G29" s="161">
        <f t="shared" si="14"/>
        <v>30.78662</v>
      </c>
      <c r="H29" s="162">
        <f t="shared" si="8"/>
      </c>
      <c r="I29" s="163">
        <f t="shared" si="15"/>
        <v>30.78662</v>
      </c>
      <c r="J29" s="162">
        <f t="shared" si="5"/>
      </c>
      <c r="K29" s="161">
        <v>0</v>
      </c>
      <c r="L29" s="161">
        <v>0</v>
      </c>
      <c r="M29" s="161">
        <f t="shared" si="12"/>
        <v>0</v>
      </c>
      <c r="N29" s="161">
        <f t="shared" si="6"/>
      </c>
      <c r="O29" s="190">
        <f t="shared" si="10"/>
        <v>0</v>
      </c>
      <c r="P29" s="163">
        <f t="shared" si="13"/>
        <v>30.78662</v>
      </c>
      <c r="Q29" s="190">
        <f t="shared" si="11"/>
        <v>30.78662</v>
      </c>
      <c r="R29" s="162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101">
        <f>SUM(D31:D32)</f>
        <v>0</v>
      </c>
      <c r="E30" s="101">
        <f>SUM(E31:E32)</f>
        <v>0</v>
      </c>
      <c r="F30" s="101">
        <f>SUM(F31:F32)</f>
        <v>885.43979</v>
      </c>
      <c r="G30" s="165">
        <f t="shared" si="14"/>
        <v>885.43979</v>
      </c>
      <c r="H30" s="108">
        <f t="shared" si="8"/>
      </c>
      <c r="I30" s="165">
        <f t="shared" si="15"/>
        <v>885.43979</v>
      </c>
      <c r="J30" s="108">
        <f t="shared" si="5"/>
      </c>
      <c r="K30" s="101">
        <f>SUM(K31:K33)</f>
        <v>350</v>
      </c>
      <c r="L30" s="101">
        <f>SUM(L31:L33)</f>
        <v>183.12429</v>
      </c>
      <c r="M30" s="114">
        <f t="shared" si="12"/>
        <v>-166.87571</v>
      </c>
      <c r="N30" s="108">
        <f t="shared" si="6"/>
        <v>0.5232122571428571</v>
      </c>
      <c r="O30" s="102">
        <f t="shared" si="10"/>
        <v>350</v>
      </c>
      <c r="P30" s="114">
        <f t="shared" si="13"/>
        <v>1068.56408</v>
      </c>
      <c r="Q30" s="102">
        <f t="shared" si="11"/>
        <v>718.5640800000001</v>
      </c>
      <c r="R30" s="108">
        <f t="shared" si="7"/>
        <v>3.0530402285714286</v>
      </c>
    </row>
    <row r="31" spans="1:33" s="203" customFormat="1" ht="20.25" customHeight="1">
      <c r="A31" s="201">
        <v>24060000</v>
      </c>
      <c r="B31" s="16" t="s">
        <v>17</v>
      </c>
      <c r="C31" s="11">
        <v>0</v>
      </c>
      <c r="D31" s="161">
        <v>0</v>
      </c>
      <c r="E31" s="161">
        <v>0</v>
      </c>
      <c r="F31" s="161">
        <v>885.43979</v>
      </c>
      <c r="G31" s="161">
        <f t="shared" si="14"/>
        <v>885.43979</v>
      </c>
      <c r="H31" s="162">
        <f t="shared" si="8"/>
      </c>
      <c r="I31" s="163">
        <f t="shared" si="15"/>
        <v>885.43979</v>
      </c>
      <c r="J31" s="162">
        <f t="shared" si="5"/>
      </c>
      <c r="K31" s="161">
        <v>350</v>
      </c>
      <c r="L31" s="161">
        <v>183.12429</v>
      </c>
      <c r="M31" s="161">
        <f aca="true" t="shared" si="16" ref="M31:M39">L31-K31</f>
        <v>-166.87571</v>
      </c>
      <c r="N31" s="161">
        <f t="shared" si="6"/>
        <v>0.5232122571428571</v>
      </c>
      <c r="O31" s="190">
        <f t="shared" si="10"/>
        <v>350</v>
      </c>
      <c r="P31" s="163">
        <f t="shared" si="13"/>
        <v>1068.56408</v>
      </c>
      <c r="Q31" s="190">
        <f t="shared" si="11"/>
        <v>718.5640800000001</v>
      </c>
      <c r="R31" s="162">
        <f t="shared" si="7"/>
        <v>3.0530402285714286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115" t="s">
        <v>49</v>
      </c>
      <c r="C32" s="11"/>
      <c r="D32" s="164">
        <v>0</v>
      </c>
      <c r="E32" s="164">
        <v>0</v>
      </c>
      <c r="F32" s="164">
        <v>0</v>
      </c>
      <c r="G32" s="164">
        <v>0</v>
      </c>
      <c r="H32" s="108">
        <f t="shared" si="8"/>
      </c>
      <c r="I32" s="164">
        <f t="shared" si="15"/>
        <v>0</v>
      </c>
      <c r="J32" s="108">
        <f t="shared" si="5"/>
      </c>
      <c r="K32" s="199">
        <v>0</v>
      </c>
      <c r="L32" s="199">
        <v>0</v>
      </c>
      <c r="M32" s="107">
        <f t="shared" si="16"/>
        <v>0</v>
      </c>
      <c r="N32" s="108">
        <f t="shared" si="6"/>
      </c>
      <c r="O32" s="107">
        <f t="shared" si="10"/>
        <v>0</v>
      </c>
      <c r="P32" s="117">
        <f t="shared" si="13"/>
        <v>0</v>
      </c>
      <c r="Q32" s="107">
        <f t="shared" si="11"/>
        <v>0</v>
      </c>
      <c r="R32" s="108">
        <f t="shared" si="7"/>
      </c>
    </row>
    <row r="33" spans="1:18" ht="35.25" customHeight="1" hidden="1">
      <c r="A33" s="66" t="s">
        <v>177</v>
      </c>
      <c r="B33" s="115" t="s">
        <v>178</v>
      </c>
      <c r="C33" s="11"/>
      <c r="D33" s="164">
        <v>0</v>
      </c>
      <c r="E33" s="164">
        <v>0</v>
      </c>
      <c r="F33" s="164">
        <v>0</v>
      </c>
      <c r="G33" s="164">
        <f t="shared" si="14"/>
        <v>0</v>
      </c>
      <c r="H33" s="108">
        <f t="shared" si="8"/>
      </c>
      <c r="I33" s="164">
        <f t="shared" si="15"/>
        <v>0</v>
      </c>
      <c r="J33" s="108">
        <f t="shared" si="5"/>
      </c>
      <c r="K33" s="199">
        <v>0</v>
      </c>
      <c r="L33" s="199">
        <v>0</v>
      </c>
      <c r="M33" s="107">
        <f t="shared" si="16"/>
        <v>0</v>
      </c>
      <c r="N33" s="108">
        <f t="shared" si="6"/>
      </c>
      <c r="O33" s="107">
        <f t="shared" si="10"/>
        <v>0</v>
      </c>
      <c r="P33" s="117">
        <f t="shared" si="13"/>
        <v>0</v>
      </c>
      <c r="Q33" s="107">
        <f t="shared" si="11"/>
        <v>0</v>
      </c>
      <c r="R33" s="108">
        <f t="shared" si="7"/>
      </c>
    </row>
    <row r="34" spans="1:18" ht="21.75" customHeight="1">
      <c r="A34" s="68">
        <v>25000000</v>
      </c>
      <c r="B34" s="13" t="s">
        <v>25</v>
      </c>
      <c r="C34" s="15"/>
      <c r="D34" s="101">
        <v>0</v>
      </c>
      <c r="E34" s="101">
        <v>0</v>
      </c>
      <c r="F34" s="101">
        <v>0</v>
      </c>
      <c r="G34" s="101">
        <f t="shared" si="14"/>
        <v>0</v>
      </c>
      <c r="H34" s="108">
        <f t="shared" si="8"/>
      </c>
      <c r="I34" s="101">
        <f t="shared" si="15"/>
        <v>0</v>
      </c>
      <c r="J34" s="108">
        <f t="shared" si="5"/>
      </c>
      <c r="K34" s="101">
        <v>107989.83676</v>
      </c>
      <c r="L34" s="101">
        <v>46004.96462</v>
      </c>
      <c r="M34" s="102">
        <f t="shared" si="16"/>
        <v>-61984.87214000001</v>
      </c>
      <c r="N34" s="108">
        <f t="shared" si="6"/>
        <v>0.4260119840929371</v>
      </c>
      <c r="O34" s="102">
        <f t="shared" si="10"/>
        <v>107989.83676</v>
      </c>
      <c r="P34" s="102">
        <f t="shared" si="13"/>
        <v>46004.96462</v>
      </c>
      <c r="Q34" s="102">
        <f t="shared" si="11"/>
        <v>-61984.87214000001</v>
      </c>
      <c r="R34" s="108">
        <f t="shared" si="7"/>
        <v>0.4260119840929371</v>
      </c>
    </row>
    <row r="35" spans="1:23" ht="24" customHeight="1">
      <c r="A35" s="68">
        <v>30000000</v>
      </c>
      <c r="B35" s="12" t="s">
        <v>38</v>
      </c>
      <c r="C35" s="18"/>
      <c r="D35" s="101">
        <v>0</v>
      </c>
      <c r="E35" s="101">
        <v>0</v>
      </c>
      <c r="F35" s="101">
        <v>0</v>
      </c>
      <c r="G35" s="101">
        <f aca="true" t="shared" si="17" ref="G35:G49">F35-E35</f>
        <v>0</v>
      </c>
      <c r="H35" s="108">
        <f t="shared" si="8"/>
      </c>
      <c r="I35" s="102">
        <f t="shared" si="15"/>
        <v>0</v>
      </c>
      <c r="J35" s="108">
        <f t="shared" si="5"/>
      </c>
      <c r="K35" s="101">
        <v>0</v>
      </c>
      <c r="L35" s="101">
        <v>0</v>
      </c>
      <c r="M35" s="102">
        <f t="shared" si="16"/>
        <v>0</v>
      </c>
      <c r="N35" s="108">
        <f t="shared" si="6"/>
      </c>
      <c r="O35" s="102">
        <f t="shared" si="10"/>
        <v>0</v>
      </c>
      <c r="P35" s="102">
        <f t="shared" si="13"/>
        <v>0</v>
      </c>
      <c r="Q35" s="102">
        <f t="shared" si="11"/>
        <v>0</v>
      </c>
      <c r="R35" s="108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101"/>
      <c r="E36" s="166"/>
      <c r="F36" s="101">
        <f>F37+F38</f>
        <v>0</v>
      </c>
      <c r="G36" s="101">
        <f t="shared" si="17"/>
        <v>0</v>
      </c>
      <c r="H36" s="164" t="e">
        <f>F36/E36*100</f>
        <v>#DIV/0!</v>
      </c>
      <c r="I36" s="102"/>
      <c r="J36" s="102"/>
      <c r="K36" s="101">
        <f>K37+K38</f>
        <v>0</v>
      </c>
      <c r="L36" s="101">
        <f>L37+L38</f>
        <v>0</v>
      </c>
      <c r="M36" s="102">
        <f t="shared" si="16"/>
        <v>0</v>
      </c>
      <c r="N36" s="102"/>
      <c r="O36" s="102">
        <f t="shared" si="10"/>
        <v>0</v>
      </c>
      <c r="P36" s="102">
        <f t="shared" si="13"/>
        <v>0</v>
      </c>
      <c r="Q36" s="102">
        <f t="shared" si="11"/>
        <v>0</v>
      </c>
      <c r="R36" s="102"/>
    </row>
    <row r="37" spans="1:18" ht="16.5" customHeight="1" hidden="1">
      <c r="A37" s="66">
        <v>50080000</v>
      </c>
      <c r="B37" s="115" t="s">
        <v>19</v>
      </c>
      <c r="C37" s="11"/>
      <c r="D37" s="164"/>
      <c r="E37" s="167"/>
      <c r="F37" s="164"/>
      <c r="G37" s="164">
        <f t="shared" si="17"/>
        <v>0</v>
      </c>
      <c r="H37" s="164" t="e">
        <f>F37/E37*100</f>
        <v>#DIV/0!</v>
      </c>
      <c r="I37" s="117"/>
      <c r="J37" s="117"/>
      <c r="K37" s="164"/>
      <c r="L37" s="164"/>
      <c r="M37" s="107">
        <f t="shared" si="16"/>
        <v>0</v>
      </c>
      <c r="N37" s="117"/>
      <c r="O37" s="107">
        <f t="shared" si="10"/>
        <v>0</v>
      </c>
      <c r="P37" s="117">
        <f t="shared" si="13"/>
        <v>0</v>
      </c>
      <c r="Q37" s="107">
        <f t="shared" si="11"/>
        <v>0</v>
      </c>
      <c r="R37" s="107"/>
    </row>
    <row r="38" spans="1:18" ht="16.5" customHeight="1" hidden="1">
      <c r="A38" s="66">
        <v>50110000</v>
      </c>
      <c r="B38" s="115" t="s">
        <v>20</v>
      </c>
      <c r="C38" s="11"/>
      <c r="D38" s="164"/>
      <c r="E38" s="167"/>
      <c r="F38" s="164"/>
      <c r="G38" s="164">
        <f t="shared" si="17"/>
        <v>0</v>
      </c>
      <c r="H38" s="164" t="e">
        <f>F38/E38*100</f>
        <v>#DIV/0!</v>
      </c>
      <c r="I38" s="117"/>
      <c r="J38" s="117"/>
      <c r="K38" s="164"/>
      <c r="L38" s="164"/>
      <c r="M38" s="107">
        <f t="shared" si="16"/>
        <v>0</v>
      </c>
      <c r="N38" s="117"/>
      <c r="O38" s="107">
        <f t="shared" si="10"/>
        <v>0</v>
      </c>
      <c r="P38" s="117">
        <f t="shared" si="13"/>
        <v>0</v>
      </c>
      <c r="Q38" s="107">
        <f t="shared" si="11"/>
        <v>0</v>
      </c>
      <c r="R38" s="107"/>
    </row>
    <row r="39" spans="1:18" s="59" customFormat="1" ht="21.75" customHeight="1">
      <c r="A39" s="77">
        <v>90010100</v>
      </c>
      <c r="B39" s="78" t="s">
        <v>176</v>
      </c>
      <c r="C39" s="79" t="e">
        <f>C10+C24+C36+C37</f>
        <v>#REF!</v>
      </c>
      <c r="D39" s="168">
        <f>D10+D24+D36+D35</f>
        <v>800000</v>
      </c>
      <c r="E39" s="168">
        <f>E10+E24+E36+E35</f>
        <v>211970</v>
      </c>
      <c r="F39" s="105">
        <f>F10+F24+F36+F35</f>
        <v>217931.52418</v>
      </c>
      <c r="G39" s="105">
        <f t="shared" si="17"/>
        <v>5961.524180000008</v>
      </c>
      <c r="H39" s="111">
        <f>_xlfn.IFERROR(F39/E39,"")</f>
        <v>1.0281243769401331</v>
      </c>
      <c r="I39" s="105">
        <f aca="true" t="shared" si="18" ref="I39:I49">F39-D39</f>
        <v>-582068.47582</v>
      </c>
      <c r="J39" s="111">
        <f>_xlfn.IFERROR(F39/D39,"")</f>
        <v>0.272414405225</v>
      </c>
      <c r="K39" s="105">
        <f>K10+K24+K35+K36</f>
        <v>110836.03676</v>
      </c>
      <c r="L39" s="105">
        <f>L10+L24+L35+L36</f>
        <v>47590.32969</v>
      </c>
      <c r="M39" s="105">
        <f t="shared" si="16"/>
        <v>-63245.707070000004</v>
      </c>
      <c r="N39" s="111">
        <f>_xlfn.IFERROR(L39/K39,"")</f>
        <v>0.42937596003229733</v>
      </c>
      <c r="O39" s="105">
        <f t="shared" si="10"/>
        <v>910836.03676</v>
      </c>
      <c r="P39" s="105">
        <f t="shared" si="13"/>
        <v>265521.85387</v>
      </c>
      <c r="Q39" s="105">
        <f t="shared" si="11"/>
        <v>-645314.18289</v>
      </c>
      <c r="R39" s="112">
        <f>_xlfn.IFERROR(P39/O39,"")</f>
        <v>0.2915144363572908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101">
        <f>D41</f>
        <v>574544</v>
      </c>
      <c r="E40" s="101">
        <f>E41</f>
        <v>143407.90000000002</v>
      </c>
      <c r="F40" s="101">
        <f>F41</f>
        <v>143896</v>
      </c>
      <c r="G40" s="101">
        <f t="shared" si="17"/>
        <v>488.0999999999767</v>
      </c>
      <c r="H40" s="108">
        <f>_xlfn.IFERROR(F40/E40,"")</f>
        <v>1.003403578185023</v>
      </c>
      <c r="I40" s="102">
        <f t="shared" si="18"/>
        <v>-430648</v>
      </c>
      <c r="J40" s="108">
        <f>_xlfn.IFERROR(F40/D40,"")</f>
        <v>0.25045253279122226</v>
      </c>
      <c r="K40" s="101">
        <f>K41</f>
        <v>247808.7</v>
      </c>
      <c r="L40" s="101">
        <f>L41</f>
        <v>56251.8</v>
      </c>
      <c r="M40" s="102">
        <f aca="true" t="shared" si="19" ref="M40:M45">L40-K40</f>
        <v>-191556.90000000002</v>
      </c>
      <c r="N40" s="108">
        <f>_xlfn.IFERROR(L40/K40,"")</f>
        <v>0.22699687299114196</v>
      </c>
      <c r="O40" s="102">
        <f t="shared" si="10"/>
        <v>822352.7</v>
      </c>
      <c r="P40" s="102">
        <f t="shared" si="13"/>
        <v>200147.8</v>
      </c>
      <c r="Q40" s="102">
        <f t="shared" si="11"/>
        <v>-622204.8999999999</v>
      </c>
      <c r="R40" s="108">
        <f>_xlfn.IFERROR(P40/O40,"")</f>
        <v>0.24338437753046838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C42+C46</f>
        <v>#REF!</v>
      </c>
      <c r="D41" s="101">
        <f>D42+D46</f>
        <v>574544</v>
      </c>
      <c r="E41" s="101">
        <f>E42+E46</f>
        <v>143407.90000000002</v>
      </c>
      <c r="F41" s="101">
        <f>F42+F46</f>
        <v>143896</v>
      </c>
      <c r="G41" s="101">
        <f t="shared" si="17"/>
        <v>488.0999999999767</v>
      </c>
      <c r="H41" s="108">
        <f aca="true" t="shared" si="20" ref="H41:H65">_xlfn.IFERROR(F41/E41,"")</f>
        <v>1.003403578185023</v>
      </c>
      <c r="I41" s="102">
        <f t="shared" si="18"/>
        <v>-430648</v>
      </c>
      <c r="J41" s="108">
        <f aca="true" t="shared" si="21" ref="J41:J62">_xlfn.IFERROR(F41/D41,"")</f>
        <v>0.25045253279122226</v>
      </c>
      <c r="K41" s="101">
        <f>K42+K46</f>
        <v>247808.7</v>
      </c>
      <c r="L41" s="101">
        <f>L42+L46</f>
        <v>56251.8</v>
      </c>
      <c r="M41" s="102">
        <f t="shared" si="19"/>
        <v>-191556.90000000002</v>
      </c>
      <c r="N41" s="108">
        <f aca="true" t="shared" si="22" ref="N41:N62">_xlfn.IFERROR(L41/K41,"")</f>
        <v>0.22699687299114196</v>
      </c>
      <c r="O41" s="102">
        <f t="shared" si="10"/>
        <v>822352.7</v>
      </c>
      <c r="P41" s="102">
        <f t="shared" si="13"/>
        <v>200147.8</v>
      </c>
      <c r="Q41" s="102">
        <f t="shared" si="11"/>
        <v>-622204.8999999999</v>
      </c>
      <c r="R41" s="108">
        <f aca="true" t="shared" si="23" ref="R41:R62">_xlfn.IFERROR(P41/O41,"")</f>
        <v>0.24338437753046838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4" customFormat="1" ht="28.5" customHeight="1">
      <c r="A42" s="68">
        <v>41020000</v>
      </c>
      <c r="B42" s="12" t="s">
        <v>173</v>
      </c>
      <c r="C42" s="73">
        <f>SUM(C43:C43)</f>
        <v>226954.7</v>
      </c>
      <c r="D42" s="165">
        <f>D43+D44+D45</f>
        <v>366718.5</v>
      </c>
      <c r="E42" s="165">
        <f>E43+E44+E45</f>
        <v>91679.1</v>
      </c>
      <c r="F42" s="165">
        <f>F43+F44+F45</f>
        <v>92167.20000000001</v>
      </c>
      <c r="G42" s="165">
        <f t="shared" si="17"/>
        <v>488.1000000000058</v>
      </c>
      <c r="H42" s="108">
        <f t="shared" si="20"/>
        <v>1.0053240051440295</v>
      </c>
      <c r="I42" s="114">
        <f t="shared" si="18"/>
        <v>-274551.3</v>
      </c>
      <c r="J42" s="108">
        <f t="shared" si="21"/>
        <v>0.2513295620482741</v>
      </c>
      <c r="K42" s="165">
        <f>K43+K44</f>
        <v>0</v>
      </c>
      <c r="L42" s="165">
        <f>L43+L44</f>
        <v>0</v>
      </c>
      <c r="M42" s="114">
        <f t="shared" si="19"/>
        <v>0</v>
      </c>
      <c r="N42" s="108">
        <f t="shared" si="22"/>
      </c>
      <c r="O42" s="114">
        <f t="shared" si="10"/>
        <v>366718.5</v>
      </c>
      <c r="P42" s="114">
        <f t="shared" si="13"/>
        <v>92167.20000000001</v>
      </c>
      <c r="Q42" s="114">
        <f t="shared" si="11"/>
        <v>-274551.3</v>
      </c>
      <c r="R42" s="108">
        <f t="shared" si="23"/>
        <v>0.2513295620482741</v>
      </c>
    </row>
    <row r="43" spans="1:18" s="203" customFormat="1" ht="28.5" customHeight="1">
      <c r="A43" s="201">
        <v>41020100</v>
      </c>
      <c r="B43" s="16" t="s">
        <v>58</v>
      </c>
      <c r="C43" s="21">
        <v>226954.7</v>
      </c>
      <c r="D43" s="161">
        <v>252482.1</v>
      </c>
      <c r="E43" s="161">
        <v>63120.6</v>
      </c>
      <c r="F43" s="161">
        <v>63120.6</v>
      </c>
      <c r="G43" s="161">
        <f t="shared" si="17"/>
        <v>0</v>
      </c>
      <c r="H43" s="162">
        <f t="shared" si="20"/>
        <v>1</v>
      </c>
      <c r="I43" s="163">
        <f t="shared" si="18"/>
        <v>-189361.5</v>
      </c>
      <c r="J43" s="162">
        <f t="shared" si="21"/>
        <v>0.2500002970507612</v>
      </c>
      <c r="K43" s="161"/>
      <c r="L43" s="161"/>
      <c r="M43" s="163">
        <f t="shared" si="19"/>
        <v>0</v>
      </c>
      <c r="N43" s="162">
        <f t="shared" si="22"/>
      </c>
      <c r="O43" s="163">
        <f t="shared" si="10"/>
        <v>252482.1</v>
      </c>
      <c r="P43" s="163">
        <f t="shared" si="13"/>
        <v>63120.6</v>
      </c>
      <c r="Q43" s="163">
        <f t="shared" si="11"/>
        <v>-189361.5</v>
      </c>
      <c r="R43" s="162">
        <f t="shared" si="23"/>
        <v>0.2500002970507612</v>
      </c>
    </row>
    <row r="44" spans="1:18" s="203" customFormat="1" ht="47.25">
      <c r="A44" s="201">
        <v>41020200</v>
      </c>
      <c r="B44" s="16" t="s">
        <v>101</v>
      </c>
      <c r="C44" s="21"/>
      <c r="D44" s="161">
        <v>114236.4</v>
      </c>
      <c r="E44" s="161">
        <v>28558.5</v>
      </c>
      <c r="F44" s="161">
        <v>28558.5</v>
      </c>
      <c r="G44" s="161">
        <f t="shared" si="17"/>
        <v>0</v>
      </c>
      <c r="H44" s="162">
        <f t="shared" si="20"/>
        <v>1</v>
      </c>
      <c r="I44" s="163">
        <f t="shared" si="18"/>
        <v>-85677.9</v>
      </c>
      <c r="J44" s="162">
        <f t="shared" si="21"/>
        <v>0.24999474773364708</v>
      </c>
      <c r="K44" s="161"/>
      <c r="L44" s="161"/>
      <c r="M44" s="163">
        <f t="shared" si="19"/>
        <v>0</v>
      </c>
      <c r="N44" s="162">
        <f t="shared" si="22"/>
      </c>
      <c r="O44" s="163">
        <f>D44+K44</f>
        <v>114236.4</v>
      </c>
      <c r="P44" s="163">
        <f>L44+F44</f>
        <v>28558.5</v>
      </c>
      <c r="Q44" s="163">
        <f>P44-O44</f>
        <v>-85677.9</v>
      </c>
      <c r="R44" s="162">
        <f t="shared" si="23"/>
        <v>0.24999474773364708</v>
      </c>
    </row>
    <row r="45" spans="1:18" s="203" customFormat="1" ht="63">
      <c r="A45" s="201" t="s">
        <v>213</v>
      </c>
      <c r="B45" s="16" t="s">
        <v>214</v>
      </c>
      <c r="C45" s="21"/>
      <c r="D45" s="161">
        <v>0</v>
      </c>
      <c r="E45" s="161">
        <v>0</v>
      </c>
      <c r="F45" s="161">
        <v>488.1</v>
      </c>
      <c r="G45" s="161">
        <f>F45-E45</f>
        <v>488.1</v>
      </c>
      <c r="H45" s="162">
        <f>_xlfn.IFERROR(F45/E45,"")</f>
      </c>
      <c r="I45" s="163">
        <f>F45-D45</f>
        <v>488.1</v>
      </c>
      <c r="J45" s="162">
        <f>_xlfn.IFERROR(F45/D45,"")</f>
      </c>
      <c r="K45" s="161"/>
      <c r="L45" s="161"/>
      <c r="M45" s="163">
        <f t="shared" si="19"/>
        <v>0</v>
      </c>
      <c r="N45" s="162">
        <f>_xlfn.IFERROR(L45/K45,"")</f>
      </c>
      <c r="O45" s="163">
        <f>D45+K45</f>
        <v>0</v>
      </c>
      <c r="P45" s="163">
        <f>L45+F45</f>
        <v>488.1</v>
      </c>
      <c r="Q45" s="163">
        <f>P45-O45</f>
        <v>488.1</v>
      </c>
      <c r="R45" s="162">
        <f>_xlfn.IFERROR(P45/O45,"")</f>
      </c>
    </row>
    <row r="46" spans="1:33" ht="25.5" customHeight="1">
      <c r="A46" s="68">
        <v>41030000</v>
      </c>
      <c r="B46" s="12" t="s">
        <v>157</v>
      </c>
      <c r="C46" s="15" t="e">
        <f>#REF!</f>
        <v>#REF!</v>
      </c>
      <c r="D46" s="101">
        <f>SUM(D47:D63)</f>
        <v>207825.5</v>
      </c>
      <c r="E46" s="101">
        <f>SUM(E47:E63)</f>
        <v>51728.8</v>
      </c>
      <c r="F46" s="101">
        <f>SUM(F47:F63)</f>
        <v>51728.8</v>
      </c>
      <c r="G46" s="101">
        <f>SUM(G47:G62)</f>
        <v>0</v>
      </c>
      <c r="H46" s="108">
        <f t="shared" si="20"/>
        <v>1</v>
      </c>
      <c r="I46" s="114">
        <f t="shared" si="18"/>
        <v>-156096.7</v>
      </c>
      <c r="J46" s="108">
        <f t="shared" si="21"/>
        <v>0.24890497075671658</v>
      </c>
      <c r="K46" s="101">
        <f>SUM(K47:K63)</f>
        <v>247808.7</v>
      </c>
      <c r="L46" s="101">
        <f>SUM(L47:L63)</f>
        <v>56251.8</v>
      </c>
      <c r="M46" s="101">
        <f>SUM(M47:M62)</f>
        <v>-191556.90000000002</v>
      </c>
      <c r="N46" s="108">
        <f t="shared" si="22"/>
        <v>0.22699687299114196</v>
      </c>
      <c r="O46" s="101">
        <f>SUM(O47:O62)</f>
        <v>455634.2</v>
      </c>
      <c r="P46" s="101">
        <f>SUM(P47:P62)</f>
        <v>107980.6</v>
      </c>
      <c r="Q46" s="101">
        <f>SUM(Q47:Q62)</f>
        <v>-347653.6</v>
      </c>
      <c r="R46" s="108">
        <f t="shared" si="23"/>
        <v>0.23698967285598843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37.75" customHeight="1" hidden="1">
      <c r="A47" s="66">
        <v>41030500</v>
      </c>
      <c r="B47" s="115" t="s">
        <v>179</v>
      </c>
      <c r="C47" s="15"/>
      <c r="D47" s="164"/>
      <c r="E47" s="106"/>
      <c r="F47" s="164"/>
      <c r="G47" s="164">
        <f t="shared" si="17"/>
        <v>0</v>
      </c>
      <c r="H47" s="108">
        <f t="shared" si="20"/>
      </c>
      <c r="I47" s="117">
        <f t="shared" si="18"/>
        <v>0</v>
      </c>
      <c r="J47" s="108">
        <f t="shared" si="21"/>
      </c>
      <c r="K47" s="164">
        <v>0</v>
      </c>
      <c r="L47" s="164">
        <v>0</v>
      </c>
      <c r="M47" s="117">
        <f aca="true" t="shared" si="24" ref="M47:M61">L47-K47</f>
        <v>0</v>
      </c>
      <c r="N47" s="108">
        <f t="shared" si="22"/>
      </c>
      <c r="O47" s="117">
        <f t="shared" si="10"/>
        <v>0</v>
      </c>
      <c r="P47" s="117">
        <f t="shared" si="13"/>
        <v>0</v>
      </c>
      <c r="Q47" s="117">
        <f aca="true" t="shared" si="25" ref="Q47:Q67">P47-O47</f>
        <v>0</v>
      </c>
      <c r="R47" s="108">
        <f t="shared" si="23"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48.75" customHeight="1" hidden="1">
      <c r="A48" s="66">
        <v>41032300</v>
      </c>
      <c r="B48" s="115" t="s">
        <v>187</v>
      </c>
      <c r="C48" s="15"/>
      <c r="D48" s="164"/>
      <c r="E48" s="106"/>
      <c r="F48" s="164"/>
      <c r="G48" s="164">
        <f>F48-E48</f>
        <v>0</v>
      </c>
      <c r="H48" s="108">
        <f t="shared" si="20"/>
      </c>
      <c r="I48" s="117">
        <f t="shared" si="18"/>
        <v>0</v>
      </c>
      <c r="J48" s="108">
        <f t="shared" si="21"/>
      </c>
      <c r="K48" s="164"/>
      <c r="L48" s="164">
        <v>0</v>
      </c>
      <c r="M48" s="117">
        <f>L48-K48</f>
        <v>0</v>
      </c>
      <c r="N48" s="108">
        <f t="shared" si="22"/>
      </c>
      <c r="O48" s="117">
        <f>D48+K48</f>
        <v>0</v>
      </c>
      <c r="P48" s="117">
        <f>L48+F48</f>
        <v>0</v>
      </c>
      <c r="Q48" s="117">
        <f t="shared" si="25"/>
        <v>0</v>
      </c>
      <c r="R48" s="108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18" s="203" customFormat="1" ht="31.5">
      <c r="A49" s="201">
        <v>41033000</v>
      </c>
      <c r="B49" s="16" t="s">
        <v>201</v>
      </c>
      <c r="C49" s="18"/>
      <c r="D49" s="161">
        <v>37369.2</v>
      </c>
      <c r="E49" s="161">
        <v>13295.1</v>
      </c>
      <c r="F49" s="161">
        <v>13295.1</v>
      </c>
      <c r="G49" s="161">
        <f t="shared" si="17"/>
        <v>0</v>
      </c>
      <c r="H49" s="162">
        <f t="shared" si="20"/>
        <v>1</v>
      </c>
      <c r="I49" s="163">
        <f t="shared" si="18"/>
        <v>-24074.1</v>
      </c>
      <c r="J49" s="162">
        <f t="shared" si="21"/>
        <v>0.35577695000160564</v>
      </c>
      <c r="K49" s="161"/>
      <c r="L49" s="161"/>
      <c r="M49" s="163">
        <f t="shared" si="24"/>
        <v>0</v>
      </c>
      <c r="N49" s="162">
        <f t="shared" si="22"/>
      </c>
      <c r="O49" s="163">
        <f>D49+K49</f>
        <v>37369.2</v>
      </c>
      <c r="P49" s="163">
        <f>L49+F49</f>
        <v>13295.1</v>
      </c>
      <c r="Q49" s="163">
        <f t="shared" si="25"/>
        <v>-24074.1</v>
      </c>
      <c r="R49" s="162">
        <f t="shared" si="23"/>
        <v>0.35577695000160564</v>
      </c>
    </row>
    <row r="50" spans="1:18" s="203" customFormat="1" ht="31.5" hidden="1">
      <c r="A50" s="201">
        <v>41033800</v>
      </c>
      <c r="B50" s="16" t="s">
        <v>192</v>
      </c>
      <c r="C50" s="18"/>
      <c r="D50" s="161">
        <v>0</v>
      </c>
      <c r="E50" s="161">
        <v>0</v>
      </c>
      <c r="F50" s="161">
        <v>0</v>
      </c>
      <c r="G50" s="161"/>
      <c r="H50" s="162"/>
      <c r="I50" s="163"/>
      <c r="J50" s="162"/>
      <c r="K50" s="161"/>
      <c r="L50" s="161"/>
      <c r="M50" s="163">
        <f t="shared" si="24"/>
        <v>0</v>
      </c>
      <c r="N50" s="162"/>
      <c r="O50" s="163"/>
      <c r="P50" s="163"/>
      <c r="Q50" s="163"/>
      <c r="R50" s="162"/>
    </row>
    <row r="51" spans="1:18" s="203" customFormat="1" ht="29.25" customHeight="1">
      <c r="A51" s="201" t="s">
        <v>102</v>
      </c>
      <c r="B51" s="16" t="s">
        <v>106</v>
      </c>
      <c r="C51" s="18"/>
      <c r="D51" s="161">
        <v>153134.8</v>
      </c>
      <c r="E51" s="161">
        <v>35908.9</v>
      </c>
      <c r="F51" s="161">
        <v>35908.9</v>
      </c>
      <c r="G51" s="161">
        <f aca="true" t="shared" si="26" ref="G51:G67">F51-E51</f>
        <v>0</v>
      </c>
      <c r="H51" s="162">
        <f t="shared" si="20"/>
        <v>1</v>
      </c>
      <c r="I51" s="163">
        <f aca="true" t="shared" si="27" ref="I51:I67">F51-D51</f>
        <v>-117225.9</v>
      </c>
      <c r="J51" s="162">
        <f t="shared" si="21"/>
        <v>0.23449209454676537</v>
      </c>
      <c r="K51" s="161"/>
      <c r="L51" s="161"/>
      <c r="M51" s="163">
        <f t="shared" si="24"/>
        <v>0</v>
      </c>
      <c r="N51" s="162">
        <f t="shared" si="22"/>
      </c>
      <c r="O51" s="163">
        <f t="shared" si="10"/>
        <v>153134.8</v>
      </c>
      <c r="P51" s="163">
        <f t="shared" si="13"/>
        <v>35908.9</v>
      </c>
      <c r="Q51" s="163">
        <f t="shared" si="25"/>
        <v>-117225.9</v>
      </c>
      <c r="R51" s="162">
        <f t="shared" si="23"/>
        <v>0.23449209454676537</v>
      </c>
    </row>
    <row r="52" spans="1:18" s="203" customFormat="1" ht="67.5" customHeight="1" hidden="1">
      <c r="A52" s="201" t="s">
        <v>103</v>
      </c>
      <c r="B52" s="16" t="s">
        <v>107</v>
      </c>
      <c r="C52" s="18"/>
      <c r="D52" s="161"/>
      <c r="E52" s="161"/>
      <c r="F52" s="161"/>
      <c r="G52" s="161">
        <f t="shared" si="26"/>
        <v>0</v>
      </c>
      <c r="H52" s="162">
        <f t="shared" si="20"/>
      </c>
      <c r="I52" s="163">
        <f t="shared" si="27"/>
        <v>0</v>
      </c>
      <c r="J52" s="162">
        <f t="shared" si="21"/>
      </c>
      <c r="K52" s="161"/>
      <c r="L52" s="161"/>
      <c r="M52" s="163">
        <f t="shared" si="24"/>
        <v>0</v>
      </c>
      <c r="N52" s="162">
        <f t="shared" si="22"/>
      </c>
      <c r="O52" s="163">
        <f t="shared" si="10"/>
        <v>0</v>
      </c>
      <c r="P52" s="163">
        <f t="shared" si="13"/>
        <v>0</v>
      </c>
      <c r="Q52" s="163">
        <f t="shared" si="25"/>
        <v>0</v>
      </c>
      <c r="R52" s="162">
        <f t="shared" si="23"/>
      </c>
    </row>
    <row r="53" spans="1:18" s="203" customFormat="1" ht="49.5" customHeight="1" hidden="1">
      <c r="A53" s="201">
        <v>41034500</v>
      </c>
      <c r="B53" s="16" t="s">
        <v>186</v>
      </c>
      <c r="C53" s="18"/>
      <c r="D53" s="161">
        <v>0</v>
      </c>
      <c r="E53" s="161">
        <v>0</v>
      </c>
      <c r="F53" s="161">
        <v>0</v>
      </c>
      <c r="G53" s="161">
        <f>F53-E53</f>
        <v>0</v>
      </c>
      <c r="H53" s="162">
        <f>_xlfn.IFERROR(F53/E53,"")</f>
      </c>
      <c r="I53" s="163">
        <f>F53-D53</f>
        <v>0</v>
      </c>
      <c r="J53" s="162">
        <f>_xlfn.IFERROR(F53/D53,"")</f>
      </c>
      <c r="K53" s="161"/>
      <c r="L53" s="161"/>
      <c r="M53" s="163">
        <f>L53-K53</f>
        <v>0</v>
      </c>
      <c r="N53" s="162">
        <f>_xlfn.IFERROR(L53/K53,"")</f>
      </c>
      <c r="O53" s="163">
        <f aca="true" t="shared" si="28" ref="O53:O62">D53+K53</f>
        <v>0</v>
      </c>
      <c r="P53" s="163">
        <f aca="true" t="shared" si="29" ref="P53:P61">L53+F53</f>
        <v>0</v>
      </c>
      <c r="Q53" s="163">
        <f>P53-O53</f>
        <v>0</v>
      </c>
      <c r="R53" s="162">
        <f>_xlfn.IFERROR(P53/O53,"")</f>
      </c>
    </row>
    <row r="54" spans="1:18" s="203" customFormat="1" ht="49.5" customHeight="1" hidden="1">
      <c r="A54" s="201">
        <v>41035300</v>
      </c>
      <c r="B54" s="16" t="s">
        <v>193</v>
      </c>
      <c r="C54" s="18"/>
      <c r="D54" s="161">
        <v>0</v>
      </c>
      <c r="E54" s="161">
        <v>0</v>
      </c>
      <c r="F54" s="161">
        <v>0</v>
      </c>
      <c r="G54" s="161">
        <f>F54-E54</f>
        <v>0</v>
      </c>
      <c r="H54" s="162">
        <f>_xlfn.IFERROR(F54/E54,"")</f>
      </c>
      <c r="I54" s="163">
        <f>F54-D54</f>
        <v>0</v>
      </c>
      <c r="J54" s="162">
        <f>_xlfn.IFERROR(F54/D54,"")</f>
      </c>
      <c r="K54" s="161">
        <v>0</v>
      </c>
      <c r="L54" s="161">
        <v>0</v>
      </c>
      <c r="M54" s="163">
        <f>L54-K54</f>
        <v>0</v>
      </c>
      <c r="N54" s="162"/>
      <c r="O54" s="163">
        <f t="shared" si="28"/>
        <v>0</v>
      </c>
      <c r="P54" s="163">
        <f t="shared" si="29"/>
        <v>0</v>
      </c>
      <c r="Q54" s="163">
        <f>P54-O54</f>
        <v>0</v>
      </c>
      <c r="R54" s="162">
        <f>_xlfn.IFERROR(P54/O54,"")</f>
      </c>
    </row>
    <row r="55" spans="1:18" s="203" customFormat="1" ht="40.5" customHeight="1">
      <c r="A55" s="201" t="s">
        <v>104</v>
      </c>
      <c r="B55" s="16" t="s">
        <v>94</v>
      </c>
      <c r="C55" s="18"/>
      <c r="D55" s="161">
        <v>10099.7</v>
      </c>
      <c r="E55" s="161">
        <v>2524.8</v>
      </c>
      <c r="F55" s="161">
        <v>2524.8</v>
      </c>
      <c r="G55" s="161">
        <f t="shared" si="26"/>
        <v>0</v>
      </c>
      <c r="H55" s="162">
        <f t="shared" si="20"/>
        <v>1</v>
      </c>
      <c r="I55" s="163">
        <f t="shared" si="27"/>
        <v>-7574.900000000001</v>
      </c>
      <c r="J55" s="162">
        <f t="shared" si="21"/>
        <v>0.2499876233947543</v>
      </c>
      <c r="K55" s="161"/>
      <c r="L55" s="161"/>
      <c r="M55" s="163">
        <f t="shared" si="24"/>
        <v>0</v>
      </c>
      <c r="N55" s="162">
        <f t="shared" si="22"/>
      </c>
      <c r="O55" s="163">
        <f t="shared" si="28"/>
        <v>10099.7</v>
      </c>
      <c r="P55" s="163">
        <f t="shared" si="29"/>
        <v>2524.8</v>
      </c>
      <c r="Q55" s="163">
        <f t="shared" si="25"/>
        <v>-7574.900000000001</v>
      </c>
      <c r="R55" s="162">
        <f t="shared" si="23"/>
        <v>0.2499876233947543</v>
      </c>
    </row>
    <row r="56" spans="1:18" s="203" customFormat="1" ht="64.5" customHeight="1">
      <c r="A56" s="201">
        <v>41035600</v>
      </c>
      <c r="B56" s="16" t="s">
        <v>191</v>
      </c>
      <c r="C56" s="18"/>
      <c r="D56" s="161">
        <v>7221.8</v>
      </c>
      <c r="E56" s="161">
        <v>0</v>
      </c>
      <c r="F56" s="161">
        <v>0</v>
      </c>
      <c r="G56" s="161">
        <f t="shared" si="26"/>
        <v>0</v>
      </c>
      <c r="H56" s="162">
        <f t="shared" si="20"/>
      </c>
      <c r="I56" s="163">
        <f t="shared" si="27"/>
        <v>-7221.8</v>
      </c>
      <c r="J56" s="162">
        <f t="shared" si="21"/>
        <v>0</v>
      </c>
      <c r="K56" s="161"/>
      <c r="L56" s="161"/>
      <c r="M56" s="163">
        <f t="shared" si="24"/>
        <v>0</v>
      </c>
      <c r="N56" s="162"/>
      <c r="O56" s="163">
        <f t="shared" si="28"/>
        <v>7221.8</v>
      </c>
      <c r="P56" s="163">
        <f t="shared" si="29"/>
        <v>0</v>
      </c>
      <c r="Q56" s="163">
        <f aca="true" t="shared" si="30" ref="Q56:Q61">P56-O56</f>
        <v>-7221.8</v>
      </c>
      <c r="R56" s="162">
        <f aca="true" t="shared" si="31" ref="R56:R61">_xlfn.IFERROR(P56/O56,"")</f>
        <v>0</v>
      </c>
    </row>
    <row r="57" spans="1:18" s="203" customFormat="1" ht="66" customHeight="1" hidden="1">
      <c r="A57" s="201">
        <v>41035900</v>
      </c>
      <c r="B57" s="16" t="s">
        <v>185</v>
      </c>
      <c r="C57" s="18"/>
      <c r="D57" s="161"/>
      <c r="E57" s="161"/>
      <c r="F57" s="161"/>
      <c r="G57" s="161">
        <f t="shared" si="26"/>
        <v>0</v>
      </c>
      <c r="H57" s="162">
        <f>_xlfn.IFERROR(F57/E57,"")</f>
      </c>
      <c r="I57" s="163">
        <f>F57-D57</f>
        <v>0</v>
      </c>
      <c r="J57" s="162">
        <f t="shared" si="21"/>
      </c>
      <c r="K57" s="161"/>
      <c r="L57" s="161"/>
      <c r="M57" s="163">
        <f t="shared" si="24"/>
        <v>0</v>
      </c>
      <c r="N57" s="162">
        <f>_xlfn.IFERROR(L57/K57,"")</f>
      </c>
      <c r="O57" s="163">
        <f t="shared" si="28"/>
        <v>0</v>
      </c>
      <c r="P57" s="163">
        <f t="shared" si="29"/>
        <v>0</v>
      </c>
      <c r="Q57" s="163">
        <f t="shared" si="30"/>
        <v>0</v>
      </c>
      <c r="R57" s="162">
        <f t="shared" si="31"/>
      </c>
    </row>
    <row r="58" spans="1:18" s="203" customFormat="1" ht="197.25" customHeight="1" hidden="1">
      <c r="A58" s="201">
        <v>41036100</v>
      </c>
      <c r="B58" s="16" t="s">
        <v>188</v>
      </c>
      <c r="C58" s="18"/>
      <c r="D58" s="161"/>
      <c r="E58" s="161"/>
      <c r="F58" s="161"/>
      <c r="G58" s="161">
        <f t="shared" si="26"/>
        <v>0</v>
      </c>
      <c r="H58" s="162">
        <f>_xlfn.IFERROR(F58/E58,"")</f>
      </c>
      <c r="I58" s="163">
        <f>F58-D58</f>
        <v>0</v>
      </c>
      <c r="J58" s="162">
        <f>_xlfn.IFERROR(F58/D58,"")</f>
      </c>
      <c r="K58" s="161"/>
      <c r="L58" s="161"/>
      <c r="M58" s="163">
        <f t="shared" si="24"/>
        <v>0</v>
      </c>
      <c r="N58" s="162"/>
      <c r="O58" s="163">
        <f t="shared" si="28"/>
        <v>0</v>
      </c>
      <c r="P58" s="163">
        <f t="shared" si="29"/>
        <v>0</v>
      </c>
      <c r="Q58" s="163">
        <f t="shared" si="30"/>
        <v>0</v>
      </c>
      <c r="R58" s="162">
        <f t="shared" si="31"/>
      </c>
    </row>
    <row r="59" spans="1:18" s="203" customFormat="1" ht="156" customHeight="1" hidden="1">
      <c r="A59" s="201">
        <v>41036400</v>
      </c>
      <c r="B59" s="16" t="s">
        <v>189</v>
      </c>
      <c r="C59" s="18"/>
      <c r="D59" s="161"/>
      <c r="E59" s="161"/>
      <c r="F59" s="161"/>
      <c r="G59" s="161">
        <f t="shared" si="26"/>
        <v>0</v>
      </c>
      <c r="H59" s="162">
        <f>_xlfn.IFERROR(F59/E59,"")</f>
      </c>
      <c r="I59" s="163">
        <f>F59-D59</f>
        <v>0</v>
      </c>
      <c r="J59" s="162">
        <f>_xlfn.IFERROR(F59/D59,"")</f>
      </c>
      <c r="K59" s="161"/>
      <c r="L59" s="161"/>
      <c r="M59" s="163">
        <f t="shared" si="24"/>
        <v>0</v>
      </c>
      <c r="N59" s="162"/>
      <c r="O59" s="163">
        <f t="shared" si="28"/>
        <v>0</v>
      </c>
      <c r="P59" s="163">
        <f t="shared" si="29"/>
        <v>0</v>
      </c>
      <c r="Q59" s="163">
        <f t="shared" si="30"/>
        <v>0</v>
      </c>
      <c r="R59" s="162">
        <f t="shared" si="31"/>
      </c>
    </row>
    <row r="60" spans="1:18" s="203" customFormat="1" ht="54.75" customHeight="1" hidden="1">
      <c r="A60" s="201">
        <v>41037000</v>
      </c>
      <c r="B60" s="16" t="s">
        <v>194</v>
      </c>
      <c r="C60" s="18"/>
      <c r="D60" s="161"/>
      <c r="E60" s="161"/>
      <c r="F60" s="161"/>
      <c r="G60" s="161">
        <f t="shared" si="26"/>
        <v>0</v>
      </c>
      <c r="H60" s="162">
        <f>_xlfn.IFERROR(F60/E60,"")</f>
      </c>
      <c r="I60" s="163">
        <f>F60-D60</f>
        <v>0</v>
      </c>
      <c r="J60" s="162">
        <f>_xlfn.IFERROR(F60/D60,"")</f>
      </c>
      <c r="K60" s="161"/>
      <c r="L60" s="161"/>
      <c r="M60" s="163">
        <f t="shared" si="24"/>
        <v>0</v>
      </c>
      <c r="N60" s="162"/>
      <c r="O60" s="163">
        <f t="shared" si="28"/>
        <v>0</v>
      </c>
      <c r="P60" s="163">
        <f t="shared" si="29"/>
        <v>0</v>
      </c>
      <c r="Q60" s="163">
        <f t="shared" si="30"/>
        <v>0</v>
      </c>
      <c r="R60" s="162">
        <f t="shared" si="31"/>
      </c>
    </row>
    <row r="61" spans="1:18" s="203" customFormat="1" ht="58.5" customHeight="1" hidden="1">
      <c r="A61" s="201">
        <v>41037200</v>
      </c>
      <c r="B61" s="16" t="s">
        <v>190</v>
      </c>
      <c r="C61" s="18"/>
      <c r="D61" s="161"/>
      <c r="E61" s="161"/>
      <c r="F61" s="161"/>
      <c r="G61" s="161">
        <f t="shared" si="26"/>
        <v>0</v>
      </c>
      <c r="H61" s="162">
        <f>_xlfn.IFERROR(F61/E61,"")</f>
      </c>
      <c r="I61" s="163">
        <f>F61-D61</f>
        <v>0</v>
      </c>
      <c r="J61" s="162">
        <f>_xlfn.IFERROR(F61/D61,"")</f>
      </c>
      <c r="K61" s="161"/>
      <c r="L61" s="161"/>
      <c r="M61" s="163">
        <f t="shared" si="24"/>
        <v>0</v>
      </c>
      <c r="N61" s="162"/>
      <c r="O61" s="163">
        <f t="shared" si="28"/>
        <v>0</v>
      </c>
      <c r="P61" s="163">
        <f t="shared" si="29"/>
        <v>0</v>
      </c>
      <c r="Q61" s="163">
        <f t="shared" si="30"/>
        <v>0</v>
      </c>
      <c r="R61" s="162">
        <f t="shared" si="31"/>
      </c>
    </row>
    <row r="62" spans="1:18" s="203" customFormat="1" ht="72.75" customHeight="1">
      <c r="A62" s="201" t="s">
        <v>105</v>
      </c>
      <c r="B62" s="16" t="s">
        <v>108</v>
      </c>
      <c r="C62" s="18"/>
      <c r="D62" s="161"/>
      <c r="E62" s="161"/>
      <c r="F62" s="161"/>
      <c r="G62" s="161">
        <f t="shared" si="26"/>
        <v>0</v>
      </c>
      <c r="H62" s="162">
        <f t="shared" si="20"/>
      </c>
      <c r="I62" s="163">
        <f t="shared" si="27"/>
        <v>0</v>
      </c>
      <c r="J62" s="162">
        <f t="shared" si="21"/>
      </c>
      <c r="K62" s="161">
        <v>247808.7</v>
      </c>
      <c r="L62" s="161">
        <v>56251.8</v>
      </c>
      <c r="M62" s="163">
        <f aca="true" t="shared" si="32" ref="M62:M67">L62-K62</f>
        <v>-191556.90000000002</v>
      </c>
      <c r="N62" s="162">
        <f t="shared" si="22"/>
        <v>0.22699687299114196</v>
      </c>
      <c r="O62" s="163">
        <f t="shared" si="28"/>
        <v>247808.7</v>
      </c>
      <c r="P62" s="163">
        <f t="shared" si="13"/>
        <v>56251.8</v>
      </c>
      <c r="Q62" s="163">
        <f t="shared" si="25"/>
        <v>-191556.90000000002</v>
      </c>
      <c r="R62" s="162">
        <f t="shared" si="23"/>
        <v>0.22699687299114196</v>
      </c>
    </row>
    <row r="63" spans="1:33" ht="60.75" customHeight="1" hidden="1">
      <c r="A63" s="66" t="s">
        <v>199</v>
      </c>
      <c r="B63" s="115" t="s">
        <v>200</v>
      </c>
      <c r="C63" s="15"/>
      <c r="D63" s="164"/>
      <c r="E63" s="106"/>
      <c r="F63" s="164"/>
      <c r="G63" s="164">
        <f>F63-E63</f>
        <v>0</v>
      </c>
      <c r="H63" s="109">
        <f>_xlfn.IFERROR(F63/E63,"")</f>
      </c>
      <c r="I63" s="117">
        <f>F63-D63</f>
        <v>0</v>
      </c>
      <c r="J63" s="109">
        <f>_xlfn.IFERROR(F63/D63,"")</f>
      </c>
      <c r="K63" s="164"/>
      <c r="L63" s="164"/>
      <c r="M63" s="117">
        <f>L63-K63</f>
        <v>0</v>
      </c>
      <c r="N63" s="109">
        <f>_xlfn.IFERROR(L63/K63,"")</f>
      </c>
      <c r="O63" s="117">
        <f>D63+K63</f>
        <v>0</v>
      </c>
      <c r="P63" s="117">
        <f>L63+F63</f>
        <v>0</v>
      </c>
      <c r="Q63" s="117">
        <f>P63-O63</f>
        <v>0</v>
      </c>
      <c r="R63" s="109">
        <f>_xlfn.IFERROR(P63/O63,"")</f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s="59" customFormat="1" ht="37.5">
      <c r="A64" s="77">
        <v>900102</v>
      </c>
      <c r="B64" s="78" t="s">
        <v>174</v>
      </c>
      <c r="C64" s="79"/>
      <c r="D64" s="105">
        <f>D39+D40</f>
        <v>1374544</v>
      </c>
      <c r="E64" s="105">
        <f>E39+E40</f>
        <v>355377.9</v>
      </c>
      <c r="F64" s="105">
        <f>F39+F40</f>
        <v>361827.52418</v>
      </c>
      <c r="G64" s="105">
        <f t="shared" si="26"/>
        <v>6449.624179999984</v>
      </c>
      <c r="H64" s="111">
        <f>_xlfn.IFERROR(F64/E64,"")</f>
        <v>1.018148636085699</v>
      </c>
      <c r="I64" s="105">
        <f t="shared" si="27"/>
        <v>-1012716.47582</v>
      </c>
      <c r="J64" s="111">
        <f>_xlfn.IFERROR(F64/D64,"")</f>
        <v>0.26323458847443226</v>
      </c>
      <c r="K64" s="105">
        <f>K40+K39</f>
        <v>358644.73676</v>
      </c>
      <c r="L64" s="105">
        <f>L40+L39</f>
        <v>103842.12969</v>
      </c>
      <c r="M64" s="105">
        <f t="shared" si="32"/>
        <v>-254802.60707</v>
      </c>
      <c r="N64" s="111">
        <f>_xlfn.IFERROR(L64/K64,"")</f>
        <v>0.2895403697489354</v>
      </c>
      <c r="O64" s="105">
        <f>O40+O39</f>
        <v>1733188.73676</v>
      </c>
      <c r="P64" s="105">
        <f>P40+P39</f>
        <v>465669.65387</v>
      </c>
      <c r="Q64" s="105">
        <f t="shared" si="25"/>
        <v>-1267519.08289</v>
      </c>
      <c r="R64" s="112">
        <f>_xlfn.IFERROR(P64/O64,"")</f>
        <v>0.26867798295326834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18" s="203" customFormat="1" ht="24" customHeight="1">
      <c r="A65" s="201">
        <v>41050000</v>
      </c>
      <c r="B65" s="16" t="s">
        <v>160</v>
      </c>
      <c r="C65" s="11"/>
      <c r="D65" s="161">
        <v>0</v>
      </c>
      <c r="E65" s="161">
        <v>0</v>
      </c>
      <c r="F65" s="161">
        <v>2400</v>
      </c>
      <c r="G65" s="161">
        <f t="shared" si="26"/>
        <v>2400</v>
      </c>
      <c r="H65" s="162">
        <f t="shared" si="20"/>
      </c>
      <c r="I65" s="163">
        <f t="shared" si="27"/>
        <v>2400</v>
      </c>
      <c r="J65" s="162">
        <f>_xlfn.IFERROR(F65/D65,"")</f>
      </c>
      <c r="K65" s="161">
        <v>0</v>
      </c>
      <c r="L65" s="161">
        <v>1026.055</v>
      </c>
      <c r="M65" s="163">
        <f t="shared" si="32"/>
        <v>1026.055</v>
      </c>
      <c r="N65" s="205">
        <f>_xlfn.IFERROR(L65/K65,"")</f>
      </c>
      <c r="O65" s="163">
        <f>D65+K65</f>
        <v>0</v>
      </c>
      <c r="P65" s="163">
        <f>L65+F65</f>
        <v>3426.0550000000003</v>
      </c>
      <c r="Q65" s="163">
        <f t="shared" si="25"/>
        <v>3426.0550000000003</v>
      </c>
      <c r="R65" s="205">
        <f>_xlfn.IFERROR(P65/O65,"")</f>
      </c>
    </row>
    <row r="66" spans="1:33" ht="63" hidden="1">
      <c r="A66" s="69" t="s">
        <v>167</v>
      </c>
      <c r="B66" s="16" t="s">
        <v>168</v>
      </c>
      <c r="C66" s="11"/>
      <c r="D66" s="164">
        <v>0</v>
      </c>
      <c r="E66" s="167">
        <v>0</v>
      </c>
      <c r="F66" s="164">
        <v>0</v>
      </c>
      <c r="G66" s="164">
        <f t="shared" si="26"/>
        <v>0</v>
      </c>
      <c r="H66" s="117"/>
      <c r="I66" s="117">
        <f t="shared" si="27"/>
        <v>0</v>
      </c>
      <c r="J66" s="117"/>
      <c r="K66" s="164">
        <v>5000</v>
      </c>
      <c r="L66" s="164">
        <v>5000</v>
      </c>
      <c r="M66" s="117">
        <f t="shared" si="32"/>
        <v>0</v>
      </c>
      <c r="N66" s="117">
        <f>L66/K66*100</f>
        <v>100</v>
      </c>
      <c r="O66" s="117">
        <f>D66+K66</f>
        <v>5000</v>
      </c>
      <c r="P66" s="117">
        <f>L66+F66</f>
        <v>5000</v>
      </c>
      <c r="Q66" s="117">
        <f t="shared" si="25"/>
        <v>0</v>
      </c>
      <c r="R66" s="116">
        <f>P66/O66*100</f>
        <v>100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>
      <c r="A67" s="77">
        <v>900103</v>
      </c>
      <c r="B67" s="78" t="s">
        <v>175</v>
      </c>
      <c r="C67" s="79" t="e">
        <f>C39+C40</f>
        <v>#REF!</v>
      </c>
      <c r="D67" s="105">
        <f>D64+D65</f>
        <v>1374544</v>
      </c>
      <c r="E67" s="168">
        <f>E64+E65</f>
        <v>355377.9</v>
      </c>
      <c r="F67" s="105">
        <f>F64+F65</f>
        <v>364227.52418</v>
      </c>
      <c r="G67" s="105">
        <f t="shared" si="26"/>
        <v>8849.624179999984</v>
      </c>
      <c r="H67" s="111">
        <f>_xlfn.IFERROR(F67/E67,"")</f>
        <v>1.0249020104514095</v>
      </c>
      <c r="I67" s="105">
        <f t="shared" si="27"/>
        <v>-1010316.47582</v>
      </c>
      <c r="J67" s="111">
        <f>_xlfn.IFERROR(F67/D67,"")</f>
        <v>0.2649806220681186</v>
      </c>
      <c r="K67" s="105">
        <f>K64+K65</f>
        <v>358644.73676</v>
      </c>
      <c r="L67" s="105">
        <f>L64+L65</f>
        <v>104868.18469</v>
      </c>
      <c r="M67" s="105">
        <f t="shared" si="32"/>
        <v>-253776.55207</v>
      </c>
      <c r="N67" s="111">
        <f>_xlfn.IFERROR(L67/K67,"")</f>
        <v>0.29240129281522487</v>
      </c>
      <c r="O67" s="105">
        <f>D67+K67</f>
        <v>1733188.73676</v>
      </c>
      <c r="P67" s="105">
        <f>L67+F67</f>
        <v>469095.70887</v>
      </c>
      <c r="Q67" s="105">
        <f t="shared" si="25"/>
        <v>-1264093.02789</v>
      </c>
      <c r="R67" s="112">
        <f>_xlfn.IFERROR(P67/O67,"")</f>
        <v>0.270654718046992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11" ht="15.75">
      <c r="B68" s="95"/>
      <c r="C68" s="7"/>
      <c r="D68" s="169"/>
      <c r="E68" s="170"/>
      <c r="F68" s="171"/>
      <c r="G68" s="171"/>
      <c r="H68" s="172"/>
      <c r="I68" s="173"/>
      <c r="J68" s="173"/>
      <c r="K68" s="96"/>
    </row>
    <row r="69" spans="2:12" ht="15.75">
      <c r="B69" s="28"/>
      <c r="C69" s="8"/>
      <c r="D69" s="169"/>
      <c r="E69" s="174"/>
      <c r="F69" s="169"/>
      <c r="G69" s="169"/>
      <c r="H69" s="175"/>
      <c r="K69" s="96"/>
      <c r="L69" s="96"/>
    </row>
    <row r="70" spans="3:12" ht="15.75">
      <c r="C70" s="8"/>
      <c r="E70" s="174"/>
      <c r="F70" s="177"/>
      <c r="G70" s="171"/>
      <c r="H70" s="172"/>
      <c r="I70" s="172"/>
      <c r="J70" s="172"/>
      <c r="L70" s="96"/>
    </row>
    <row r="71" spans="2:12" ht="15.75" hidden="1">
      <c r="B71" s="45" t="s">
        <v>99</v>
      </c>
      <c r="C71" s="46"/>
      <c r="D71" s="178"/>
      <c r="E71" s="179"/>
      <c r="F71" s="180"/>
      <c r="K71" s="134"/>
      <c r="L71" s="134"/>
    </row>
    <row r="72" spans="2:8" ht="15.75" hidden="1">
      <c r="B72" s="45" t="s">
        <v>97</v>
      </c>
      <c r="C72" s="45"/>
      <c r="D72" s="181"/>
      <c r="E72" s="182"/>
      <c r="F72" s="183"/>
      <c r="G72" s="171"/>
      <c r="H72" s="172"/>
    </row>
    <row r="73" spans="2:6" ht="15.75" hidden="1">
      <c r="B73" s="45" t="s">
        <v>98</v>
      </c>
      <c r="C73" s="45"/>
      <c r="D73" s="181"/>
      <c r="E73" s="182"/>
      <c r="F73" s="183"/>
    </row>
    <row r="74" spans="2:5" ht="15.75" hidden="1">
      <c r="B74" s="45"/>
      <c r="C74" s="45"/>
      <c r="D74" s="184"/>
      <c r="E74" s="185"/>
    </row>
    <row r="75" spans="2:5" ht="15.75" hidden="1">
      <c r="B75" s="45"/>
      <c r="C75" s="45"/>
      <c r="D75" s="184"/>
      <c r="E75" s="185"/>
    </row>
    <row r="76" spans="2:6" ht="15.75" hidden="1">
      <c r="B76" s="45" t="s">
        <v>100</v>
      </c>
      <c r="C76" s="45"/>
      <c r="D76" s="178"/>
      <c r="E76" s="179"/>
      <c r="F76" s="180"/>
    </row>
    <row r="77" spans="2:6" ht="15.75" hidden="1">
      <c r="B77" s="45" t="s">
        <v>97</v>
      </c>
      <c r="D77" s="181"/>
      <c r="E77" s="182"/>
      <c r="F77" s="183"/>
    </row>
    <row r="78" spans="2:6" ht="15.75" hidden="1">
      <c r="B78" s="45" t="s">
        <v>98</v>
      </c>
      <c r="D78" s="183"/>
      <c r="F78" s="183"/>
    </row>
    <row r="80" ht="15.75">
      <c r="F80" s="183"/>
    </row>
    <row r="81" ht="15.75">
      <c r="G81" s="187"/>
    </row>
    <row r="82" ht="15.75">
      <c r="E82" s="188"/>
    </row>
    <row r="120" spans="1:13" ht="15.75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</row>
  </sheetData>
  <sheetProtection/>
  <mergeCells count="12">
    <mergeCell ref="K7:N7"/>
    <mergeCell ref="O7:R7"/>
    <mergeCell ref="A1:R1"/>
    <mergeCell ref="A2:R2"/>
    <mergeCell ref="A3:R3"/>
    <mergeCell ref="A4:R4"/>
    <mergeCell ref="A120:M120"/>
    <mergeCell ref="A5:R5"/>
    <mergeCell ref="Q6:R6"/>
    <mergeCell ref="A7:A8"/>
    <mergeCell ref="B7:B8"/>
    <mergeCell ref="C7:J7"/>
  </mergeCells>
  <conditionalFormatting sqref="F70">
    <cfRule type="expression" priority="1" dxfId="1" stopIfTrue="1">
      <formula>A70=1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C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52" customWidth="1"/>
    <col min="4" max="4" width="20.375" style="87" customWidth="1"/>
    <col min="5" max="5" width="20.25390625" style="151" customWidth="1"/>
    <col min="6" max="6" width="21.625" style="121" customWidth="1"/>
    <col min="7" max="7" width="15.25390625" style="121" customWidth="1"/>
    <col min="8" max="8" width="20.00390625" style="121" customWidth="1"/>
    <col min="9" max="9" width="16.00390625" style="121" customWidth="1"/>
    <col min="10" max="10" width="21.625" style="151" customWidth="1"/>
    <col min="11" max="11" width="20.75390625" style="151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35" t="s">
        <v>95</v>
      </c>
      <c r="B1" s="235"/>
      <c r="C1" s="235"/>
      <c r="D1" s="235"/>
      <c r="E1" s="125"/>
      <c r="F1" s="126"/>
      <c r="G1" s="126"/>
      <c r="H1" s="127"/>
      <c r="I1" s="127"/>
      <c r="J1" s="128" t="s">
        <v>21</v>
      </c>
      <c r="K1" s="128"/>
      <c r="L1" s="82"/>
      <c r="M1" s="82"/>
    </row>
    <row r="2" spans="1:17" ht="21.75" customHeight="1">
      <c r="A2" s="9"/>
      <c r="B2" s="9" t="s">
        <v>21</v>
      </c>
      <c r="C2" s="129"/>
      <c r="D2" s="94"/>
      <c r="E2" s="130"/>
      <c r="F2" s="131"/>
      <c r="G2" s="132"/>
      <c r="H2" s="133"/>
      <c r="I2" s="131"/>
      <c r="J2" s="94"/>
      <c r="K2" s="134"/>
      <c r="L2" s="83"/>
      <c r="M2" s="82"/>
      <c r="P2" s="227" t="s">
        <v>182</v>
      </c>
      <c r="Q2" s="227"/>
    </row>
    <row r="3" spans="1:17" s="6" customFormat="1" ht="20.25">
      <c r="A3" s="236" t="s">
        <v>90</v>
      </c>
      <c r="B3" s="229" t="s">
        <v>22</v>
      </c>
      <c r="C3" s="230" t="s">
        <v>46</v>
      </c>
      <c r="D3" s="230"/>
      <c r="E3" s="230"/>
      <c r="F3" s="230"/>
      <c r="G3" s="230"/>
      <c r="H3" s="230"/>
      <c r="I3" s="230"/>
      <c r="J3" s="237" t="s">
        <v>47</v>
      </c>
      <c r="K3" s="237"/>
      <c r="L3" s="237"/>
      <c r="M3" s="237"/>
      <c r="N3" s="230" t="s">
        <v>181</v>
      </c>
      <c r="O3" s="230"/>
      <c r="P3" s="230"/>
      <c r="Q3" s="230"/>
    </row>
    <row r="4" spans="1:17" s="6" customFormat="1" ht="116.25" customHeight="1">
      <c r="A4" s="236"/>
      <c r="B4" s="229"/>
      <c r="C4" s="191" t="s">
        <v>205</v>
      </c>
      <c r="D4" s="157" t="s">
        <v>210</v>
      </c>
      <c r="E4" s="81" t="s">
        <v>51</v>
      </c>
      <c r="F4" s="189" t="s">
        <v>211</v>
      </c>
      <c r="G4" s="159" t="s">
        <v>212</v>
      </c>
      <c r="H4" s="160" t="s">
        <v>68</v>
      </c>
      <c r="I4" s="160" t="s">
        <v>203</v>
      </c>
      <c r="J4" s="196" t="s">
        <v>206</v>
      </c>
      <c r="K4" s="197" t="s">
        <v>51</v>
      </c>
      <c r="L4" s="86" t="s">
        <v>170</v>
      </c>
      <c r="M4" s="81" t="s">
        <v>7</v>
      </c>
      <c r="N4" s="31" t="s">
        <v>207</v>
      </c>
      <c r="O4" s="30" t="s">
        <v>51</v>
      </c>
      <c r="P4" s="30" t="s">
        <v>171</v>
      </c>
      <c r="Q4" s="30" t="s">
        <v>7</v>
      </c>
    </row>
    <row r="5" spans="1:19" s="48" customFormat="1" ht="14.25">
      <c r="A5" s="41">
        <v>1</v>
      </c>
      <c r="B5" s="41">
        <v>2</v>
      </c>
      <c r="C5" s="80" t="s">
        <v>42</v>
      </c>
      <c r="D5" s="80" t="s">
        <v>8</v>
      </c>
      <c r="E5" s="80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198" t="s">
        <v>11</v>
      </c>
      <c r="K5" s="198" t="s">
        <v>12</v>
      </c>
      <c r="L5" s="80" t="s">
        <v>13</v>
      </c>
      <c r="M5" s="80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101">
        <f>C7+C8</f>
        <v>29650</v>
      </c>
      <c r="D6" s="101">
        <f>D7+D8</f>
        <v>7835</v>
      </c>
      <c r="E6" s="101">
        <f>E7+E8</f>
        <v>6223.2836</v>
      </c>
      <c r="F6" s="102">
        <f>E6-D6</f>
        <v>-1611.7164000000002</v>
      </c>
      <c r="G6" s="108">
        <f>_xlfn.IFERROR(E6/D6,"")</f>
        <v>0.7942927377153797</v>
      </c>
      <c r="H6" s="102">
        <f>E6-C6</f>
        <v>-23426.7164</v>
      </c>
      <c r="I6" s="108">
        <f>_xlfn.IFERROR(E6/C6,"")</f>
        <v>0.20989152107925801</v>
      </c>
      <c r="J6" s="101">
        <f>J7+J8</f>
        <v>0</v>
      </c>
      <c r="K6" s="101">
        <f>K7+K8</f>
        <v>0</v>
      </c>
      <c r="L6" s="101">
        <f>K6-J6</f>
        <v>0</v>
      </c>
      <c r="M6" s="110">
        <f>_xlfn.IFERROR(K6/J6,"")</f>
      </c>
      <c r="N6" s="102">
        <f>C6+J6</f>
        <v>29650</v>
      </c>
      <c r="O6" s="102">
        <f>E6+K6</f>
        <v>6223.2836</v>
      </c>
      <c r="P6" s="102">
        <f>O6-N6</f>
        <v>-23426.7164</v>
      </c>
      <c r="Q6" s="108">
        <f>_xlfn.IFERROR(O6/N6,"")</f>
        <v>0.20989152107925801</v>
      </c>
    </row>
    <row r="7" spans="1:19" s="203" customFormat="1" ht="63">
      <c r="A7" s="206" t="s">
        <v>109</v>
      </c>
      <c r="B7" s="207" t="s">
        <v>110</v>
      </c>
      <c r="C7" s="190">
        <v>19210</v>
      </c>
      <c r="D7" s="190">
        <v>5002</v>
      </c>
      <c r="E7" s="190">
        <v>3920.51028</v>
      </c>
      <c r="F7" s="190">
        <f aca="true" t="shared" si="0" ref="F7:F50">E7-D7</f>
        <v>-1081.48972</v>
      </c>
      <c r="G7" s="162">
        <f aca="true" t="shared" si="1" ref="G7:G39">_xlfn.IFERROR(E7/D7,"")</f>
        <v>0.7837885405837665</v>
      </c>
      <c r="H7" s="190">
        <f aca="true" t="shared" si="2" ref="H7:H50">E7-C7</f>
        <v>-15289.48972</v>
      </c>
      <c r="I7" s="162">
        <f aca="true" t="shared" si="3" ref="I7:I39">_xlfn.IFERROR(E7/C7,"")</f>
        <v>0.2040869484643415</v>
      </c>
      <c r="J7" s="190">
        <v>0</v>
      </c>
      <c r="K7" s="190">
        <v>0</v>
      </c>
      <c r="L7" s="192">
        <f aca="true" t="shared" si="4" ref="L7:L39">K7-J7</f>
        <v>0</v>
      </c>
      <c r="M7" s="193">
        <f aca="true" t="shared" si="5" ref="M7:M39">_xlfn.IFERROR(K7/J7,"")</f>
      </c>
      <c r="N7" s="190">
        <f aca="true" t="shared" si="6" ref="N7:N43">C7+J7</f>
        <v>19210</v>
      </c>
      <c r="O7" s="190">
        <f aca="true" t="shared" si="7" ref="O7:O43">E7+K7</f>
        <v>3920.51028</v>
      </c>
      <c r="P7" s="190">
        <f aca="true" t="shared" si="8" ref="P7:P43">O7-N7</f>
        <v>-15289.48972</v>
      </c>
      <c r="Q7" s="162">
        <f aca="true" t="shared" si="9" ref="Q7:Q39">_xlfn.IFERROR(O7/N7,"")</f>
        <v>0.2040869484643415</v>
      </c>
      <c r="R7" s="51"/>
      <c r="S7" s="51"/>
    </row>
    <row r="8" spans="1:19" s="209" customFormat="1" ht="18.75">
      <c r="A8" s="206" t="s">
        <v>71</v>
      </c>
      <c r="B8" s="207" t="s">
        <v>111</v>
      </c>
      <c r="C8" s="190">
        <v>10440</v>
      </c>
      <c r="D8" s="190">
        <v>2833</v>
      </c>
      <c r="E8" s="190">
        <v>2302.77332</v>
      </c>
      <c r="F8" s="190">
        <f t="shared" si="0"/>
        <v>-530.2266800000002</v>
      </c>
      <c r="G8" s="162">
        <f t="shared" si="1"/>
        <v>0.8128391528415106</v>
      </c>
      <c r="H8" s="190">
        <f t="shared" si="2"/>
        <v>-8137.22668</v>
      </c>
      <c r="I8" s="162">
        <f t="shared" si="3"/>
        <v>0.22057215708812258</v>
      </c>
      <c r="J8" s="190">
        <v>0</v>
      </c>
      <c r="K8" s="190">
        <v>0</v>
      </c>
      <c r="L8" s="192">
        <f t="shared" si="4"/>
        <v>0</v>
      </c>
      <c r="M8" s="193">
        <f t="shared" si="5"/>
      </c>
      <c r="N8" s="190">
        <f t="shared" si="6"/>
        <v>10440</v>
      </c>
      <c r="O8" s="190">
        <f t="shared" si="7"/>
        <v>2302.77332</v>
      </c>
      <c r="P8" s="190">
        <f t="shared" si="8"/>
        <v>-8137.22668</v>
      </c>
      <c r="Q8" s="162">
        <f t="shared" si="9"/>
        <v>0.22057215708812258</v>
      </c>
      <c r="R8" s="208"/>
      <c r="S8" s="208"/>
    </row>
    <row r="9" spans="1:17" ht="18" customHeight="1">
      <c r="A9" s="34" t="s">
        <v>72</v>
      </c>
      <c r="B9" s="24" t="s">
        <v>32</v>
      </c>
      <c r="C9" s="101">
        <v>564162</v>
      </c>
      <c r="D9" s="101">
        <v>136093.12000000002</v>
      </c>
      <c r="E9" s="101">
        <v>119656.46058</v>
      </c>
      <c r="F9" s="102">
        <f t="shared" si="0"/>
        <v>-16436.659420000025</v>
      </c>
      <c r="G9" s="108">
        <f t="shared" si="1"/>
        <v>0.8792249055646603</v>
      </c>
      <c r="H9" s="102">
        <f t="shared" si="2"/>
        <v>-444505.53942</v>
      </c>
      <c r="I9" s="108">
        <f t="shared" si="3"/>
        <v>0.21209592383038914</v>
      </c>
      <c r="J9" s="190">
        <v>83547.64692</v>
      </c>
      <c r="K9" s="190">
        <v>19267.80608</v>
      </c>
      <c r="L9" s="101">
        <f t="shared" si="4"/>
        <v>-64279.840840000004</v>
      </c>
      <c r="M9" s="110">
        <f t="shared" si="5"/>
        <v>0.23062057149795787</v>
      </c>
      <c r="N9" s="102">
        <f>C9+J9</f>
        <v>647709.64692</v>
      </c>
      <c r="O9" s="102">
        <f>E9+K9</f>
        <v>138924.26666</v>
      </c>
      <c r="P9" s="102">
        <f t="shared" si="8"/>
        <v>-508785.38026</v>
      </c>
      <c r="Q9" s="108">
        <f t="shared" si="9"/>
        <v>0.21448540610845468</v>
      </c>
    </row>
    <row r="10" spans="1:17" ht="20.25" customHeight="1">
      <c r="A10" s="34" t="s">
        <v>61</v>
      </c>
      <c r="B10" s="25" t="s">
        <v>164</v>
      </c>
      <c r="C10" s="101">
        <v>166514.1</v>
      </c>
      <c r="D10" s="101">
        <v>64488.00000000001</v>
      </c>
      <c r="E10" s="101">
        <v>37834.848</v>
      </c>
      <c r="F10" s="102">
        <f t="shared" si="0"/>
        <v>-26653.15200000001</v>
      </c>
      <c r="G10" s="108">
        <f t="shared" si="1"/>
        <v>0.586695943431336</v>
      </c>
      <c r="H10" s="102">
        <f t="shared" si="2"/>
        <v>-128679.25200000001</v>
      </c>
      <c r="I10" s="108">
        <f t="shared" si="3"/>
        <v>0.22721708251733636</v>
      </c>
      <c r="J10" s="190">
        <v>251.01839</v>
      </c>
      <c r="K10" s="190">
        <v>59.20128</v>
      </c>
      <c r="L10" s="101">
        <f t="shared" si="4"/>
        <v>-191.81711</v>
      </c>
      <c r="M10" s="110">
        <f t="shared" si="5"/>
        <v>0.23584439371155236</v>
      </c>
      <c r="N10" s="102">
        <f>C10+J10</f>
        <v>166765.11839000002</v>
      </c>
      <c r="O10" s="102">
        <f>E10+K10</f>
        <v>37894.04928</v>
      </c>
      <c r="P10" s="102">
        <f t="shared" si="8"/>
        <v>-128871.06911000001</v>
      </c>
      <c r="Q10" s="108">
        <f t="shared" si="9"/>
        <v>0.227230068528961</v>
      </c>
    </row>
    <row r="11" spans="1:17" ht="18.75">
      <c r="A11" s="34" t="s">
        <v>62</v>
      </c>
      <c r="B11" s="12" t="s">
        <v>33</v>
      </c>
      <c r="C11" s="101">
        <f>SUM(C13:C24)+C12</f>
        <v>166100.00000000003</v>
      </c>
      <c r="D11" s="101">
        <f>SUM(D13:D24)+D12</f>
        <v>41292</v>
      </c>
      <c r="E11" s="101">
        <f>SUM(E13:E24)+E12</f>
        <v>33743.46803</v>
      </c>
      <c r="F11" s="102">
        <f t="shared" si="0"/>
        <v>-7548.531969999996</v>
      </c>
      <c r="G11" s="108">
        <f t="shared" si="1"/>
        <v>0.8171914179502083</v>
      </c>
      <c r="H11" s="102">
        <f t="shared" si="2"/>
        <v>-132356.53197</v>
      </c>
      <c r="I11" s="108">
        <f t="shared" si="3"/>
        <v>0.20315152335942202</v>
      </c>
      <c r="J11" s="101">
        <f>SUM(J13:J24)</f>
        <v>75818.07359</v>
      </c>
      <c r="K11" s="101">
        <f>SUM(K13:K24)</f>
        <v>18555.51566</v>
      </c>
      <c r="L11" s="101">
        <f t="shared" si="4"/>
        <v>-57262.557929999995</v>
      </c>
      <c r="M11" s="110">
        <f t="shared" si="5"/>
        <v>0.24473736645357572</v>
      </c>
      <c r="N11" s="102">
        <f t="shared" si="6"/>
        <v>241918.07359000004</v>
      </c>
      <c r="O11" s="102">
        <f t="shared" si="7"/>
        <v>52298.98369000001</v>
      </c>
      <c r="P11" s="102">
        <f t="shared" si="8"/>
        <v>-189619.08990000002</v>
      </c>
      <c r="Q11" s="108">
        <f t="shared" si="9"/>
        <v>0.21618468977491828</v>
      </c>
    </row>
    <row r="12" spans="1:17" ht="31.5" customHeight="1" hidden="1">
      <c r="A12" s="35" t="s">
        <v>161</v>
      </c>
      <c r="B12" s="115" t="s">
        <v>162</v>
      </c>
      <c r="C12" s="106">
        <v>0</v>
      </c>
      <c r="D12" s="106">
        <v>0</v>
      </c>
      <c r="E12" s="106">
        <v>0</v>
      </c>
      <c r="F12" s="107">
        <f>E12-D12</f>
        <v>0</v>
      </c>
      <c r="G12" s="109">
        <f t="shared" si="1"/>
      </c>
      <c r="H12" s="107">
        <f>E12-C12</f>
        <v>0</v>
      </c>
      <c r="I12" s="109">
        <f t="shared" si="3"/>
      </c>
      <c r="J12" s="106">
        <v>0</v>
      </c>
      <c r="K12" s="106">
        <v>0</v>
      </c>
      <c r="L12" s="106">
        <f t="shared" si="4"/>
        <v>0</v>
      </c>
      <c r="M12" s="113">
        <f t="shared" si="5"/>
      </c>
      <c r="N12" s="107">
        <f>C12+J12</f>
        <v>0</v>
      </c>
      <c r="O12" s="107">
        <f>E12+K12</f>
        <v>0</v>
      </c>
      <c r="P12" s="107">
        <f>O12-N12</f>
        <v>0</v>
      </c>
      <c r="Q12" s="109">
        <f t="shared" si="9"/>
      </c>
    </row>
    <row r="13" spans="1:19" s="209" customFormat="1" ht="36" customHeight="1">
      <c r="A13" s="210" t="s">
        <v>75</v>
      </c>
      <c r="B13" s="16" t="s">
        <v>114</v>
      </c>
      <c r="C13" s="190">
        <v>1300</v>
      </c>
      <c r="D13" s="190">
        <v>336</v>
      </c>
      <c r="E13" s="190">
        <v>88.41767999999999</v>
      </c>
      <c r="F13" s="190">
        <f t="shared" si="0"/>
        <v>-247.58232</v>
      </c>
      <c r="G13" s="162">
        <f t="shared" si="1"/>
        <v>0.2631478571428571</v>
      </c>
      <c r="H13" s="190">
        <f aca="true" t="shared" si="10" ref="H13:H24">E13-C13</f>
        <v>-1211.58232</v>
      </c>
      <c r="I13" s="162">
        <f t="shared" si="3"/>
        <v>0.0680136</v>
      </c>
      <c r="J13" s="190">
        <v>0</v>
      </c>
      <c r="K13" s="190">
        <v>0</v>
      </c>
      <c r="L13" s="192">
        <f t="shared" si="4"/>
        <v>0</v>
      </c>
      <c r="M13" s="193">
        <f t="shared" si="5"/>
      </c>
      <c r="N13" s="190">
        <f t="shared" si="6"/>
        <v>1300</v>
      </c>
      <c r="O13" s="190">
        <f t="shared" si="7"/>
        <v>88.41767999999999</v>
      </c>
      <c r="P13" s="190">
        <f t="shared" si="8"/>
        <v>-1211.58232</v>
      </c>
      <c r="Q13" s="162">
        <f t="shared" si="9"/>
        <v>0.0680136</v>
      </c>
      <c r="R13" s="208"/>
      <c r="S13" s="208"/>
    </row>
    <row r="14" spans="1:19" s="209" customFormat="1" ht="33" customHeight="1">
      <c r="A14" s="210" t="s">
        <v>74</v>
      </c>
      <c r="B14" s="16" t="s">
        <v>115</v>
      </c>
      <c r="C14" s="190">
        <v>300</v>
      </c>
      <c r="D14" s="190">
        <v>80.3</v>
      </c>
      <c r="E14" s="190">
        <v>43.28402</v>
      </c>
      <c r="F14" s="190">
        <f t="shared" si="0"/>
        <v>-37.01598</v>
      </c>
      <c r="G14" s="162">
        <f t="shared" si="1"/>
        <v>0.5390288916562889</v>
      </c>
      <c r="H14" s="190">
        <f t="shared" si="10"/>
        <v>-256.71598</v>
      </c>
      <c r="I14" s="162">
        <f t="shared" si="3"/>
        <v>0.14428006666666665</v>
      </c>
      <c r="J14" s="190">
        <v>0</v>
      </c>
      <c r="K14" s="190">
        <v>0</v>
      </c>
      <c r="L14" s="192">
        <f t="shared" si="4"/>
        <v>0</v>
      </c>
      <c r="M14" s="193">
        <f t="shared" si="5"/>
      </c>
      <c r="N14" s="190">
        <f t="shared" si="6"/>
        <v>300</v>
      </c>
      <c r="O14" s="190">
        <f t="shared" si="7"/>
        <v>43.28402</v>
      </c>
      <c r="P14" s="190">
        <f t="shared" si="8"/>
        <v>-256.71598</v>
      </c>
      <c r="Q14" s="162">
        <f t="shared" si="9"/>
        <v>0.14428006666666665</v>
      </c>
      <c r="R14" s="208"/>
      <c r="S14" s="208"/>
    </row>
    <row r="15" spans="1:19" s="209" customFormat="1" ht="53.25" customHeight="1">
      <c r="A15" s="210" t="s">
        <v>63</v>
      </c>
      <c r="B15" s="16" t="s">
        <v>116</v>
      </c>
      <c r="C15" s="190">
        <v>121797.6</v>
      </c>
      <c r="D15" s="190">
        <v>31638.402000000002</v>
      </c>
      <c r="E15" s="190">
        <v>26774.893570000004</v>
      </c>
      <c r="F15" s="190">
        <f t="shared" si="0"/>
        <v>-4863.508429999998</v>
      </c>
      <c r="G15" s="162">
        <f t="shared" si="1"/>
        <v>0.8462783161425157</v>
      </c>
      <c r="H15" s="190">
        <f t="shared" si="10"/>
        <v>-95022.70643</v>
      </c>
      <c r="I15" s="162">
        <f t="shared" si="3"/>
        <v>0.21983104404356082</v>
      </c>
      <c r="J15" s="190">
        <v>52854.855200000005</v>
      </c>
      <c r="K15" s="190">
        <v>15440.70763</v>
      </c>
      <c r="L15" s="192">
        <f t="shared" si="4"/>
        <v>-37414.14757</v>
      </c>
      <c r="M15" s="193">
        <f t="shared" si="5"/>
        <v>0.2921341392682502</v>
      </c>
      <c r="N15" s="190">
        <f t="shared" si="6"/>
        <v>174652.45520000003</v>
      </c>
      <c r="O15" s="190">
        <f t="shared" si="7"/>
        <v>42215.601200000005</v>
      </c>
      <c r="P15" s="190">
        <f t="shared" si="8"/>
        <v>-132436.85400000002</v>
      </c>
      <c r="Q15" s="162">
        <f t="shared" si="9"/>
        <v>0.24171203978585695</v>
      </c>
      <c r="R15" s="208"/>
      <c r="S15" s="208"/>
    </row>
    <row r="16" spans="1:19" s="209" customFormat="1" ht="23.25" customHeight="1">
      <c r="A16" s="210" t="s">
        <v>64</v>
      </c>
      <c r="B16" s="16" t="s">
        <v>117</v>
      </c>
      <c r="C16" s="190">
        <v>6500</v>
      </c>
      <c r="D16" s="190">
        <v>1580</v>
      </c>
      <c r="E16" s="190">
        <v>1501.31062</v>
      </c>
      <c r="F16" s="190">
        <f t="shared" si="0"/>
        <v>-78.68938000000003</v>
      </c>
      <c r="G16" s="162">
        <f t="shared" si="1"/>
        <v>0.9501965949367088</v>
      </c>
      <c r="H16" s="190">
        <f t="shared" si="10"/>
        <v>-4998.68938</v>
      </c>
      <c r="I16" s="162">
        <f t="shared" si="3"/>
        <v>0.2309708646153846</v>
      </c>
      <c r="J16" s="190">
        <v>382.20469</v>
      </c>
      <c r="K16" s="190">
        <v>382.20469</v>
      </c>
      <c r="L16" s="192">
        <f t="shared" si="4"/>
        <v>0</v>
      </c>
      <c r="M16" s="193">
        <f t="shared" si="5"/>
        <v>1</v>
      </c>
      <c r="N16" s="190">
        <f t="shared" si="6"/>
        <v>6882.2046900000005</v>
      </c>
      <c r="O16" s="190">
        <f t="shared" si="7"/>
        <v>1883.51531</v>
      </c>
      <c r="P16" s="190">
        <f t="shared" si="8"/>
        <v>-4998.689380000001</v>
      </c>
      <c r="Q16" s="162">
        <f t="shared" si="9"/>
        <v>0.27367905995832853</v>
      </c>
      <c r="R16" s="208"/>
      <c r="S16" s="208"/>
    </row>
    <row r="17" spans="1:19" s="209" customFormat="1" ht="40.5" customHeight="1">
      <c r="A17" s="210" t="s">
        <v>112</v>
      </c>
      <c r="B17" s="16" t="s">
        <v>118</v>
      </c>
      <c r="C17" s="190">
        <v>1994.6000000000001</v>
      </c>
      <c r="D17" s="190">
        <v>496.1</v>
      </c>
      <c r="E17" s="190">
        <v>434.3074500000001</v>
      </c>
      <c r="F17" s="190">
        <f t="shared" si="0"/>
        <v>-61.79254999999995</v>
      </c>
      <c r="G17" s="162">
        <f t="shared" si="1"/>
        <v>0.8754433581939126</v>
      </c>
      <c r="H17" s="190">
        <f t="shared" si="10"/>
        <v>-1560.2925500000001</v>
      </c>
      <c r="I17" s="162">
        <f t="shared" si="3"/>
        <v>0.21774162739396372</v>
      </c>
      <c r="J17" s="190">
        <v>0</v>
      </c>
      <c r="K17" s="190">
        <v>0</v>
      </c>
      <c r="L17" s="192">
        <f t="shared" si="4"/>
        <v>0</v>
      </c>
      <c r="M17" s="193">
        <f t="shared" si="5"/>
      </c>
      <c r="N17" s="190">
        <f t="shared" si="6"/>
        <v>1994.6000000000001</v>
      </c>
      <c r="O17" s="190">
        <f t="shared" si="7"/>
        <v>434.3074500000001</v>
      </c>
      <c r="P17" s="190">
        <f t="shared" si="8"/>
        <v>-1560.2925500000001</v>
      </c>
      <c r="Q17" s="162">
        <f t="shared" si="9"/>
        <v>0.21774162739396372</v>
      </c>
      <c r="R17" s="208"/>
      <c r="S17" s="208"/>
    </row>
    <row r="18" spans="1:19" s="209" customFormat="1" ht="34.5" customHeight="1">
      <c r="A18" s="210" t="s">
        <v>65</v>
      </c>
      <c r="B18" s="16" t="s">
        <v>77</v>
      </c>
      <c r="C18" s="190">
        <v>300</v>
      </c>
      <c r="D18" s="190">
        <v>12</v>
      </c>
      <c r="E18" s="190">
        <v>10.510460000000002</v>
      </c>
      <c r="F18" s="190">
        <f t="shared" si="0"/>
        <v>-1.489539999999998</v>
      </c>
      <c r="G18" s="162">
        <f t="shared" si="1"/>
        <v>0.8758716666666668</v>
      </c>
      <c r="H18" s="190">
        <f t="shared" si="10"/>
        <v>-289.48954</v>
      </c>
      <c r="I18" s="162">
        <f t="shared" si="3"/>
        <v>0.03503486666666667</v>
      </c>
      <c r="J18" s="190">
        <v>0</v>
      </c>
      <c r="K18" s="190">
        <v>0</v>
      </c>
      <c r="L18" s="192">
        <f t="shared" si="4"/>
        <v>0</v>
      </c>
      <c r="M18" s="193">
        <f t="shared" si="5"/>
      </c>
      <c r="N18" s="190">
        <f t="shared" si="6"/>
        <v>300</v>
      </c>
      <c r="O18" s="190">
        <f t="shared" si="7"/>
        <v>10.510460000000002</v>
      </c>
      <c r="P18" s="190">
        <f t="shared" si="8"/>
        <v>-289.48954</v>
      </c>
      <c r="Q18" s="162">
        <f t="shared" si="9"/>
        <v>0.03503486666666667</v>
      </c>
      <c r="R18" s="208"/>
      <c r="S18" s="208"/>
    </row>
    <row r="19" spans="1:19" s="209" customFormat="1" ht="68.25" customHeight="1">
      <c r="A19" s="210" t="s">
        <v>66</v>
      </c>
      <c r="B19" s="16" t="s">
        <v>119</v>
      </c>
      <c r="C19" s="190">
        <v>318.6</v>
      </c>
      <c r="D19" s="190">
        <v>79.65</v>
      </c>
      <c r="E19" s="190">
        <v>0</v>
      </c>
      <c r="F19" s="190">
        <f t="shared" si="0"/>
        <v>-79.65</v>
      </c>
      <c r="G19" s="162">
        <f t="shared" si="1"/>
        <v>0</v>
      </c>
      <c r="H19" s="190">
        <f t="shared" si="10"/>
        <v>-318.6</v>
      </c>
      <c r="I19" s="162">
        <f t="shared" si="3"/>
        <v>0</v>
      </c>
      <c r="J19" s="190">
        <v>52.21005</v>
      </c>
      <c r="K19" s="190">
        <v>0</v>
      </c>
      <c r="L19" s="192">
        <f t="shared" si="4"/>
        <v>-52.21005</v>
      </c>
      <c r="M19" s="193">
        <f t="shared" si="5"/>
        <v>0</v>
      </c>
      <c r="N19" s="190">
        <f t="shared" si="6"/>
        <v>370.81005000000005</v>
      </c>
      <c r="O19" s="190">
        <f t="shared" si="7"/>
        <v>0</v>
      </c>
      <c r="P19" s="190">
        <f t="shared" si="8"/>
        <v>-370.81005000000005</v>
      </c>
      <c r="Q19" s="162">
        <f t="shared" si="9"/>
        <v>0</v>
      </c>
      <c r="R19" s="208"/>
      <c r="S19" s="208"/>
    </row>
    <row r="20" spans="1:19" s="209" customFormat="1" ht="36" customHeight="1">
      <c r="A20" s="210" t="s">
        <v>113</v>
      </c>
      <c r="B20" s="16" t="s">
        <v>120</v>
      </c>
      <c r="C20" s="190">
        <v>550.2</v>
      </c>
      <c r="D20" s="190">
        <v>275.6</v>
      </c>
      <c r="E20" s="190">
        <v>161.343</v>
      </c>
      <c r="F20" s="190">
        <f t="shared" si="0"/>
        <v>-114.25700000000003</v>
      </c>
      <c r="G20" s="162">
        <f t="shared" si="1"/>
        <v>0.5854245283018867</v>
      </c>
      <c r="H20" s="190">
        <f t="shared" si="10"/>
        <v>-388.8570000000001</v>
      </c>
      <c r="I20" s="162">
        <f t="shared" si="3"/>
        <v>0.29324427480916027</v>
      </c>
      <c r="J20" s="190">
        <v>0</v>
      </c>
      <c r="K20" s="190">
        <v>0</v>
      </c>
      <c r="L20" s="192">
        <f t="shared" si="4"/>
        <v>0</v>
      </c>
      <c r="M20" s="193">
        <f t="shared" si="5"/>
      </c>
      <c r="N20" s="190">
        <f t="shared" si="6"/>
        <v>550.2</v>
      </c>
      <c r="O20" s="190">
        <f t="shared" si="7"/>
        <v>161.343</v>
      </c>
      <c r="P20" s="190">
        <f t="shared" si="8"/>
        <v>-388.8570000000001</v>
      </c>
      <c r="Q20" s="162">
        <f t="shared" si="9"/>
        <v>0.29324427480916027</v>
      </c>
      <c r="R20" s="208"/>
      <c r="S20" s="208"/>
    </row>
    <row r="21" spans="1:19" s="209" customFormat="1" ht="23.25" customHeight="1">
      <c r="A21" s="210" t="s">
        <v>76</v>
      </c>
      <c r="B21" s="16" t="s">
        <v>73</v>
      </c>
      <c r="C21" s="190">
        <v>400</v>
      </c>
      <c r="D21" s="190">
        <v>0</v>
      </c>
      <c r="E21" s="190">
        <v>0</v>
      </c>
      <c r="F21" s="190">
        <f t="shared" si="0"/>
        <v>0</v>
      </c>
      <c r="G21" s="162">
        <f t="shared" si="1"/>
      </c>
      <c r="H21" s="190">
        <f t="shared" si="10"/>
        <v>-400</v>
      </c>
      <c r="I21" s="162">
        <f t="shared" si="3"/>
        <v>0</v>
      </c>
      <c r="J21" s="190">
        <v>0</v>
      </c>
      <c r="K21" s="190">
        <v>0</v>
      </c>
      <c r="L21" s="192">
        <f t="shared" si="4"/>
        <v>0</v>
      </c>
      <c r="M21" s="193">
        <f t="shared" si="5"/>
      </c>
      <c r="N21" s="190">
        <f t="shared" si="6"/>
        <v>400</v>
      </c>
      <c r="O21" s="190">
        <f t="shared" si="7"/>
        <v>0</v>
      </c>
      <c r="P21" s="190">
        <f t="shared" si="8"/>
        <v>-400</v>
      </c>
      <c r="Q21" s="162">
        <f t="shared" si="9"/>
        <v>0</v>
      </c>
      <c r="R21" s="208"/>
      <c r="S21" s="208"/>
    </row>
    <row r="22" spans="1:19" s="209" customFormat="1" ht="40.5" customHeight="1">
      <c r="A22" s="210" t="s">
        <v>67</v>
      </c>
      <c r="B22" s="16" t="s">
        <v>121</v>
      </c>
      <c r="C22" s="190">
        <v>9000</v>
      </c>
      <c r="D22" s="190">
        <v>2666.155</v>
      </c>
      <c r="E22" s="190">
        <v>2277.9027</v>
      </c>
      <c r="F22" s="190">
        <f t="shared" si="0"/>
        <v>-388.2523000000001</v>
      </c>
      <c r="G22" s="162">
        <f t="shared" si="1"/>
        <v>0.8543774461724843</v>
      </c>
      <c r="H22" s="190">
        <f t="shared" si="10"/>
        <v>-6722.097299999999</v>
      </c>
      <c r="I22" s="162">
        <f t="shared" si="3"/>
        <v>0.2531003</v>
      </c>
      <c r="J22" s="190">
        <v>319.6317</v>
      </c>
      <c r="K22" s="190">
        <v>42.21428</v>
      </c>
      <c r="L22" s="192">
        <f t="shared" si="4"/>
        <v>-277.41742</v>
      </c>
      <c r="M22" s="193">
        <f t="shared" si="5"/>
        <v>0.13207163119302623</v>
      </c>
      <c r="N22" s="190">
        <f t="shared" si="6"/>
        <v>9319.6317</v>
      </c>
      <c r="O22" s="190">
        <f t="shared" si="7"/>
        <v>2320.1169800000002</v>
      </c>
      <c r="P22" s="190">
        <f t="shared" si="8"/>
        <v>-6999.514719999999</v>
      </c>
      <c r="Q22" s="162">
        <f t="shared" si="9"/>
        <v>0.24894942790496757</v>
      </c>
      <c r="R22" s="208"/>
      <c r="S22" s="208"/>
    </row>
    <row r="23" spans="1:19" s="209" customFormat="1" ht="48.75" customHeight="1">
      <c r="A23" s="210">
        <v>3230</v>
      </c>
      <c r="B23" s="16" t="s">
        <v>208</v>
      </c>
      <c r="C23" s="190">
        <v>10000</v>
      </c>
      <c r="D23" s="190">
        <v>23.830000000000002</v>
      </c>
      <c r="E23" s="190">
        <v>0</v>
      </c>
      <c r="F23" s="190">
        <f t="shared" si="0"/>
        <v>-23.830000000000002</v>
      </c>
      <c r="G23" s="162">
        <f t="shared" si="1"/>
        <v>0</v>
      </c>
      <c r="H23" s="190">
        <f t="shared" si="10"/>
        <v>-10000</v>
      </c>
      <c r="I23" s="162">
        <f t="shared" si="3"/>
        <v>0</v>
      </c>
      <c r="J23" s="190">
        <v>20000</v>
      </c>
      <c r="K23" s="190">
        <v>2589.68596</v>
      </c>
      <c r="L23" s="192">
        <f t="shared" si="4"/>
        <v>-17410.31404</v>
      </c>
      <c r="M23" s="193">
        <f t="shared" si="5"/>
        <v>0.129484298</v>
      </c>
      <c r="N23" s="190">
        <f>C23+J23</f>
        <v>30000</v>
      </c>
      <c r="O23" s="190">
        <f>E23+K23</f>
        <v>2589.68596</v>
      </c>
      <c r="P23" s="190">
        <f t="shared" si="8"/>
        <v>-27410.31404</v>
      </c>
      <c r="Q23" s="162"/>
      <c r="R23" s="208"/>
      <c r="S23" s="208"/>
    </row>
    <row r="24" spans="1:19" s="209" customFormat="1" ht="23.25" customHeight="1">
      <c r="A24" s="210" t="s">
        <v>78</v>
      </c>
      <c r="B24" s="16" t="s">
        <v>122</v>
      </c>
      <c r="C24" s="190">
        <v>13639</v>
      </c>
      <c r="D24" s="190">
        <v>4103.963</v>
      </c>
      <c r="E24" s="190">
        <v>2451.4985300000003</v>
      </c>
      <c r="F24" s="190">
        <f t="shared" si="0"/>
        <v>-1652.4644699999994</v>
      </c>
      <c r="G24" s="162">
        <f t="shared" si="1"/>
        <v>0.5973490818508842</v>
      </c>
      <c r="H24" s="190">
        <f t="shared" si="10"/>
        <v>-11187.50147</v>
      </c>
      <c r="I24" s="162">
        <f t="shared" si="3"/>
        <v>0.1797418087836352</v>
      </c>
      <c r="J24" s="190">
        <v>2209.1719500000004</v>
      </c>
      <c r="K24" s="190">
        <v>100.7031</v>
      </c>
      <c r="L24" s="192">
        <f t="shared" si="4"/>
        <v>-2108.46885</v>
      </c>
      <c r="M24" s="193">
        <f t="shared" si="5"/>
        <v>0.045584093171199276</v>
      </c>
      <c r="N24" s="190">
        <f t="shared" si="6"/>
        <v>15848.17195</v>
      </c>
      <c r="O24" s="190">
        <f t="shared" si="7"/>
        <v>2552.2016300000005</v>
      </c>
      <c r="P24" s="190">
        <f t="shared" si="8"/>
        <v>-13295.97032</v>
      </c>
      <c r="Q24" s="162">
        <f t="shared" si="9"/>
        <v>0.16104075839485074</v>
      </c>
      <c r="R24" s="208"/>
      <c r="S24" s="208"/>
    </row>
    <row r="25" spans="1:19" s="23" customFormat="1" ht="18.75">
      <c r="A25" s="36" t="s">
        <v>79</v>
      </c>
      <c r="B25" s="26" t="s">
        <v>35</v>
      </c>
      <c r="C25" s="101">
        <v>103104</v>
      </c>
      <c r="D25" s="101">
        <v>27023.600000000002</v>
      </c>
      <c r="E25" s="101">
        <v>21508.155420000003</v>
      </c>
      <c r="F25" s="102">
        <f t="shared" si="0"/>
        <v>-5515.444579999999</v>
      </c>
      <c r="G25" s="108">
        <f t="shared" si="1"/>
        <v>0.7959026709986827</v>
      </c>
      <c r="H25" s="102">
        <f t="shared" si="2"/>
        <v>-81595.84458</v>
      </c>
      <c r="I25" s="108">
        <f t="shared" si="3"/>
        <v>0.20860641119646184</v>
      </c>
      <c r="J25" s="101">
        <v>1461.6234399999998</v>
      </c>
      <c r="K25" s="101">
        <v>389.18408</v>
      </c>
      <c r="L25" s="101">
        <f t="shared" si="4"/>
        <v>-1072.4393599999999</v>
      </c>
      <c r="M25" s="110">
        <f t="shared" si="5"/>
        <v>0.2662683625270816</v>
      </c>
      <c r="N25" s="102">
        <f t="shared" si="6"/>
        <v>104565.62344</v>
      </c>
      <c r="O25" s="102">
        <f t="shared" si="7"/>
        <v>21897.339500000002</v>
      </c>
      <c r="P25" s="102">
        <f t="shared" si="8"/>
        <v>-82668.28394</v>
      </c>
      <c r="Q25" s="108">
        <f t="shared" si="9"/>
        <v>0.20941241279515488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101">
        <v>47908.200000000004</v>
      </c>
      <c r="D26" s="101">
        <v>11678.88</v>
      </c>
      <c r="E26" s="101">
        <v>10192.46176</v>
      </c>
      <c r="F26" s="102">
        <f t="shared" si="0"/>
        <v>-1486.418239999999</v>
      </c>
      <c r="G26" s="108">
        <f t="shared" si="1"/>
        <v>0.872725960023564</v>
      </c>
      <c r="H26" s="102">
        <f t="shared" si="2"/>
        <v>-37715.738240000006</v>
      </c>
      <c r="I26" s="108">
        <f t="shared" si="3"/>
        <v>0.21274983739735576</v>
      </c>
      <c r="J26" s="101">
        <v>486.56159</v>
      </c>
      <c r="K26" s="101">
        <v>40.958</v>
      </c>
      <c r="L26" s="101">
        <f t="shared" si="4"/>
        <v>-445.60359000000005</v>
      </c>
      <c r="M26" s="110">
        <f t="shared" si="5"/>
        <v>0.08417844902225019</v>
      </c>
      <c r="N26" s="102">
        <f t="shared" si="6"/>
        <v>48394.76159</v>
      </c>
      <c r="O26" s="102">
        <f t="shared" si="7"/>
        <v>10233.41976</v>
      </c>
      <c r="P26" s="102">
        <f t="shared" si="8"/>
        <v>-38161.341830000005</v>
      </c>
      <c r="Q26" s="108">
        <f t="shared" si="9"/>
        <v>0.21145717891323534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101">
        <v>600</v>
      </c>
      <c r="D27" s="101">
        <v>150</v>
      </c>
      <c r="E27" s="101">
        <v>98.17593</v>
      </c>
      <c r="F27" s="102">
        <f t="shared" si="0"/>
        <v>-51.824070000000006</v>
      </c>
      <c r="G27" s="108">
        <f t="shared" si="1"/>
        <v>0.6545061999999999</v>
      </c>
      <c r="H27" s="102">
        <f t="shared" si="2"/>
        <v>-501.82407</v>
      </c>
      <c r="I27" s="108">
        <f t="shared" si="3"/>
        <v>0.16362654999999998</v>
      </c>
      <c r="J27" s="102">
        <v>0</v>
      </c>
      <c r="K27" s="102">
        <v>0</v>
      </c>
      <c r="L27" s="101">
        <f t="shared" si="4"/>
        <v>0</v>
      </c>
      <c r="M27" s="110">
        <f t="shared" si="5"/>
      </c>
      <c r="N27" s="102">
        <f aca="true" t="shared" si="11" ref="N27:N39">C27+J27</f>
        <v>600</v>
      </c>
      <c r="O27" s="102">
        <f aca="true" t="shared" si="12" ref="O27:O39">E27+K27</f>
        <v>98.17593</v>
      </c>
      <c r="P27" s="102">
        <f aca="true" t="shared" si="13" ref="P27:P39">O27-N27</f>
        <v>-501.82407</v>
      </c>
      <c r="Q27" s="108">
        <f t="shared" si="9"/>
        <v>0.16362654999999998</v>
      </c>
      <c r="R27" s="22"/>
      <c r="S27" s="22"/>
    </row>
    <row r="28" spans="1:19" s="23" customFormat="1" ht="24" customHeight="1">
      <c r="A28" s="37" t="s">
        <v>82</v>
      </c>
      <c r="B28" s="26" t="s">
        <v>127</v>
      </c>
      <c r="C28" s="101">
        <f>C29+C30+C31+C32+C33</f>
        <v>67040</v>
      </c>
      <c r="D28" s="101">
        <f>D29+D30+D31+D32+D33</f>
        <v>19341</v>
      </c>
      <c r="E28" s="101">
        <f>E29+E30+E31+E32+E33</f>
        <v>18247.568479999998</v>
      </c>
      <c r="F28" s="102">
        <f t="shared" si="0"/>
        <v>-1093.431520000002</v>
      </c>
      <c r="G28" s="108">
        <f t="shared" si="1"/>
        <v>0.9434656160488082</v>
      </c>
      <c r="H28" s="102">
        <f t="shared" si="2"/>
        <v>-48792.43152</v>
      </c>
      <c r="I28" s="108">
        <f t="shared" si="3"/>
        <v>0.2721892673031026</v>
      </c>
      <c r="J28" s="101">
        <f>J29+J30+J31+J32+J33</f>
        <v>262909.8</v>
      </c>
      <c r="K28" s="101">
        <f>K29+K30+K31+K32+K33</f>
        <v>0</v>
      </c>
      <c r="L28" s="101">
        <f t="shared" si="4"/>
        <v>-262909.8</v>
      </c>
      <c r="M28" s="110">
        <f t="shared" si="5"/>
        <v>0</v>
      </c>
      <c r="N28" s="102">
        <f t="shared" si="11"/>
        <v>329949.8</v>
      </c>
      <c r="O28" s="102">
        <f t="shared" si="12"/>
        <v>18247.568479999998</v>
      </c>
      <c r="P28" s="102">
        <f t="shared" si="13"/>
        <v>-311702.23152</v>
      </c>
      <c r="Q28" s="108">
        <f t="shared" si="9"/>
        <v>0.055304074983527796</v>
      </c>
      <c r="R28" s="22"/>
      <c r="S28" s="22"/>
    </row>
    <row r="29" spans="1:19" s="209" customFormat="1" ht="39" customHeight="1">
      <c r="A29" s="211" t="s">
        <v>123</v>
      </c>
      <c r="B29" s="212" t="s">
        <v>128</v>
      </c>
      <c r="C29" s="190">
        <v>0</v>
      </c>
      <c r="D29" s="190">
        <v>0</v>
      </c>
      <c r="E29" s="190">
        <v>0</v>
      </c>
      <c r="F29" s="190">
        <f t="shared" si="0"/>
        <v>0</v>
      </c>
      <c r="G29" s="162">
        <f t="shared" si="1"/>
      </c>
      <c r="H29" s="190">
        <f t="shared" si="2"/>
        <v>0</v>
      </c>
      <c r="I29" s="162">
        <f t="shared" si="3"/>
      </c>
      <c r="J29" s="190">
        <v>101.1</v>
      </c>
      <c r="K29" s="190">
        <v>0</v>
      </c>
      <c r="L29" s="190">
        <f t="shared" si="4"/>
        <v>-101.1</v>
      </c>
      <c r="M29" s="193">
        <f t="shared" si="5"/>
        <v>0</v>
      </c>
      <c r="N29" s="190">
        <f t="shared" si="11"/>
        <v>101.1</v>
      </c>
      <c r="O29" s="190">
        <f t="shared" si="12"/>
        <v>0</v>
      </c>
      <c r="P29" s="190">
        <f t="shared" si="13"/>
        <v>-101.1</v>
      </c>
      <c r="Q29" s="162">
        <f t="shared" si="9"/>
        <v>0</v>
      </c>
      <c r="R29" s="208"/>
      <c r="S29" s="208"/>
    </row>
    <row r="30" spans="1:19" s="209" customFormat="1" ht="18.75">
      <c r="A30" s="211" t="s">
        <v>86</v>
      </c>
      <c r="B30" s="212" t="s">
        <v>129</v>
      </c>
      <c r="C30" s="190">
        <v>1800</v>
      </c>
      <c r="D30" s="190">
        <v>0</v>
      </c>
      <c r="E30" s="190">
        <v>0</v>
      </c>
      <c r="F30" s="190">
        <f t="shared" si="0"/>
        <v>0</v>
      </c>
      <c r="G30" s="162">
        <f t="shared" si="1"/>
      </c>
      <c r="H30" s="190">
        <f t="shared" si="2"/>
        <v>-1800</v>
      </c>
      <c r="I30" s="162">
        <f t="shared" si="3"/>
        <v>0</v>
      </c>
      <c r="J30" s="190">
        <v>15000</v>
      </c>
      <c r="K30" s="190">
        <v>0</v>
      </c>
      <c r="L30" s="190">
        <f t="shared" si="4"/>
        <v>-15000</v>
      </c>
      <c r="M30" s="193">
        <f t="shared" si="5"/>
        <v>0</v>
      </c>
      <c r="N30" s="190">
        <f t="shared" si="11"/>
        <v>16800</v>
      </c>
      <c r="O30" s="190">
        <f t="shared" si="12"/>
        <v>0</v>
      </c>
      <c r="P30" s="190">
        <f t="shared" si="13"/>
        <v>-16800</v>
      </c>
      <c r="Q30" s="162">
        <f t="shared" si="9"/>
        <v>0</v>
      </c>
      <c r="R30" s="27"/>
      <c r="S30" s="208"/>
    </row>
    <row r="31" spans="1:19" s="209" customFormat="1" ht="37.5">
      <c r="A31" s="211" t="s">
        <v>87</v>
      </c>
      <c r="B31" s="212" t="s">
        <v>130</v>
      </c>
      <c r="C31" s="190">
        <v>60000</v>
      </c>
      <c r="D31" s="190">
        <v>18000</v>
      </c>
      <c r="E31" s="190">
        <v>17984.51922</v>
      </c>
      <c r="F31" s="190">
        <f t="shared" si="0"/>
        <v>-15.480780000001687</v>
      </c>
      <c r="G31" s="162">
        <f t="shared" si="1"/>
        <v>0.9991399566666666</v>
      </c>
      <c r="H31" s="190">
        <f t="shared" si="2"/>
        <v>-42015.48078</v>
      </c>
      <c r="I31" s="162">
        <f t="shared" si="3"/>
        <v>0.299741987</v>
      </c>
      <c r="J31" s="190">
        <v>247808.7</v>
      </c>
      <c r="K31" s="190">
        <v>0</v>
      </c>
      <c r="L31" s="190">
        <f t="shared" si="4"/>
        <v>-247808.7</v>
      </c>
      <c r="M31" s="193">
        <f t="shared" si="5"/>
        <v>0</v>
      </c>
      <c r="N31" s="190">
        <f t="shared" si="11"/>
        <v>307808.7</v>
      </c>
      <c r="O31" s="190">
        <f t="shared" si="12"/>
        <v>17984.51922</v>
      </c>
      <c r="P31" s="190">
        <f t="shared" si="13"/>
        <v>-289824.18078</v>
      </c>
      <c r="Q31" s="162">
        <f t="shared" si="9"/>
        <v>0.05842758576999285</v>
      </c>
      <c r="R31" s="27"/>
      <c r="S31" s="208"/>
    </row>
    <row r="32" spans="1:19" s="209" customFormat="1" ht="37.5">
      <c r="A32" s="211" t="s">
        <v>85</v>
      </c>
      <c r="B32" s="212" t="s">
        <v>131</v>
      </c>
      <c r="C32" s="190">
        <v>5240</v>
      </c>
      <c r="D32" s="190">
        <v>1341</v>
      </c>
      <c r="E32" s="190">
        <v>263.04926</v>
      </c>
      <c r="F32" s="190">
        <f t="shared" si="0"/>
        <v>-1077.95074</v>
      </c>
      <c r="G32" s="162">
        <f t="shared" si="1"/>
        <v>0.19615903057419837</v>
      </c>
      <c r="H32" s="190">
        <f t="shared" si="2"/>
        <v>-4976.95074</v>
      </c>
      <c r="I32" s="162">
        <f t="shared" si="3"/>
        <v>0.050200240458015265</v>
      </c>
      <c r="J32" s="190">
        <v>0</v>
      </c>
      <c r="K32" s="190">
        <v>0</v>
      </c>
      <c r="L32" s="190">
        <f t="shared" si="4"/>
        <v>0</v>
      </c>
      <c r="M32" s="193">
        <f t="shared" si="5"/>
      </c>
      <c r="N32" s="190">
        <f t="shared" si="11"/>
        <v>5240</v>
      </c>
      <c r="O32" s="190">
        <f t="shared" si="12"/>
        <v>263.04926</v>
      </c>
      <c r="P32" s="190">
        <f t="shared" si="13"/>
        <v>-4976.95074</v>
      </c>
      <c r="Q32" s="162">
        <f t="shared" si="9"/>
        <v>0.050200240458015265</v>
      </c>
      <c r="R32" s="27"/>
      <c r="S32" s="208"/>
    </row>
    <row r="33" spans="1:19" s="23" customFormat="1" ht="56.25" hidden="1">
      <c r="A33" s="84" t="s">
        <v>165</v>
      </c>
      <c r="B33" s="85" t="s">
        <v>166</v>
      </c>
      <c r="C33" s="106">
        <v>0</v>
      </c>
      <c r="D33" s="106">
        <v>0</v>
      </c>
      <c r="E33" s="107">
        <v>0</v>
      </c>
      <c r="F33" s="107">
        <f t="shared" si="0"/>
        <v>0</v>
      </c>
      <c r="G33" s="109">
        <f t="shared" si="1"/>
      </c>
      <c r="H33" s="107">
        <f t="shared" si="2"/>
        <v>0</v>
      </c>
      <c r="I33" s="109">
        <f t="shared" si="3"/>
      </c>
      <c r="J33" s="107">
        <v>0</v>
      </c>
      <c r="K33" s="107">
        <v>0</v>
      </c>
      <c r="L33" s="107">
        <f t="shared" si="4"/>
        <v>0</v>
      </c>
      <c r="M33" s="113">
        <f t="shared" si="5"/>
      </c>
      <c r="N33" s="107">
        <f>C33+J33</f>
        <v>0</v>
      </c>
      <c r="O33" s="107">
        <f>E33+K33</f>
        <v>0</v>
      </c>
      <c r="P33" s="107">
        <f>O33-N33</f>
        <v>0</v>
      </c>
      <c r="Q33" s="109">
        <f t="shared" si="9"/>
      </c>
      <c r="R33" s="27"/>
      <c r="S33" s="22"/>
    </row>
    <row r="34" spans="1:19" s="23" customFormat="1" ht="18.75">
      <c r="A34" s="37" t="s">
        <v>83</v>
      </c>
      <c r="B34" s="26" t="s">
        <v>132</v>
      </c>
      <c r="C34" s="101">
        <f>C35+C37+C38+C39+C36</f>
        <v>12742.1</v>
      </c>
      <c r="D34" s="101">
        <f>D35+D37+D38+D39+D36</f>
        <v>3175</v>
      </c>
      <c r="E34" s="101">
        <f>E35+E37+E38+E39+E36</f>
        <v>58.900000000000006</v>
      </c>
      <c r="F34" s="102">
        <f t="shared" si="0"/>
        <v>-3116.1</v>
      </c>
      <c r="G34" s="108">
        <f t="shared" si="1"/>
        <v>0.018551181102362205</v>
      </c>
      <c r="H34" s="102">
        <f t="shared" si="2"/>
        <v>-12683.2</v>
      </c>
      <c r="I34" s="108">
        <f t="shared" si="3"/>
        <v>0.004622471963020225</v>
      </c>
      <c r="J34" s="101">
        <f>J35+J37+J38+J39+J36</f>
        <v>4423.3</v>
      </c>
      <c r="K34" s="101">
        <f>(K35+K37+K38+K39+K36)</f>
        <v>990.6468100000001</v>
      </c>
      <c r="L34" s="101">
        <f t="shared" si="4"/>
        <v>-3432.65319</v>
      </c>
      <c r="M34" s="110">
        <f t="shared" si="5"/>
        <v>0.22396102683516833</v>
      </c>
      <c r="N34" s="102">
        <f t="shared" si="11"/>
        <v>17165.4</v>
      </c>
      <c r="O34" s="102">
        <f t="shared" si="12"/>
        <v>1049.54681</v>
      </c>
      <c r="P34" s="102">
        <f t="shared" si="13"/>
        <v>-16115.853190000002</v>
      </c>
      <c r="Q34" s="108">
        <f t="shared" si="9"/>
        <v>0.06114316066039824</v>
      </c>
      <c r="R34" s="27"/>
      <c r="S34" s="22"/>
    </row>
    <row r="35" spans="1:19" s="209" customFormat="1" ht="37.5">
      <c r="A35" s="211" t="s">
        <v>84</v>
      </c>
      <c r="B35" s="212" t="s">
        <v>133</v>
      </c>
      <c r="C35" s="190">
        <v>250</v>
      </c>
      <c r="D35" s="190">
        <v>60</v>
      </c>
      <c r="E35" s="190">
        <v>11.1</v>
      </c>
      <c r="F35" s="190">
        <f t="shared" si="0"/>
        <v>-48.9</v>
      </c>
      <c r="G35" s="162">
        <f t="shared" si="1"/>
        <v>0.185</v>
      </c>
      <c r="H35" s="190">
        <f t="shared" si="2"/>
        <v>-238.9</v>
      </c>
      <c r="I35" s="162">
        <f t="shared" si="3"/>
        <v>0.0444</v>
      </c>
      <c r="J35" s="190">
        <v>1678.2</v>
      </c>
      <c r="K35" s="190">
        <v>990.6468100000001</v>
      </c>
      <c r="L35" s="190">
        <f t="shared" si="4"/>
        <v>-687.55319</v>
      </c>
      <c r="M35" s="193">
        <f t="shared" si="5"/>
        <v>0.590303187939459</v>
      </c>
      <c r="N35" s="190">
        <f t="shared" si="11"/>
        <v>1928.2</v>
      </c>
      <c r="O35" s="190">
        <f t="shared" si="12"/>
        <v>1001.7468100000001</v>
      </c>
      <c r="P35" s="190">
        <f t="shared" si="13"/>
        <v>-926.45319</v>
      </c>
      <c r="Q35" s="162">
        <f t="shared" si="9"/>
        <v>0.5195243283891713</v>
      </c>
      <c r="R35" s="27"/>
      <c r="S35" s="208"/>
    </row>
    <row r="36" spans="1:19" s="209" customFormat="1" ht="18.75">
      <c r="A36" s="211" t="s">
        <v>183</v>
      </c>
      <c r="B36" s="212" t="s">
        <v>184</v>
      </c>
      <c r="C36" s="190">
        <v>0</v>
      </c>
      <c r="D36" s="190">
        <v>0</v>
      </c>
      <c r="E36" s="190">
        <v>0</v>
      </c>
      <c r="F36" s="190">
        <f t="shared" si="0"/>
        <v>0</v>
      </c>
      <c r="G36" s="162">
        <f t="shared" si="1"/>
      </c>
      <c r="H36" s="190">
        <f t="shared" si="2"/>
        <v>0</v>
      </c>
      <c r="I36" s="162">
        <f t="shared" si="3"/>
      </c>
      <c r="J36" s="190">
        <v>0</v>
      </c>
      <c r="K36" s="190">
        <v>0</v>
      </c>
      <c r="L36" s="190">
        <f t="shared" si="4"/>
        <v>0</v>
      </c>
      <c r="M36" s="193">
        <f t="shared" si="5"/>
      </c>
      <c r="N36" s="190">
        <f>C36+J36</f>
        <v>0</v>
      </c>
      <c r="O36" s="190">
        <f>E36+K36</f>
        <v>0</v>
      </c>
      <c r="P36" s="190">
        <f>O36-N36</f>
        <v>0</v>
      </c>
      <c r="Q36" s="162">
        <f t="shared" si="9"/>
      </c>
      <c r="R36" s="27"/>
      <c r="S36" s="208"/>
    </row>
    <row r="37" spans="1:19" s="209" customFormat="1" ht="18.75">
      <c r="A37" s="211" t="s">
        <v>124</v>
      </c>
      <c r="B37" s="212" t="s">
        <v>134</v>
      </c>
      <c r="C37" s="190">
        <v>0</v>
      </c>
      <c r="D37" s="190">
        <v>0</v>
      </c>
      <c r="E37" s="190">
        <v>0</v>
      </c>
      <c r="F37" s="190">
        <f t="shared" si="0"/>
        <v>0</v>
      </c>
      <c r="G37" s="162">
        <f t="shared" si="1"/>
      </c>
      <c r="H37" s="190">
        <f t="shared" si="2"/>
        <v>0</v>
      </c>
      <c r="I37" s="162">
        <f t="shared" si="3"/>
      </c>
      <c r="J37" s="190">
        <v>2745.1</v>
      </c>
      <c r="K37" s="190">
        <v>0</v>
      </c>
      <c r="L37" s="190">
        <f t="shared" si="4"/>
        <v>-2745.1</v>
      </c>
      <c r="M37" s="193">
        <f t="shared" si="5"/>
        <v>0</v>
      </c>
      <c r="N37" s="190">
        <f t="shared" si="11"/>
        <v>2745.1</v>
      </c>
      <c r="O37" s="190">
        <f t="shared" si="12"/>
        <v>0</v>
      </c>
      <c r="P37" s="190">
        <f t="shared" si="13"/>
        <v>-2745.1</v>
      </c>
      <c r="Q37" s="162">
        <f t="shared" si="9"/>
        <v>0</v>
      </c>
      <c r="R37" s="27"/>
      <c r="S37" s="208"/>
    </row>
    <row r="38" spans="1:19" s="209" customFormat="1" ht="27.75" customHeight="1">
      <c r="A38" s="211" t="s">
        <v>125</v>
      </c>
      <c r="B38" s="212" t="s">
        <v>36</v>
      </c>
      <c r="C38" s="190">
        <v>480</v>
      </c>
      <c r="D38" s="190">
        <v>115</v>
      </c>
      <c r="E38" s="190">
        <v>47.800000000000004</v>
      </c>
      <c r="F38" s="190">
        <f t="shared" si="0"/>
        <v>-67.19999999999999</v>
      </c>
      <c r="G38" s="162">
        <f t="shared" si="1"/>
        <v>0.4156521739130435</v>
      </c>
      <c r="H38" s="190">
        <f t="shared" si="2"/>
        <v>-432.2</v>
      </c>
      <c r="I38" s="162">
        <f t="shared" si="3"/>
        <v>0.09958333333333334</v>
      </c>
      <c r="J38" s="190">
        <v>0</v>
      </c>
      <c r="K38" s="190">
        <v>0</v>
      </c>
      <c r="L38" s="190">
        <f t="shared" si="4"/>
        <v>0</v>
      </c>
      <c r="M38" s="193">
        <f t="shared" si="5"/>
      </c>
      <c r="N38" s="190">
        <f t="shared" si="11"/>
        <v>480</v>
      </c>
      <c r="O38" s="190">
        <f t="shared" si="12"/>
        <v>47.800000000000004</v>
      </c>
      <c r="P38" s="190">
        <f t="shared" si="13"/>
        <v>-432.2</v>
      </c>
      <c r="Q38" s="162">
        <f t="shared" si="9"/>
        <v>0.09958333333333334</v>
      </c>
      <c r="R38" s="27"/>
      <c r="S38" s="208"/>
    </row>
    <row r="39" spans="1:19" s="209" customFormat="1" ht="26.25" customHeight="1">
      <c r="A39" s="211" t="s">
        <v>126</v>
      </c>
      <c r="B39" s="212" t="s">
        <v>45</v>
      </c>
      <c r="C39" s="190">
        <v>12012.1</v>
      </c>
      <c r="D39" s="190">
        <v>3000</v>
      </c>
      <c r="E39" s="190">
        <v>0</v>
      </c>
      <c r="F39" s="190">
        <f t="shared" si="0"/>
        <v>-3000</v>
      </c>
      <c r="G39" s="162">
        <f t="shared" si="1"/>
        <v>0</v>
      </c>
      <c r="H39" s="190">
        <f t="shared" si="2"/>
        <v>-12012.1</v>
      </c>
      <c r="I39" s="162">
        <f t="shared" si="3"/>
        <v>0</v>
      </c>
      <c r="J39" s="190">
        <v>0</v>
      </c>
      <c r="K39" s="190">
        <v>0</v>
      </c>
      <c r="L39" s="190">
        <f t="shared" si="4"/>
        <v>0</v>
      </c>
      <c r="M39" s="193">
        <f t="shared" si="5"/>
      </c>
      <c r="N39" s="190">
        <f t="shared" si="11"/>
        <v>12012.1</v>
      </c>
      <c r="O39" s="190">
        <f t="shared" si="12"/>
        <v>0</v>
      </c>
      <c r="P39" s="190">
        <f t="shared" si="13"/>
        <v>-12012.1</v>
      </c>
      <c r="Q39" s="162">
        <f t="shared" si="9"/>
        <v>0</v>
      </c>
      <c r="R39" s="27"/>
      <c r="S39" s="208"/>
    </row>
    <row r="40" spans="1:19" s="62" customFormat="1" ht="42.75" customHeight="1">
      <c r="A40" s="77" t="s">
        <v>23</v>
      </c>
      <c r="B40" s="78" t="s">
        <v>92</v>
      </c>
      <c r="C40" s="105">
        <f>C6+C9+C10+C11+C25+C26+C27+C28+C34</f>
        <v>1157820.4000000001</v>
      </c>
      <c r="D40" s="105">
        <f>D6+D9+D10+D11+D25+D26+D27+D28+D34</f>
        <v>311076.60000000003</v>
      </c>
      <c r="E40" s="105">
        <f>E6+E9+E10+E11+E25+E26+E27+E28+E34</f>
        <v>247563.32179999995</v>
      </c>
      <c r="F40" s="105">
        <f t="shared" si="0"/>
        <v>-63513.27820000009</v>
      </c>
      <c r="G40" s="111">
        <f aca="true" t="shared" si="14" ref="G40:G54">_xlfn.IFERROR(E40/D40,"")</f>
        <v>0.795827528653714</v>
      </c>
      <c r="H40" s="105">
        <f t="shared" si="2"/>
        <v>-910257.0782000002</v>
      </c>
      <c r="I40" s="111">
        <f aca="true" t="shared" si="15" ref="I40:I50">_xlfn.IFERROR(E40/C40,"")</f>
        <v>0.21381841415127936</v>
      </c>
      <c r="J40" s="105">
        <f>J6+J9+J10+J11+J25+J26+J27+J28+J34</f>
        <v>428898.02392999997</v>
      </c>
      <c r="K40" s="105">
        <f>K6+K9+K10+K11+K25+K26+K27+K28+K34</f>
        <v>39303.31191</v>
      </c>
      <c r="L40" s="105">
        <f aca="true" t="shared" si="16" ref="L40:L57">K40-J40</f>
        <v>-389594.71202</v>
      </c>
      <c r="M40" s="111">
        <f>_xlfn.IFERROR(K40/J40,"")</f>
        <v>0.09163789459756208</v>
      </c>
      <c r="N40" s="105">
        <f t="shared" si="6"/>
        <v>1586718.42393</v>
      </c>
      <c r="O40" s="105">
        <f t="shared" si="7"/>
        <v>286866.63370999997</v>
      </c>
      <c r="P40" s="105">
        <f t="shared" si="8"/>
        <v>-1299851.79022</v>
      </c>
      <c r="Q40" s="111">
        <f>_xlfn.IFERROR(O40/N40,"")</f>
        <v>0.18079240108619007</v>
      </c>
      <c r="R40" s="60"/>
      <c r="S40" s="61"/>
    </row>
    <row r="41" spans="1:19" s="216" customFormat="1" ht="42.75" customHeight="1">
      <c r="A41" s="206" t="s">
        <v>158</v>
      </c>
      <c r="B41" s="213" t="s">
        <v>159</v>
      </c>
      <c r="C41" s="190">
        <v>60000</v>
      </c>
      <c r="D41" s="190">
        <v>26250</v>
      </c>
      <c r="E41" s="190">
        <v>20600</v>
      </c>
      <c r="F41" s="190">
        <f t="shared" si="0"/>
        <v>-5650</v>
      </c>
      <c r="G41" s="162">
        <f t="shared" si="14"/>
        <v>0.7847619047619048</v>
      </c>
      <c r="H41" s="190">
        <f t="shared" si="2"/>
        <v>-39400</v>
      </c>
      <c r="I41" s="162">
        <f t="shared" si="15"/>
        <v>0.3433333333333333</v>
      </c>
      <c r="J41" s="192">
        <v>0</v>
      </c>
      <c r="K41" s="192">
        <v>0</v>
      </c>
      <c r="L41" s="190">
        <f t="shared" si="16"/>
        <v>0</v>
      </c>
      <c r="M41" s="193">
        <f aca="true" t="shared" si="17" ref="M41:M57">_xlfn.IFERROR(K41/J41,"")</f>
      </c>
      <c r="N41" s="190">
        <f t="shared" si="6"/>
        <v>60000</v>
      </c>
      <c r="O41" s="190">
        <f t="shared" si="7"/>
        <v>20600</v>
      </c>
      <c r="P41" s="190">
        <f t="shared" si="8"/>
        <v>-39400</v>
      </c>
      <c r="Q41" s="193">
        <f aca="true" t="shared" si="18" ref="Q41:Q57">_xlfn.IFERROR(O41/N41,"")</f>
        <v>0.3433333333333333</v>
      </c>
      <c r="R41" s="214"/>
      <c r="S41" s="215"/>
    </row>
    <row r="42" spans="1:17" s="60" customFormat="1" ht="18.75" customHeight="1">
      <c r="A42" s="77" t="s">
        <v>24</v>
      </c>
      <c r="B42" s="78" t="s">
        <v>180</v>
      </c>
      <c r="C42" s="105">
        <f>C40+C41</f>
        <v>1217820.4000000001</v>
      </c>
      <c r="D42" s="105">
        <f>D40+D41</f>
        <v>337326.60000000003</v>
      </c>
      <c r="E42" s="105">
        <f>E40+E41</f>
        <v>268163.3217999999</v>
      </c>
      <c r="F42" s="105">
        <f t="shared" si="0"/>
        <v>-69163.27820000012</v>
      </c>
      <c r="G42" s="111">
        <f t="shared" si="14"/>
        <v>0.794966426602586</v>
      </c>
      <c r="H42" s="105">
        <f t="shared" si="2"/>
        <v>-949657.0782000002</v>
      </c>
      <c r="I42" s="111">
        <f t="shared" si="15"/>
        <v>0.2201994003385063</v>
      </c>
      <c r="J42" s="105">
        <f>J40+J41</f>
        <v>428898.02392999997</v>
      </c>
      <c r="K42" s="105">
        <f>K40+K41</f>
        <v>39303.31191</v>
      </c>
      <c r="L42" s="105">
        <f t="shared" si="16"/>
        <v>-389594.71202</v>
      </c>
      <c r="M42" s="111">
        <f t="shared" si="17"/>
        <v>0.09163789459756208</v>
      </c>
      <c r="N42" s="105">
        <f t="shared" si="6"/>
        <v>1646718.42393</v>
      </c>
      <c r="O42" s="105">
        <f t="shared" si="7"/>
        <v>307466.6337099999</v>
      </c>
      <c r="P42" s="105">
        <f t="shared" si="8"/>
        <v>-1339251.79022</v>
      </c>
      <c r="Q42" s="111">
        <f t="shared" si="18"/>
        <v>0.1867147590273575</v>
      </c>
    </row>
    <row r="43" spans="1:17" s="208" customFormat="1" ht="33" customHeight="1">
      <c r="A43" s="206" t="s">
        <v>88</v>
      </c>
      <c r="B43" s="217" t="s">
        <v>139</v>
      </c>
      <c r="C43" s="190">
        <v>64236.4</v>
      </c>
      <c r="D43" s="190">
        <v>16058.4</v>
      </c>
      <c r="E43" s="190">
        <v>0</v>
      </c>
      <c r="F43" s="190">
        <f t="shared" si="0"/>
        <v>-16058.4</v>
      </c>
      <c r="G43" s="162">
        <f t="shared" si="14"/>
        <v>0</v>
      </c>
      <c r="H43" s="190">
        <f t="shared" si="2"/>
        <v>-64236.4</v>
      </c>
      <c r="I43" s="162">
        <f t="shared" si="15"/>
        <v>0</v>
      </c>
      <c r="J43" s="192">
        <v>0</v>
      </c>
      <c r="K43" s="192">
        <v>0</v>
      </c>
      <c r="L43" s="190">
        <f t="shared" si="16"/>
        <v>0</v>
      </c>
      <c r="M43" s="193">
        <f t="shared" si="17"/>
      </c>
      <c r="N43" s="190">
        <f t="shared" si="6"/>
        <v>64236.4</v>
      </c>
      <c r="O43" s="190">
        <f t="shared" si="7"/>
        <v>0</v>
      </c>
      <c r="P43" s="190">
        <f t="shared" si="8"/>
        <v>-64236.4</v>
      </c>
      <c r="Q43" s="193">
        <f t="shared" si="18"/>
        <v>0</v>
      </c>
    </row>
    <row r="44" spans="1:17" s="208" customFormat="1" ht="52.5" customHeight="1">
      <c r="A44" s="206" t="s">
        <v>135</v>
      </c>
      <c r="B44" s="217" t="s">
        <v>140</v>
      </c>
      <c r="C44" s="190">
        <v>7221.8</v>
      </c>
      <c r="D44" s="190">
        <v>0</v>
      </c>
      <c r="E44" s="190">
        <v>0</v>
      </c>
      <c r="F44" s="190">
        <f t="shared" si="0"/>
        <v>0</v>
      </c>
      <c r="G44" s="162">
        <f t="shared" si="14"/>
      </c>
      <c r="H44" s="190">
        <f t="shared" si="2"/>
        <v>-7221.8</v>
      </c>
      <c r="I44" s="162">
        <f t="shared" si="15"/>
        <v>0</v>
      </c>
      <c r="J44" s="192">
        <v>0</v>
      </c>
      <c r="K44" s="192">
        <v>0</v>
      </c>
      <c r="L44" s="190">
        <f t="shared" si="16"/>
        <v>0</v>
      </c>
      <c r="M44" s="193">
        <f t="shared" si="17"/>
      </c>
      <c r="N44" s="190">
        <f aca="true" t="shared" si="19" ref="N44:N50">C44+J44</f>
        <v>7221.8</v>
      </c>
      <c r="O44" s="190">
        <f aca="true" t="shared" si="20" ref="O44:O50">E44+K44</f>
        <v>0</v>
      </c>
      <c r="P44" s="190">
        <f aca="true" t="shared" si="21" ref="P44:P50">O44-N44</f>
        <v>-7221.8</v>
      </c>
      <c r="Q44" s="193">
        <f t="shared" si="18"/>
        <v>0</v>
      </c>
    </row>
    <row r="45" spans="1:17" s="51" customFormat="1" ht="60.75" customHeight="1">
      <c r="A45" s="206" t="s">
        <v>136</v>
      </c>
      <c r="B45" s="16" t="s">
        <v>141</v>
      </c>
      <c r="C45" s="190">
        <v>48176.8</v>
      </c>
      <c r="D45" s="190">
        <v>10920.099999999999</v>
      </c>
      <c r="E45" s="190">
        <v>10920.099999999999</v>
      </c>
      <c r="F45" s="190">
        <f t="shared" si="0"/>
        <v>0</v>
      </c>
      <c r="G45" s="162">
        <f t="shared" si="14"/>
        <v>1</v>
      </c>
      <c r="H45" s="190">
        <f t="shared" si="2"/>
        <v>-37256.700000000004</v>
      </c>
      <c r="I45" s="162">
        <f t="shared" si="15"/>
        <v>0.22666719250759698</v>
      </c>
      <c r="J45" s="192">
        <v>0</v>
      </c>
      <c r="K45" s="192">
        <v>0</v>
      </c>
      <c r="L45" s="190">
        <f t="shared" si="16"/>
        <v>0</v>
      </c>
      <c r="M45" s="193">
        <f t="shared" si="17"/>
      </c>
      <c r="N45" s="190">
        <f t="shared" si="19"/>
        <v>48176.8</v>
      </c>
      <c r="O45" s="190">
        <f t="shared" si="20"/>
        <v>10920.099999999999</v>
      </c>
      <c r="P45" s="190">
        <f t="shared" si="21"/>
        <v>-37256.700000000004</v>
      </c>
      <c r="Q45" s="193">
        <f t="shared" si="18"/>
        <v>0.22666719250759698</v>
      </c>
    </row>
    <row r="46" spans="1:17" s="51" customFormat="1" ht="56.25" customHeight="1" hidden="1">
      <c r="A46" s="206" t="s">
        <v>137</v>
      </c>
      <c r="B46" s="217" t="s">
        <v>142</v>
      </c>
      <c r="C46" s="192"/>
      <c r="D46" s="192"/>
      <c r="E46" s="192"/>
      <c r="F46" s="190">
        <f t="shared" si="0"/>
        <v>0</v>
      </c>
      <c r="G46" s="162">
        <f t="shared" si="14"/>
      </c>
      <c r="H46" s="190">
        <f t="shared" si="2"/>
        <v>0</v>
      </c>
      <c r="I46" s="162">
        <f t="shared" si="15"/>
      </c>
      <c r="J46" s="192">
        <v>0</v>
      </c>
      <c r="K46" s="192">
        <v>0</v>
      </c>
      <c r="L46" s="190">
        <f t="shared" si="16"/>
        <v>0</v>
      </c>
      <c r="M46" s="193">
        <f t="shared" si="17"/>
      </c>
      <c r="N46" s="190">
        <f t="shared" si="19"/>
        <v>0</v>
      </c>
      <c r="O46" s="190">
        <f t="shared" si="20"/>
        <v>0</v>
      </c>
      <c r="P46" s="190">
        <f t="shared" si="21"/>
        <v>0</v>
      </c>
      <c r="Q46" s="193">
        <f t="shared" si="18"/>
      </c>
    </row>
    <row r="47" spans="1:17" s="51" customFormat="1" ht="69" customHeight="1" hidden="1">
      <c r="A47" s="206" t="s">
        <v>195</v>
      </c>
      <c r="B47" s="217" t="s">
        <v>197</v>
      </c>
      <c r="C47" s="192"/>
      <c r="D47" s="192"/>
      <c r="E47" s="192"/>
      <c r="F47" s="190">
        <f t="shared" si="0"/>
        <v>0</v>
      </c>
      <c r="G47" s="162">
        <f t="shared" si="14"/>
      </c>
      <c r="H47" s="190">
        <f t="shared" si="2"/>
        <v>0</v>
      </c>
      <c r="I47" s="162">
        <f t="shared" si="15"/>
      </c>
      <c r="J47" s="192">
        <v>0</v>
      </c>
      <c r="K47" s="192">
        <v>0</v>
      </c>
      <c r="L47" s="190">
        <f>K47-J47</f>
        <v>0</v>
      </c>
      <c r="M47" s="193">
        <f>_xlfn.IFERROR(K47/J47,"")</f>
      </c>
      <c r="N47" s="190">
        <f t="shared" si="19"/>
        <v>0</v>
      </c>
      <c r="O47" s="190">
        <f t="shared" si="20"/>
        <v>0</v>
      </c>
      <c r="P47" s="190">
        <f t="shared" si="21"/>
        <v>0</v>
      </c>
      <c r="Q47" s="193">
        <f>_xlfn.IFERROR(O47/N47,"")</f>
      </c>
    </row>
    <row r="48" spans="1:17" s="51" customFormat="1" ht="56.25" customHeight="1" hidden="1">
      <c r="A48" s="206" t="s">
        <v>196</v>
      </c>
      <c r="B48" s="217" t="s">
        <v>198</v>
      </c>
      <c r="C48" s="192"/>
      <c r="D48" s="192"/>
      <c r="E48" s="192"/>
      <c r="F48" s="190">
        <f t="shared" si="0"/>
        <v>0</v>
      </c>
      <c r="G48" s="162">
        <f t="shared" si="14"/>
      </c>
      <c r="H48" s="190">
        <f t="shared" si="2"/>
        <v>0</v>
      </c>
      <c r="I48" s="162">
        <f t="shared" si="15"/>
      </c>
      <c r="J48" s="192">
        <v>0</v>
      </c>
      <c r="K48" s="192">
        <v>0</v>
      </c>
      <c r="L48" s="190">
        <f>K48-J48</f>
        <v>0</v>
      </c>
      <c r="M48" s="193">
        <f>_xlfn.IFERROR(K48/J48,"")</f>
      </c>
      <c r="N48" s="190">
        <f t="shared" si="19"/>
        <v>0</v>
      </c>
      <c r="O48" s="190">
        <f t="shared" si="20"/>
        <v>0</v>
      </c>
      <c r="P48" s="190">
        <f t="shared" si="21"/>
        <v>0</v>
      </c>
      <c r="Q48" s="193">
        <f>_xlfn.IFERROR(O48/N48,"")</f>
      </c>
    </row>
    <row r="49" spans="1:17" s="51" customFormat="1" ht="47.25">
      <c r="A49" s="206" t="s">
        <v>138</v>
      </c>
      <c r="B49" s="16" t="s">
        <v>143</v>
      </c>
      <c r="C49" s="192">
        <v>1529.509</v>
      </c>
      <c r="D49" s="192"/>
      <c r="E49" s="192"/>
      <c r="F49" s="190">
        <f t="shared" si="0"/>
        <v>0</v>
      </c>
      <c r="G49" s="162">
        <f t="shared" si="14"/>
      </c>
      <c r="H49" s="190">
        <f t="shared" si="2"/>
        <v>-1529.509</v>
      </c>
      <c r="I49" s="162">
        <f t="shared" si="15"/>
        <v>0</v>
      </c>
      <c r="J49" s="192">
        <v>0</v>
      </c>
      <c r="K49" s="192">
        <v>0</v>
      </c>
      <c r="L49" s="190">
        <f t="shared" si="16"/>
        <v>0</v>
      </c>
      <c r="M49" s="193">
        <f t="shared" si="17"/>
      </c>
      <c r="N49" s="190">
        <f t="shared" si="19"/>
        <v>1529.509</v>
      </c>
      <c r="O49" s="190">
        <f t="shared" si="20"/>
        <v>0</v>
      </c>
      <c r="P49" s="190">
        <f t="shared" si="21"/>
        <v>-1529.509</v>
      </c>
      <c r="Q49" s="193">
        <f t="shared" si="18"/>
        <v>0</v>
      </c>
    </row>
    <row r="50" spans="1:19" s="59" customFormat="1" ht="18.75">
      <c r="A50" s="77" t="s">
        <v>93</v>
      </c>
      <c r="B50" s="78" t="s">
        <v>91</v>
      </c>
      <c r="C50" s="105">
        <f>C42+SUM(C43:C49)</f>
        <v>1338984.9090000002</v>
      </c>
      <c r="D50" s="105">
        <f>D42+SUM(D43:D49)</f>
        <v>364305.10000000003</v>
      </c>
      <c r="E50" s="105">
        <f>E42+SUM(E43:E49)</f>
        <v>279083.4217999999</v>
      </c>
      <c r="F50" s="105">
        <f t="shared" si="0"/>
        <v>-85221.67820000014</v>
      </c>
      <c r="G50" s="111">
        <f t="shared" si="14"/>
        <v>0.7660705869887626</v>
      </c>
      <c r="H50" s="105">
        <f t="shared" si="2"/>
        <v>-1059901.4872000003</v>
      </c>
      <c r="I50" s="111">
        <f t="shared" si="15"/>
        <v>0.20842910172036885</v>
      </c>
      <c r="J50" s="105">
        <f>J42+SUM(J43:J49)</f>
        <v>428898.02392999997</v>
      </c>
      <c r="K50" s="105">
        <f>K42+SUM(K43:K49)</f>
        <v>39303.31191</v>
      </c>
      <c r="L50" s="105">
        <f>L42+SUM(L43:L49)</f>
        <v>-389594.71202</v>
      </c>
      <c r="M50" s="111">
        <f t="shared" si="17"/>
        <v>0.09163789459756208</v>
      </c>
      <c r="N50" s="105">
        <f t="shared" si="19"/>
        <v>1767882.9329300001</v>
      </c>
      <c r="O50" s="105">
        <f t="shared" si="20"/>
        <v>318386.7337099999</v>
      </c>
      <c r="P50" s="105">
        <f t="shared" si="21"/>
        <v>-1449496.1992200003</v>
      </c>
      <c r="Q50" s="111">
        <f t="shared" si="18"/>
        <v>0.18009491905797279</v>
      </c>
      <c r="R50" s="63"/>
      <c r="S50" s="63"/>
    </row>
    <row r="51" spans="1:19" ht="18.75">
      <c r="A51" s="123"/>
      <c r="B51" s="124" t="s">
        <v>0</v>
      </c>
      <c r="C51" s="194">
        <f>C52+C53+C54+C55</f>
        <v>0</v>
      </c>
      <c r="D51" s="194">
        <f>D52+D53+D54+D55</f>
        <v>0</v>
      </c>
      <c r="E51" s="194">
        <f>E52+E53+E54+E55</f>
        <v>-19.471</v>
      </c>
      <c r="F51" s="122">
        <f aca="true" t="shared" si="22" ref="F51:F57">E51-D51</f>
        <v>-19.471</v>
      </c>
      <c r="G51" s="108">
        <f t="shared" si="14"/>
      </c>
      <c r="H51" s="122">
        <f aca="true" t="shared" si="23" ref="H51:H57">E51-C51</f>
        <v>-19.471</v>
      </c>
      <c r="I51" s="110">
        <f aca="true" t="shared" si="24" ref="I51:I57">_xlfn.IFERROR(E51/C51,"")</f>
      </c>
      <c r="J51" s="194">
        <f>J52+J53+J54+J55+J56</f>
        <v>0</v>
      </c>
      <c r="K51" s="194">
        <f>K52+K53+K54+K55+K56</f>
        <v>-407.259</v>
      </c>
      <c r="L51" s="122">
        <f t="shared" si="16"/>
        <v>-407.259</v>
      </c>
      <c r="M51" s="113">
        <f t="shared" si="17"/>
      </c>
      <c r="N51" s="122">
        <f aca="true" t="shared" si="25" ref="N51:N57">C51+J51</f>
        <v>0</v>
      </c>
      <c r="O51" s="122">
        <f aca="true" t="shared" si="26" ref="O51:O57">E51+K51</f>
        <v>-426.73</v>
      </c>
      <c r="P51" s="122">
        <f aca="true" t="shared" si="27" ref="P51:P57">O51-N51</f>
        <v>-426.73</v>
      </c>
      <c r="Q51" s="110">
        <f t="shared" si="18"/>
      </c>
      <c r="R51" s="1"/>
      <c r="S51" s="1"/>
    </row>
    <row r="52" spans="1:17" s="203" customFormat="1" ht="18.75">
      <c r="A52" s="218">
        <v>1140</v>
      </c>
      <c r="B52" s="217" t="s">
        <v>144</v>
      </c>
      <c r="C52" s="219">
        <v>0</v>
      </c>
      <c r="D52" s="219">
        <v>0</v>
      </c>
      <c r="E52" s="219">
        <v>-19.471</v>
      </c>
      <c r="F52" s="220">
        <f t="shared" si="22"/>
        <v>-19.471</v>
      </c>
      <c r="G52" s="162">
        <f t="shared" si="14"/>
      </c>
      <c r="H52" s="220">
        <f t="shared" si="23"/>
        <v>-19.471</v>
      </c>
      <c r="I52" s="193">
        <f t="shared" si="24"/>
      </c>
      <c r="J52" s="219">
        <v>0</v>
      </c>
      <c r="K52" s="219">
        <v>0</v>
      </c>
      <c r="L52" s="221">
        <f t="shared" si="16"/>
        <v>0</v>
      </c>
      <c r="M52" s="193">
        <f t="shared" si="17"/>
      </c>
      <c r="N52" s="220">
        <f t="shared" si="25"/>
        <v>0</v>
      </c>
      <c r="O52" s="220">
        <f t="shared" si="26"/>
        <v>-19.471</v>
      </c>
      <c r="P52" s="220">
        <f t="shared" si="27"/>
        <v>-19.471</v>
      </c>
      <c r="Q52" s="193">
        <f t="shared" si="18"/>
      </c>
    </row>
    <row r="53" spans="1:17" s="203" customFormat="1" ht="57" customHeight="1">
      <c r="A53" s="218">
        <v>8820</v>
      </c>
      <c r="B53" s="217" t="s">
        <v>148</v>
      </c>
      <c r="C53" s="219">
        <v>0</v>
      </c>
      <c r="D53" s="219">
        <v>0</v>
      </c>
      <c r="E53" s="219">
        <v>0</v>
      </c>
      <c r="F53" s="220">
        <f>E53-D53</f>
        <v>0</v>
      </c>
      <c r="G53" s="162">
        <f t="shared" si="14"/>
      </c>
      <c r="H53" s="220">
        <f>E53-C53</f>
        <v>0</v>
      </c>
      <c r="I53" s="193">
        <f t="shared" si="24"/>
      </c>
      <c r="J53" s="219">
        <v>0</v>
      </c>
      <c r="K53" s="219">
        <v>-7.259</v>
      </c>
      <c r="L53" s="220">
        <f t="shared" si="16"/>
        <v>-7.259</v>
      </c>
      <c r="M53" s="193">
        <f t="shared" si="17"/>
      </c>
      <c r="N53" s="220">
        <f>C53+J53</f>
        <v>0</v>
      </c>
      <c r="O53" s="220">
        <f>E53+K53</f>
        <v>-7.259</v>
      </c>
      <c r="P53" s="220">
        <f t="shared" si="27"/>
        <v>-7.259</v>
      </c>
      <c r="Q53" s="193">
        <f t="shared" si="18"/>
      </c>
    </row>
    <row r="54" spans="1:17" s="203" customFormat="1" ht="30.75" customHeight="1">
      <c r="A54" s="218" t="s">
        <v>145</v>
      </c>
      <c r="B54" s="217" t="s">
        <v>146</v>
      </c>
      <c r="C54" s="219"/>
      <c r="D54" s="219">
        <v>0</v>
      </c>
      <c r="E54" s="219">
        <v>0</v>
      </c>
      <c r="F54" s="220">
        <f>E54-D54</f>
        <v>0</v>
      </c>
      <c r="G54" s="162">
        <f t="shared" si="14"/>
      </c>
      <c r="H54" s="220">
        <f>E54-C54</f>
        <v>0</v>
      </c>
      <c r="I54" s="193">
        <f t="shared" si="24"/>
      </c>
      <c r="J54" s="219"/>
      <c r="K54" s="219">
        <v>-400</v>
      </c>
      <c r="L54" s="220">
        <f t="shared" si="16"/>
        <v>-400</v>
      </c>
      <c r="M54" s="193">
        <f t="shared" si="17"/>
      </c>
      <c r="N54" s="220">
        <f t="shared" si="25"/>
        <v>0</v>
      </c>
      <c r="O54" s="220">
        <f t="shared" si="26"/>
        <v>-400</v>
      </c>
      <c r="P54" s="220">
        <f t="shared" si="27"/>
        <v>-400</v>
      </c>
      <c r="Q54" s="193">
        <f t="shared" si="18"/>
      </c>
    </row>
    <row r="55" spans="1:19" ht="63" hidden="1">
      <c r="A55" s="38">
        <v>8880</v>
      </c>
      <c r="B55" s="119" t="s">
        <v>147</v>
      </c>
      <c r="C55" s="195">
        <v>0</v>
      </c>
      <c r="D55" s="195">
        <v>0</v>
      </c>
      <c r="E55" s="195">
        <v>0</v>
      </c>
      <c r="F55" s="120">
        <f t="shared" si="22"/>
        <v>0</v>
      </c>
      <c r="G55" s="107"/>
      <c r="H55" s="120">
        <f t="shared" si="23"/>
        <v>0</v>
      </c>
      <c r="I55" s="111">
        <f t="shared" si="24"/>
      </c>
      <c r="J55" s="195">
        <v>0</v>
      </c>
      <c r="K55" s="195">
        <v>0</v>
      </c>
      <c r="L55" s="120">
        <f t="shared" si="16"/>
        <v>0</v>
      </c>
      <c r="M55" s="111">
        <f t="shared" si="17"/>
      </c>
      <c r="N55" s="120">
        <f t="shared" si="25"/>
        <v>0</v>
      </c>
      <c r="O55" s="120">
        <f t="shared" si="26"/>
        <v>0</v>
      </c>
      <c r="P55" s="120">
        <f t="shared" si="27"/>
        <v>0</v>
      </c>
      <c r="Q55" s="111">
        <f t="shared" si="18"/>
      </c>
      <c r="R55" s="1"/>
      <c r="S55" s="1"/>
    </row>
    <row r="56" spans="1:19" ht="18.75" hidden="1">
      <c r="A56" s="38">
        <v>8860</v>
      </c>
      <c r="B56" s="119" t="s">
        <v>163</v>
      </c>
      <c r="C56" s="195">
        <v>0</v>
      </c>
      <c r="D56" s="195">
        <v>0</v>
      </c>
      <c r="E56" s="195">
        <v>0</v>
      </c>
      <c r="F56" s="120"/>
      <c r="G56" s="107"/>
      <c r="H56" s="120"/>
      <c r="I56" s="111">
        <f t="shared" si="24"/>
      </c>
      <c r="J56" s="195">
        <v>0</v>
      </c>
      <c r="K56" s="195">
        <v>0</v>
      </c>
      <c r="L56" s="120">
        <f t="shared" si="16"/>
        <v>0</v>
      </c>
      <c r="M56" s="111">
        <f t="shared" si="17"/>
      </c>
      <c r="N56" s="120"/>
      <c r="O56" s="120"/>
      <c r="P56" s="120"/>
      <c r="Q56" s="111">
        <f t="shared" si="18"/>
      </c>
      <c r="R56" s="1"/>
      <c r="S56" s="1"/>
    </row>
    <row r="57" spans="1:17" s="59" customFormat="1" ht="18.75">
      <c r="A57" s="77"/>
      <c r="B57" s="78" t="s">
        <v>1</v>
      </c>
      <c r="C57" s="105">
        <f>C50+C51</f>
        <v>1338984.9090000002</v>
      </c>
      <c r="D57" s="105">
        <f>D50+D51</f>
        <v>364305.10000000003</v>
      </c>
      <c r="E57" s="105">
        <f>E50+E51</f>
        <v>279063.9507999999</v>
      </c>
      <c r="F57" s="105">
        <f t="shared" si="22"/>
        <v>-85241.14920000016</v>
      </c>
      <c r="G57" s="111">
        <f>_xlfn.IFERROR(E57/D57,"")</f>
        <v>0.7660171400290576</v>
      </c>
      <c r="H57" s="105">
        <f t="shared" si="23"/>
        <v>-1059920.9582000002</v>
      </c>
      <c r="I57" s="111">
        <f t="shared" si="24"/>
        <v>0.20841456010763734</v>
      </c>
      <c r="J57" s="105">
        <f>J50+J51</f>
        <v>428898.02392999997</v>
      </c>
      <c r="K57" s="105">
        <f>K50+K51</f>
        <v>38896.05291</v>
      </c>
      <c r="L57" s="105">
        <f t="shared" si="16"/>
        <v>-390001.97101999994</v>
      </c>
      <c r="M57" s="111">
        <f t="shared" si="17"/>
        <v>0.09068834720569426</v>
      </c>
      <c r="N57" s="105">
        <f t="shared" si="25"/>
        <v>1767882.9329300001</v>
      </c>
      <c r="O57" s="105">
        <f t="shared" si="26"/>
        <v>317960.00370999984</v>
      </c>
      <c r="P57" s="105">
        <f t="shared" si="27"/>
        <v>-1449922.9292200003</v>
      </c>
      <c r="Q57" s="111">
        <f t="shared" si="18"/>
        <v>0.17985353995302672</v>
      </c>
    </row>
    <row r="58" spans="1:13" ht="15.75">
      <c r="A58" s="49"/>
      <c r="B58" s="50"/>
      <c r="C58" s="88"/>
      <c r="D58" s="88"/>
      <c r="E58" s="88"/>
      <c r="F58" s="135"/>
      <c r="G58" s="135"/>
      <c r="H58" s="136"/>
      <c r="I58" s="137"/>
      <c r="J58" s="138"/>
      <c r="K58" s="139"/>
      <c r="M58" s="51"/>
    </row>
    <row r="59" spans="1:13" ht="15.75">
      <c r="A59" s="52"/>
      <c r="B59" s="28"/>
      <c r="C59" s="89"/>
      <c r="D59" s="89"/>
      <c r="E59" s="89"/>
      <c r="F59" s="136"/>
      <c r="G59" s="136"/>
      <c r="H59" s="136"/>
      <c r="I59" s="137"/>
      <c r="J59" s="139"/>
      <c r="K59" s="138" t="s">
        <v>21</v>
      </c>
      <c r="M59" s="51"/>
    </row>
    <row r="60" spans="1:13" ht="15.75">
      <c r="A60" s="53"/>
      <c r="B60" s="54"/>
      <c r="C60" s="90"/>
      <c r="D60" s="90"/>
      <c r="E60" s="90"/>
      <c r="F60" s="140"/>
      <c r="G60" s="140"/>
      <c r="H60" s="141"/>
      <c r="I60" s="142"/>
      <c r="J60" s="143"/>
      <c r="K60" s="144"/>
      <c r="M60" s="51"/>
    </row>
    <row r="61" spans="1:13" ht="15.75">
      <c r="A61" s="53"/>
      <c r="B61" s="54"/>
      <c r="C61" s="97"/>
      <c r="D61" s="91"/>
      <c r="E61" s="145"/>
      <c r="F61" s="141"/>
      <c r="G61" s="141"/>
      <c r="H61" s="141"/>
      <c r="I61" s="142"/>
      <c r="J61" s="98"/>
      <c r="K61" s="98"/>
      <c r="M61" s="51"/>
    </row>
    <row r="62" spans="1:13" ht="18.75">
      <c r="A62" s="53"/>
      <c r="B62" s="75"/>
      <c r="C62" s="99"/>
      <c r="D62" s="92"/>
      <c r="E62" s="146"/>
      <c r="F62" s="141"/>
      <c r="G62" s="141"/>
      <c r="H62" s="141"/>
      <c r="I62" s="142"/>
      <c r="J62" s="100"/>
      <c r="K62" s="98"/>
      <c r="M62" s="51"/>
    </row>
    <row r="63" spans="1:13" ht="15.75">
      <c r="A63" s="53"/>
      <c r="B63" s="54"/>
      <c r="C63" s="97"/>
      <c r="D63" s="91"/>
      <c r="E63" s="145"/>
      <c r="F63" s="141"/>
      <c r="G63" s="141"/>
      <c r="H63" s="141"/>
      <c r="I63" s="142"/>
      <c r="J63" s="98"/>
      <c r="K63" s="98"/>
      <c r="M63" s="51"/>
    </row>
    <row r="64" spans="1:13" ht="15.75">
      <c r="A64" s="53"/>
      <c r="B64" s="54"/>
      <c r="C64" s="97"/>
      <c r="D64" s="91"/>
      <c r="E64" s="145"/>
      <c r="F64" s="141"/>
      <c r="G64" s="141"/>
      <c r="H64" s="141"/>
      <c r="I64" s="147"/>
      <c r="J64" s="148"/>
      <c r="K64" s="98"/>
      <c r="L64" s="71"/>
      <c r="M64" s="72"/>
    </row>
    <row r="65" spans="1:13" ht="15.75">
      <c r="A65" s="53"/>
      <c r="B65" s="54"/>
      <c r="C65" s="97"/>
      <c r="D65" s="91"/>
      <c r="E65" s="145"/>
      <c r="F65" s="141"/>
      <c r="G65" s="141"/>
      <c r="H65" s="141"/>
      <c r="I65" s="142"/>
      <c r="J65" s="148"/>
      <c r="K65" s="98"/>
      <c r="M65" s="51"/>
    </row>
    <row r="66" spans="1:13" ht="15.75">
      <c r="A66" s="55"/>
      <c r="B66" s="56"/>
      <c r="C66" s="149"/>
      <c r="D66" s="93"/>
      <c r="E66" s="150"/>
      <c r="F66" s="127"/>
      <c r="G66" s="127"/>
      <c r="H66" s="127"/>
      <c r="M66" s="51"/>
    </row>
    <row r="67" spans="1:13" ht="15.75">
      <c r="A67" s="55"/>
      <c r="B67" s="56"/>
      <c r="C67" s="149"/>
      <c r="D67" s="93"/>
      <c r="E67" s="150"/>
      <c r="F67" s="127"/>
      <c r="G67" s="127"/>
      <c r="H67" s="127"/>
      <c r="M67" s="51"/>
    </row>
    <row r="68" spans="1:13" ht="15.75">
      <c r="A68" s="55"/>
      <c r="B68" s="56"/>
      <c r="C68" s="149"/>
      <c r="D68" s="93"/>
      <c r="E68" s="150"/>
      <c r="F68" s="127"/>
      <c r="G68" s="127"/>
      <c r="H68" s="127"/>
      <c r="M68" s="51"/>
    </row>
    <row r="69" ht="15.75">
      <c r="M69" s="51"/>
    </row>
    <row r="70" ht="15.75">
      <c r="M70" s="51"/>
    </row>
    <row r="71" ht="15.75">
      <c r="M71" s="51"/>
    </row>
    <row r="72" ht="15.75">
      <c r="M72" s="51"/>
    </row>
    <row r="73" ht="15.75">
      <c r="M73" s="51"/>
    </row>
    <row r="74" ht="15.75">
      <c r="M74" s="51"/>
    </row>
    <row r="75" ht="15.75">
      <c r="M75" s="51"/>
    </row>
    <row r="76" ht="15.75">
      <c r="M76" s="51"/>
    </row>
    <row r="77" ht="15.75">
      <c r="M77" s="51"/>
    </row>
    <row r="78" ht="15.75">
      <c r="M78" s="51"/>
    </row>
    <row r="79" ht="15.75">
      <c r="M79" s="51"/>
    </row>
    <row r="80" ht="15.75">
      <c r="M80" s="51"/>
    </row>
    <row r="81" ht="15.75">
      <c r="M81" s="51"/>
    </row>
    <row r="82" ht="15.75">
      <c r="M82" s="51"/>
    </row>
    <row r="83" ht="15.75">
      <c r="M83" s="51"/>
    </row>
    <row r="84" ht="15.75">
      <c r="M84" s="51"/>
    </row>
    <row r="85" ht="15.75">
      <c r="M85" s="51"/>
    </row>
    <row r="86" ht="15.75">
      <c r="M86" s="51"/>
    </row>
    <row r="87" ht="15.75">
      <c r="M87" s="51"/>
    </row>
    <row r="88" ht="15.75">
      <c r="M88" s="51"/>
    </row>
    <row r="89" ht="15.75">
      <c r="M89" s="51"/>
    </row>
    <row r="90" ht="15.75">
      <c r="M90" s="51"/>
    </row>
    <row r="91" ht="15.75">
      <c r="M91" s="51"/>
    </row>
    <row r="92" ht="15.75">
      <c r="M92" s="51"/>
    </row>
    <row r="93" ht="15.75">
      <c r="M93" s="51"/>
    </row>
    <row r="94" ht="15.75">
      <c r="M94" s="51"/>
    </row>
    <row r="95" ht="15.75">
      <c r="M95" s="51"/>
    </row>
    <row r="96" ht="15.75">
      <c r="M96" s="51"/>
    </row>
    <row r="97" ht="15.75">
      <c r="M97" s="51"/>
    </row>
    <row r="98" ht="15.75">
      <c r="M98" s="51"/>
    </row>
    <row r="99" ht="15.75">
      <c r="M99" s="51"/>
    </row>
    <row r="100" ht="15.75">
      <c r="M100" s="51"/>
    </row>
    <row r="101" ht="15.75">
      <c r="M101" s="51"/>
    </row>
    <row r="102" ht="15.75">
      <c r="M102" s="51"/>
    </row>
    <row r="103" ht="15.75">
      <c r="M103" s="51"/>
    </row>
    <row r="104" ht="15.75">
      <c r="M104" s="51"/>
    </row>
    <row r="105" ht="15.75">
      <c r="M105" s="51"/>
    </row>
    <row r="106" ht="15.75">
      <c r="M106" s="51"/>
    </row>
    <row r="107" ht="15.75">
      <c r="M107" s="51"/>
    </row>
    <row r="108" ht="15.75">
      <c r="M108" s="51"/>
    </row>
    <row r="109" ht="15.75">
      <c r="M109" s="51"/>
    </row>
    <row r="110" ht="15.75">
      <c r="M110" s="51"/>
    </row>
    <row r="111" ht="15.75">
      <c r="M111" s="51"/>
    </row>
    <row r="112" ht="15.75">
      <c r="M112" s="51"/>
    </row>
    <row r="113" ht="15.75">
      <c r="M113" s="51"/>
    </row>
    <row r="114" ht="15.75">
      <c r="M114" s="51"/>
    </row>
    <row r="115" ht="15.75">
      <c r="M115" s="51"/>
    </row>
    <row r="116" ht="15.75">
      <c r="M116" s="51"/>
    </row>
    <row r="117" ht="15.75">
      <c r="M117" s="51"/>
    </row>
    <row r="118" ht="15.75">
      <c r="M118" s="51"/>
    </row>
    <row r="119" ht="15.75">
      <c r="M119" s="51"/>
    </row>
    <row r="120" ht="15.75">
      <c r="M120" s="51"/>
    </row>
    <row r="121" ht="15.75">
      <c r="M121" s="51"/>
    </row>
    <row r="122" ht="15.75">
      <c r="M122" s="51"/>
    </row>
    <row r="123" ht="15.75">
      <c r="M123" s="51"/>
    </row>
    <row r="124" ht="15.75">
      <c r="M124" s="51"/>
    </row>
    <row r="125" ht="15.75">
      <c r="M125" s="51"/>
    </row>
    <row r="126" ht="15.75">
      <c r="M126" s="51"/>
    </row>
    <row r="127" ht="15.75">
      <c r="M127" s="51"/>
    </row>
    <row r="128" ht="15.75">
      <c r="M128" s="51"/>
    </row>
    <row r="129" ht="15.75">
      <c r="M129" s="51"/>
    </row>
    <row r="130" ht="15.75">
      <c r="M130" s="51"/>
    </row>
    <row r="131" ht="15.75">
      <c r="M131" s="51"/>
    </row>
    <row r="132" ht="15.75">
      <c r="M132" s="51"/>
    </row>
    <row r="133" ht="15.75">
      <c r="M133" s="51"/>
    </row>
    <row r="134" ht="15.75">
      <c r="M134" s="51"/>
    </row>
    <row r="135" ht="15.75">
      <c r="M135" s="51"/>
    </row>
    <row r="136" ht="15.75">
      <c r="M136" s="51"/>
    </row>
    <row r="137" ht="15.75">
      <c r="M137" s="51"/>
    </row>
    <row r="138" ht="15.75">
      <c r="M138" s="51"/>
    </row>
    <row r="139" ht="15.75">
      <c r="M139" s="51"/>
    </row>
    <row r="140" ht="15.75">
      <c r="M140" s="51"/>
    </row>
    <row r="141" ht="15.75">
      <c r="M141" s="51"/>
    </row>
    <row r="142" ht="15.75">
      <c r="M142" s="51"/>
    </row>
    <row r="143" ht="15.75">
      <c r="M143" s="51"/>
    </row>
    <row r="144" ht="15.75">
      <c r="M144" s="51"/>
    </row>
    <row r="145" ht="15.75">
      <c r="M145" s="51"/>
    </row>
    <row r="146" ht="15.75">
      <c r="M146" s="51"/>
    </row>
    <row r="147" ht="15.75">
      <c r="M147" s="51"/>
    </row>
    <row r="148" ht="15.75">
      <c r="M148" s="51"/>
    </row>
    <row r="149" ht="15.75">
      <c r="M149" s="51"/>
    </row>
    <row r="150" ht="15.75">
      <c r="M150" s="51"/>
    </row>
    <row r="151" ht="15.75">
      <c r="M151" s="51"/>
    </row>
    <row r="152" ht="15.75">
      <c r="M152" s="51"/>
    </row>
    <row r="153" ht="15.75">
      <c r="M153" s="51"/>
    </row>
    <row r="154" ht="15.75">
      <c r="M154" s="51"/>
    </row>
    <row r="155" ht="15.75">
      <c r="M155" s="51"/>
    </row>
    <row r="156" ht="15.75">
      <c r="M156" s="51"/>
    </row>
    <row r="157" ht="15.75">
      <c r="M157" s="51"/>
    </row>
    <row r="158" ht="15.75">
      <c r="M158" s="51"/>
    </row>
    <row r="159" ht="15.75">
      <c r="M159" s="51"/>
    </row>
    <row r="160" ht="15.75">
      <c r="M160" s="51"/>
    </row>
    <row r="161" ht="15.75">
      <c r="M161" s="51"/>
    </row>
    <row r="162" ht="15.75">
      <c r="M162" s="51"/>
    </row>
    <row r="163" ht="15.75">
      <c r="M163" s="51"/>
    </row>
    <row r="164" ht="15.75">
      <c r="M164" s="51"/>
    </row>
    <row r="165" ht="15.75">
      <c r="M165" s="51"/>
    </row>
    <row r="166" ht="15.75">
      <c r="M166" s="51"/>
    </row>
    <row r="167" ht="15.75">
      <c r="M167" s="51"/>
    </row>
    <row r="168" ht="15.75">
      <c r="M168" s="51"/>
    </row>
    <row r="169" ht="15.75">
      <c r="M169" s="51"/>
    </row>
    <row r="170" ht="15.75">
      <c r="M170" s="51"/>
    </row>
    <row r="171" ht="15.75">
      <c r="M171" s="51"/>
    </row>
    <row r="172" ht="15.75">
      <c r="M172" s="51"/>
    </row>
    <row r="173" ht="15.75">
      <c r="M173" s="51"/>
    </row>
    <row r="174" ht="15.75">
      <c r="M174" s="51"/>
    </row>
    <row r="175" ht="15.75">
      <c r="M175" s="51"/>
    </row>
    <row r="176" ht="15.75">
      <c r="M176" s="51"/>
    </row>
    <row r="177" ht="15.75">
      <c r="M177" s="51"/>
    </row>
    <row r="178" ht="15.75">
      <c r="M178" s="51"/>
    </row>
    <row r="179" ht="15.75">
      <c r="M179" s="51"/>
    </row>
    <row r="180" ht="15.75">
      <c r="M180" s="51"/>
    </row>
    <row r="181" ht="15.75">
      <c r="M181" s="51"/>
    </row>
    <row r="182" ht="15.75">
      <c r="M182" s="51"/>
    </row>
    <row r="183" ht="15.75">
      <c r="M183" s="51"/>
    </row>
    <row r="184" ht="15.75">
      <c r="M184" s="51"/>
    </row>
    <row r="185" ht="15.75">
      <c r="M185" s="51"/>
    </row>
    <row r="186" ht="15.75">
      <c r="M186" s="51"/>
    </row>
    <row r="187" ht="15.75">
      <c r="M187" s="51"/>
    </row>
    <row r="188" ht="15.75">
      <c r="M188" s="51"/>
    </row>
    <row r="189" ht="15.75">
      <c r="M189" s="51"/>
    </row>
    <row r="190" ht="15.75">
      <c r="M190" s="51"/>
    </row>
    <row r="191" ht="15.75">
      <c r="M191" s="51"/>
    </row>
    <row r="192" ht="15.75">
      <c r="M192" s="51"/>
    </row>
    <row r="193" ht="15.75">
      <c r="M193" s="51"/>
    </row>
    <row r="194" ht="15.75">
      <c r="M194" s="51"/>
    </row>
    <row r="195" ht="15.75">
      <c r="M195" s="51"/>
    </row>
    <row r="196" ht="15.75">
      <c r="M196" s="51"/>
    </row>
    <row r="197" ht="15.75">
      <c r="M197" s="51"/>
    </row>
    <row r="198" ht="15.75">
      <c r="M198" s="51"/>
    </row>
    <row r="199" ht="15.75">
      <c r="M199" s="51"/>
    </row>
    <row r="200" ht="15.75">
      <c r="M200" s="51"/>
    </row>
    <row r="201" ht="15.75">
      <c r="M201" s="51"/>
    </row>
    <row r="202" ht="15.75">
      <c r="M202" s="51"/>
    </row>
    <row r="203" ht="15.75">
      <c r="M203" s="51"/>
    </row>
    <row r="204" ht="15.75">
      <c r="M204" s="51"/>
    </row>
    <row r="205" ht="15.75">
      <c r="M205" s="51"/>
    </row>
    <row r="206" ht="15.75">
      <c r="M206" s="51"/>
    </row>
    <row r="207" ht="15.75">
      <c r="M207" s="51"/>
    </row>
    <row r="208" ht="15.75">
      <c r="M208" s="51"/>
    </row>
    <row r="209" ht="15.75">
      <c r="M209" s="51"/>
    </row>
    <row r="210" ht="15.75">
      <c r="M210" s="51"/>
    </row>
    <row r="211" ht="15.75">
      <c r="M211" s="51"/>
    </row>
    <row r="212" ht="15.75">
      <c r="M212" s="51"/>
    </row>
    <row r="213" ht="15.75">
      <c r="M213" s="51"/>
    </row>
    <row r="214" ht="15.75">
      <c r="M214" s="51"/>
    </row>
    <row r="215" ht="15.75">
      <c r="M215" s="51"/>
    </row>
    <row r="216" ht="15.75">
      <c r="M216" s="51"/>
    </row>
    <row r="217" ht="15.75">
      <c r="M217" s="51"/>
    </row>
    <row r="218" ht="15.75">
      <c r="M218" s="51"/>
    </row>
    <row r="219" ht="15.75">
      <c r="M219" s="51"/>
    </row>
    <row r="220" ht="15.75">
      <c r="M220" s="51"/>
    </row>
    <row r="221" ht="15.75">
      <c r="M221" s="51"/>
    </row>
    <row r="222" ht="15.75">
      <c r="M222" s="51"/>
    </row>
    <row r="223" ht="15.75">
      <c r="M223" s="51"/>
    </row>
    <row r="224" ht="15.75">
      <c r="M224" s="51"/>
    </row>
    <row r="225" ht="15.75">
      <c r="M225" s="51"/>
    </row>
    <row r="226" ht="15.75">
      <c r="M226" s="51"/>
    </row>
    <row r="227" ht="15.75">
      <c r="M227" s="51"/>
    </row>
    <row r="228" ht="15.75">
      <c r="M228" s="51"/>
    </row>
    <row r="229" ht="15.75">
      <c r="M229" s="51"/>
    </row>
    <row r="230" ht="15.75">
      <c r="M230" s="51"/>
    </row>
    <row r="231" ht="15.75">
      <c r="M231" s="51"/>
    </row>
    <row r="232" ht="15.75">
      <c r="M232" s="51"/>
    </row>
    <row r="233" ht="15.75">
      <c r="M233" s="51"/>
    </row>
    <row r="234" ht="15.75">
      <c r="M234" s="51"/>
    </row>
    <row r="235" ht="15.75">
      <c r="M235" s="51"/>
    </row>
    <row r="236" ht="15.75">
      <c r="M236" s="51"/>
    </row>
    <row r="237" ht="15.75">
      <c r="M237" s="51"/>
    </row>
    <row r="238" ht="15.75">
      <c r="M238" s="51"/>
    </row>
    <row r="239" ht="15.75">
      <c r="M239" s="51"/>
    </row>
    <row r="240" ht="15.75">
      <c r="M240" s="51"/>
    </row>
    <row r="241" ht="15.75">
      <c r="M241" s="51"/>
    </row>
    <row r="242" ht="15.75">
      <c r="M242" s="51"/>
    </row>
    <row r="243" ht="15.75">
      <c r="M243" s="51"/>
    </row>
    <row r="244" ht="15.75">
      <c r="M244" s="51"/>
    </row>
    <row r="245" ht="15.75">
      <c r="M245" s="51"/>
    </row>
    <row r="246" ht="15.75">
      <c r="M246" s="51"/>
    </row>
    <row r="247" ht="15.75">
      <c r="M247" s="51"/>
    </row>
    <row r="248" ht="15.75">
      <c r="M248" s="51"/>
    </row>
    <row r="249" ht="15.75">
      <c r="M249" s="51"/>
    </row>
    <row r="250" ht="15.75">
      <c r="M250" s="51"/>
    </row>
    <row r="251" ht="15.75">
      <c r="M251" s="51"/>
    </row>
    <row r="252" ht="15.75">
      <c r="M252" s="51"/>
    </row>
    <row r="253" ht="15.75">
      <c r="M253" s="51"/>
    </row>
    <row r="254" ht="15.75">
      <c r="M254" s="51"/>
    </row>
    <row r="255" ht="15.75">
      <c r="M255" s="51"/>
    </row>
    <row r="256" ht="15.75">
      <c r="M256" s="51"/>
    </row>
    <row r="257" ht="15.75">
      <c r="M257" s="51"/>
    </row>
    <row r="258" ht="15.75">
      <c r="M258" s="51"/>
    </row>
    <row r="259" ht="15.75">
      <c r="M259" s="51"/>
    </row>
    <row r="260" ht="15.75">
      <c r="M260" s="51"/>
    </row>
    <row r="261" ht="15.75">
      <c r="M261" s="51"/>
    </row>
    <row r="262" ht="15.75">
      <c r="M262" s="51"/>
    </row>
    <row r="263" ht="15.75">
      <c r="M263" s="51"/>
    </row>
    <row r="264" ht="15.75">
      <c r="M264" s="51"/>
    </row>
    <row r="265" ht="15.75">
      <c r="M265" s="51"/>
    </row>
    <row r="266" ht="15.75">
      <c r="M266" s="51"/>
    </row>
    <row r="267" ht="15.75">
      <c r="M267" s="51"/>
    </row>
    <row r="268" ht="15.75">
      <c r="M268" s="51"/>
    </row>
    <row r="269" ht="15.75">
      <c r="M269" s="51"/>
    </row>
    <row r="270" ht="15.75">
      <c r="M270" s="51"/>
    </row>
    <row r="271" ht="15.75">
      <c r="M271" s="51"/>
    </row>
    <row r="272" ht="15.75">
      <c r="M272" s="51"/>
    </row>
    <row r="273" ht="15.75">
      <c r="M273" s="51"/>
    </row>
    <row r="274" ht="15.75">
      <c r="M274" s="51"/>
    </row>
    <row r="275" ht="15.75">
      <c r="M275" s="51"/>
    </row>
    <row r="276" ht="15.75">
      <c r="M276" s="51"/>
    </row>
    <row r="277" ht="15.75">
      <c r="M277" s="51"/>
    </row>
    <row r="278" ht="15.75">
      <c r="M278" s="51"/>
    </row>
    <row r="279" ht="15.75">
      <c r="M279" s="51"/>
    </row>
    <row r="280" ht="15.75">
      <c r="M280" s="51"/>
    </row>
    <row r="281" ht="15.75">
      <c r="M281" s="51"/>
    </row>
    <row r="282" ht="15.75">
      <c r="M282" s="51"/>
    </row>
    <row r="283" ht="15.75">
      <c r="M283" s="51"/>
    </row>
    <row r="284" ht="15.75">
      <c r="M284" s="51"/>
    </row>
    <row r="285" ht="15.75">
      <c r="M285" s="51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2023-04-13T13:26:22Z</cp:lastPrinted>
  <dcterms:created xsi:type="dcterms:W3CDTF">2001-07-11T13:17:26Z</dcterms:created>
  <dcterms:modified xsi:type="dcterms:W3CDTF">2023-05-10T06:57:31Z</dcterms:modified>
  <cp:category/>
  <cp:version/>
  <cp:contentType/>
  <cp:contentStatus/>
</cp:coreProperties>
</file>