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Downloads\"/>
    </mc:Choice>
  </mc:AlternateContent>
  <xr:revisionPtr revIDLastSave="0" documentId="8_{955BBB44-DD1A-4CD1-A6A3-48B4AB00A909}" xr6:coauthVersionLast="47" xr6:coauthVersionMax="47" xr10:uidLastSave="{00000000-0000-0000-0000-000000000000}"/>
  <bookViews>
    <workbookView xWindow="-108" yWindow="-108" windowWidth="23256" windowHeight="12456" activeTab="1"/>
  </bookViews>
  <sheets>
    <sheet name="Доходи" sheetId="7" r:id="rId1"/>
    <sheet name="Видатки" sheetId="8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Видатки!$3:$4</definedName>
    <definedName name="_xlnm.Print_Titles" localSheetId="0">Доходи!$7:$8</definedName>
    <definedName name="_xlnm.Print_Area" localSheetId="1">Видатки!$A$1:$Q$61</definedName>
    <definedName name="_xlnm.Print_Area" localSheetId="0">Доходи!$A$1:$R$68</definedName>
  </definedNames>
  <calcPr calcId="181029" fullCalcOnLoad="1"/>
</workbook>
</file>

<file path=xl/calcChain.xml><?xml version="1.0" encoding="utf-8"?>
<calcChain xmlns="http://schemas.openxmlformats.org/spreadsheetml/2006/main">
  <c r="M23" i="8" l="1"/>
  <c r="O36" i="7"/>
  <c r="R36" i="7" s="1"/>
  <c r="P36" i="7"/>
  <c r="L7" i="8"/>
  <c r="L8" i="8"/>
  <c r="L9" i="8"/>
  <c r="L10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9" i="8"/>
  <c r="L30" i="8"/>
  <c r="L31" i="8"/>
  <c r="L32" i="8"/>
  <c r="L33" i="8"/>
  <c r="L35" i="8"/>
  <c r="L36" i="8"/>
  <c r="L37" i="8"/>
  <c r="L38" i="8"/>
  <c r="L39" i="8"/>
  <c r="F23" i="8"/>
  <c r="G23" i="8"/>
  <c r="H23" i="8"/>
  <c r="I23" i="8"/>
  <c r="N23" i="8"/>
  <c r="P23" i="8" s="1"/>
  <c r="O23" i="8"/>
  <c r="G57" i="7"/>
  <c r="G58" i="7"/>
  <c r="G59" i="7"/>
  <c r="G60" i="7"/>
  <c r="G61" i="7"/>
  <c r="G62" i="7"/>
  <c r="G63" i="7"/>
  <c r="D11" i="8"/>
  <c r="D28" i="8"/>
  <c r="E21" i="7"/>
  <c r="E17" i="7"/>
  <c r="H17" i="7" s="1"/>
  <c r="C34" i="8"/>
  <c r="E43" i="7"/>
  <c r="F43" i="7"/>
  <c r="J43" i="7" s="1"/>
  <c r="D43" i="7"/>
  <c r="M46" i="7"/>
  <c r="N46" i="7"/>
  <c r="O46" i="7"/>
  <c r="Q46" i="7"/>
  <c r="P46" i="7"/>
  <c r="G46" i="7"/>
  <c r="H46" i="7"/>
  <c r="I46" i="7"/>
  <c r="J46" i="7"/>
  <c r="M57" i="7"/>
  <c r="M58" i="7"/>
  <c r="M59" i="7"/>
  <c r="M60" i="7"/>
  <c r="M61" i="7"/>
  <c r="M62" i="7"/>
  <c r="M51" i="7"/>
  <c r="M55" i="7"/>
  <c r="L47" i="7"/>
  <c r="K47" i="7"/>
  <c r="N47" i="7" s="1"/>
  <c r="E47" i="7"/>
  <c r="E42" i="7"/>
  <c r="E41" i="7" s="1"/>
  <c r="F47" i="7"/>
  <c r="D47" i="7"/>
  <c r="O64" i="7"/>
  <c r="P64" i="7"/>
  <c r="R64" i="7" s="1"/>
  <c r="M64" i="7"/>
  <c r="N64" i="7"/>
  <c r="G64" i="7"/>
  <c r="H64" i="7"/>
  <c r="I64" i="7"/>
  <c r="J64" i="7"/>
  <c r="L47" i="8"/>
  <c r="M47" i="8"/>
  <c r="L48" i="8"/>
  <c r="M48" i="8"/>
  <c r="N47" i="8"/>
  <c r="O47" i="8"/>
  <c r="P47" i="8"/>
  <c r="N48" i="8"/>
  <c r="O48" i="8"/>
  <c r="F48" i="8"/>
  <c r="G48" i="8"/>
  <c r="H48" i="8"/>
  <c r="I48" i="8"/>
  <c r="F47" i="8"/>
  <c r="G47" i="8"/>
  <c r="H47" i="8"/>
  <c r="I47" i="8"/>
  <c r="C52" i="8"/>
  <c r="N52" i="8" s="1"/>
  <c r="P52" i="8" s="1"/>
  <c r="D52" i="8"/>
  <c r="E52" i="8"/>
  <c r="O59" i="7"/>
  <c r="R59" i="7"/>
  <c r="P59" i="7"/>
  <c r="O60" i="7"/>
  <c r="P60" i="7"/>
  <c r="O61" i="7"/>
  <c r="Q61" i="7"/>
  <c r="P61" i="7"/>
  <c r="O62" i="7"/>
  <c r="Q62" i="7"/>
  <c r="P62" i="7"/>
  <c r="H59" i="7"/>
  <c r="I59" i="7"/>
  <c r="J59" i="7"/>
  <c r="H60" i="7"/>
  <c r="I60" i="7"/>
  <c r="J60" i="7"/>
  <c r="H61" i="7"/>
  <c r="I61" i="7"/>
  <c r="J61" i="7"/>
  <c r="H62" i="7"/>
  <c r="I62" i="7"/>
  <c r="J62" i="7"/>
  <c r="O57" i="7"/>
  <c r="P57" i="7"/>
  <c r="Q57" i="7" s="1"/>
  <c r="O55" i="7"/>
  <c r="P55" i="7"/>
  <c r="Q55" i="7" s="1"/>
  <c r="G55" i="7"/>
  <c r="H55" i="7"/>
  <c r="I55" i="7"/>
  <c r="J55" i="7"/>
  <c r="C6" i="8"/>
  <c r="D6" i="8"/>
  <c r="E6" i="8"/>
  <c r="J6" i="8"/>
  <c r="N6" i="8"/>
  <c r="P6" i="8" s="1"/>
  <c r="K6" i="8"/>
  <c r="M6" i="8"/>
  <c r="F7" i="8"/>
  <c r="G7" i="8"/>
  <c r="H7" i="8"/>
  <c r="I7" i="8"/>
  <c r="M7" i="8"/>
  <c r="N7" i="8"/>
  <c r="Q7" i="8" s="1"/>
  <c r="O7" i="8"/>
  <c r="F8" i="8"/>
  <c r="G8" i="8"/>
  <c r="H8" i="8"/>
  <c r="I8" i="8"/>
  <c r="M8" i="8"/>
  <c r="N8" i="8"/>
  <c r="O8" i="8"/>
  <c r="P8" i="8" s="1"/>
  <c r="F9" i="8"/>
  <c r="G9" i="8"/>
  <c r="H9" i="8"/>
  <c r="I9" i="8"/>
  <c r="M9" i="8"/>
  <c r="N9" i="8"/>
  <c r="O9" i="8"/>
  <c r="F10" i="8"/>
  <c r="G10" i="8"/>
  <c r="H10" i="8"/>
  <c r="I10" i="8"/>
  <c r="M10" i="8"/>
  <c r="N10" i="8"/>
  <c r="O10" i="8"/>
  <c r="C11" i="8"/>
  <c r="E11" i="8"/>
  <c r="H11" i="8" s="1"/>
  <c r="J11" i="8"/>
  <c r="K11" i="8"/>
  <c r="M11" i="8" s="1"/>
  <c r="O11" i="8"/>
  <c r="Q11" i="8" s="1"/>
  <c r="F12" i="8"/>
  <c r="G12" i="8"/>
  <c r="H12" i="8"/>
  <c r="I12" i="8"/>
  <c r="M12" i="8"/>
  <c r="N12" i="8"/>
  <c r="O12" i="8"/>
  <c r="Q12" i="8" s="1"/>
  <c r="F13" i="8"/>
  <c r="G13" i="8"/>
  <c r="H13" i="8"/>
  <c r="I13" i="8"/>
  <c r="M13" i="8"/>
  <c r="N13" i="8"/>
  <c r="O13" i="8"/>
  <c r="Q13" i="8" s="1"/>
  <c r="P13" i="8"/>
  <c r="F14" i="8"/>
  <c r="G14" i="8"/>
  <c r="H14" i="8"/>
  <c r="I14" i="8"/>
  <c r="M14" i="8"/>
  <c r="N14" i="8"/>
  <c r="O14" i="8"/>
  <c r="Q14" i="8" s="1"/>
  <c r="F15" i="8"/>
  <c r="G15" i="8"/>
  <c r="H15" i="8"/>
  <c r="I15" i="8"/>
  <c r="M15" i="8"/>
  <c r="N15" i="8"/>
  <c r="O15" i="8"/>
  <c r="Q15" i="8" s="1"/>
  <c r="F16" i="8"/>
  <c r="G16" i="8"/>
  <c r="H16" i="8"/>
  <c r="I16" i="8"/>
  <c r="M16" i="8"/>
  <c r="N16" i="8"/>
  <c r="O16" i="8"/>
  <c r="P16" i="8"/>
  <c r="F17" i="8"/>
  <c r="G17" i="8"/>
  <c r="H17" i="8"/>
  <c r="I17" i="8"/>
  <c r="M17" i="8"/>
  <c r="N17" i="8"/>
  <c r="Q17" i="8" s="1"/>
  <c r="O17" i="8"/>
  <c r="F18" i="8"/>
  <c r="G18" i="8"/>
  <c r="H18" i="8"/>
  <c r="I18" i="8"/>
  <c r="M18" i="8"/>
  <c r="N18" i="8"/>
  <c r="Q18" i="8"/>
  <c r="O18" i="8"/>
  <c r="F19" i="8"/>
  <c r="G19" i="8"/>
  <c r="H19" i="8"/>
  <c r="I19" i="8"/>
  <c r="M19" i="8"/>
  <c r="N19" i="8"/>
  <c r="Q19" i="8"/>
  <c r="O19" i="8"/>
  <c r="F20" i="8"/>
  <c r="G20" i="8"/>
  <c r="H20" i="8"/>
  <c r="I20" i="8"/>
  <c r="M20" i="8"/>
  <c r="N20" i="8"/>
  <c r="O20" i="8"/>
  <c r="Q20" i="8" s="1"/>
  <c r="F21" i="8"/>
  <c r="G21" i="8"/>
  <c r="H21" i="8"/>
  <c r="I21" i="8"/>
  <c r="M21" i="8"/>
  <c r="N21" i="8"/>
  <c r="O21" i="8"/>
  <c r="P21" i="8" s="1"/>
  <c r="F22" i="8"/>
  <c r="G22" i="8"/>
  <c r="H22" i="8"/>
  <c r="I22" i="8"/>
  <c r="M22" i="8"/>
  <c r="N22" i="8"/>
  <c r="O22" i="8"/>
  <c r="F24" i="8"/>
  <c r="G24" i="8"/>
  <c r="H24" i="8"/>
  <c r="I24" i="8"/>
  <c r="M24" i="8"/>
  <c r="N24" i="8"/>
  <c r="O24" i="8"/>
  <c r="F25" i="8"/>
  <c r="G25" i="8"/>
  <c r="H25" i="8"/>
  <c r="I25" i="8"/>
  <c r="M25" i="8"/>
  <c r="N25" i="8"/>
  <c r="Q25" i="8" s="1"/>
  <c r="O25" i="8"/>
  <c r="F26" i="8"/>
  <c r="G26" i="8"/>
  <c r="H26" i="8"/>
  <c r="I26" i="8"/>
  <c r="M26" i="8"/>
  <c r="N26" i="8"/>
  <c r="O26" i="8"/>
  <c r="F27" i="8"/>
  <c r="G27" i="8"/>
  <c r="H27" i="8"/>
  <c r="I27" i="8"/>
  <c r="M27" i="8"/>
  <c r="N27" i="8"/>
  <c r="O27" i="8"/>
  <c r="C28" i="8"/>
  <c r="E28" i="8"/>
  <c r="F28" i="8" s="1"/>
  <c r="J28" i="8"/>
  <c r="M28" i="8" s="1"/>
  <c r="K28" i="8"/>
  <c r="F29" i="8"/>
  <c r="G29" i="8"/>
  <c r="H29" i="8"/>
  <c r="I29" i="8"/>
  <c r="M29" i="8"/>
  <c r="N29" i="8"/>
  <c r="O29" i="8"/>
  <c r="F30" i="8"/>
  <c r="G30" i="8"/>
  <c r="H30" i="8"/>
  <c r="I30" i="8"/>
  <c r="M30" i="8"/>
  <c r="N30" i="8"/>
  <c r="O30" i="8"/>
  <c r="Q30" i="8" s="1"/>
  <c r="F31" i="8"/>
  <c r="G31" i="8"/>
  <c r="H31" i="8"/>
  <c r="I31" i="8"/>
  <c r="M31" i="8"/>
  <c r="N31" i="8"/>
  <c r="O31" i="8"/>
  <c r="P31" i="8"/>
  <c r="F32" i="8"/>
  <c r="G32" i="8"/>
  <c r="H32" i="8"/>
  <c r="I32" i="8"/>
  <c r="M32" i="8"/>
  <c r="N32" i="8"/>
  <c r="O32" i="8"/>
  <c r="P32" i="8"/>
  <c r="F33" i="8"/>
  <c r="G33" i="8"/>
  <c r="H33" i="8"/>
  <c r="I33" i="8"/>
  <c r="M33" i="8"/>
  <c r="N33" i="8"/>
  <c r="Q33" i="8" s="1"/>
  <c r="O33" i="8"/>
  <c r="P33" i="8"/>
  <c r="D34" i="8"/>
  <c r="E34" i="8"/>
  <c r="J34" i="8"/>
  <c r="K34" i="8"/>
  <c r="F35" i="8"/>
  <c r="G35" i="8"/>
  <c r="H35" i="8"/>
  <c r="I35" i="8"/>
  <c r="M35" i="8"/>
  <c r="N35" i="8"/>
  <c r="O35" i="8"/>
  <c r="F36" i="8"/>
  <c r="G36" i="8"/>
  <c r="H36" i="8"/>
  <c r="I36" i="8"/>
  <c r="M36" i="8"/>
  <c r="N36" i="8"/>
  <c r="O36" i="8"/>
  <c r="P36" i="8" s="1"/>
  <c r="F37" i="8"/>
  <c r="G37" i="8"/>
  <c r="H37" i="8"/>
  <c r="I37" i="8"/>
  <c r="M37" i="8"/>
  <c r="N37" i="8"/>
  <c r="Q37" i="8" s="1"/>
  <c r="O37" i="8"/>
  <c r="F38" i="8"/>
  <c r="G38" i="8"/>
  <c r="H38" i="8"/>
  <c r="I38" i="8"/>
  <c r="M38" i="8"/>
  <c r="N38" i="8"/>
  <c r="P38" i="8"/>
  <c r="O38" i="8"/>
  <c r="F39" i="8"/>
  <c r="G39" i="8"/>
  <c r="H39" i="8"/>
  <c r="I39" i="8"/>
  <c r="M39" i="8"/>
  <c r="N39" i="8"/>
  <c r="O39" i="8"/>
  <c r="F41" i="8"/>
  <c r="G41" i="8"/>
  <c r="H41" i="8"/>
  <c r="I41" i="8"/>
  <c r="L41" i="8"/>
  <c r="M41" i="8"/>
  <c r="N41" i="8"/>
  <c r="O41" i="8"/>
  <c r="F43" i="8"/>
  <c r="G43" i="8"/>
  <c r="H43" i="8"/>
  <c r="I43" i="8"/>
  <c r="L43" i="8"/>
  <c r="M43" i="8"/>
  <c r="N43" i="8"/>
  <c r="O43" i="8"/>
  <c r="F44" i="8"/>
  <c r="G44" i="8"/>
  <c r="H44" i="8"/>
  <c r="I44" i="8"/>
  <c r="L44" i="8"/>
  <c r="M44" i="8"/>
  <c r="N44" i="8"/>
  <c r="O44" i="8"/>
  <c r="F45" i="8"/>
  <c r="G45" i="8"/>
  <c r="H45" i="8"/>
  <c r="I45" i="8"/>
  <c r="L45" i="8"/>
  <c r="M45" i="8"/>
  <c r="N45" i="8"/>
  <c r="O45" i="8"/>
  <c r="F46" i="8"/>
  <c r="G46" i="8"/>
  <c r="H46" i="8"/>
  <c r="I46" i="8"/>
  <c r="L46" i="8"/>
  <c r="M46" i="8"/>
  <c r="N46" i="8"/>
  <c r="O46" i="8"/>
  <c r="F49" i="8"/>
  <c r="G49" i="8"/>
  <c r="H49" i="8"/>
  <c r="I49" i="8"/>
  <c r="L49" i="8"/>
  <c r="M49" i="8"/>
  <c r="N49" i="8"/>
  <c r="O49" i="8"/>
  <c r="Q49" i="8"/>
  <c r="J52" i="8"/>
  <c r="K52" i="8"/>
  <c r="F53" i="8"/>
  <c r="G53" i="8"/>
  <c r="H53" i="8"/>
  <c r="I53" i="8"/>
  <c r="L53" i="8"/>
  <c r="M53" i="8"/>
  <c r="N53" i="8"/>
  <c r="O53" i="8"/>
  <c r="F54" i="8"/>
  <c r="G54" i="8"/>
  <c r="H54" i="8"/>
  <c r="I54" i="8"/>
  <c r="L54" i="8"/>
  <c r="M54" i="8"/>
  <c r="N54" i="8"/>
  <c r="Q54" i="8" s="1"/>
  <c r="O54" i="8"/>
  <c r="P54" i="8"/>
  <c r="F55" i="8"/>
  <c r="G55" i="8"/>
  <c r="H55" i="8"/>
  <c r="I55" i="8"/>
  <c r="L55" i="8"/>
  <c r="M55" i="8"/>
  <c r="N55" i="8"/>
  <c r="Q55" i="8" s="1"/>
  <c r="P55" i="8"/>
  <c r="O55" i="8"/>
  <c r="F56" i="8"/>
  <c r="H56" i="8"/>
  <c r="I56" i="8"/>
  <c r="L56" i="8"/>
  <c r="M56" i="8"/>
  <c r="N56" i="8"/>
  <c r="Q56" i="8" s="1"/>
  <c r="P56" i="8"/>
  <c r="O56" i="8"/>
  <c r="I57" i="8"/>
  <c r="L57" i="8"/>
  <c r="M57" i="8"/>
  <c r="Q57" i="8"/>
  <c r="C11" i="7"/>
  <c r="D11" i="7"/>
  <c r="E11" i="7"/>
  <c r="F11" i="7"/>
  <c r="H11" i="7"/>
  <c r="K11" i="7"/>
  <c r="L11" i="7"/>
  <c r="M11" i="7"/>
  <c r="G12" i="7"/>
  <c r="H12" i="7"/>
  <c r="I12" i="7"/>
  <c r="J12" i="7"/>
  <c r="N12" i="7"/>
  <c r="O12" i="7"/>
  <c r="P12" i="7"/>
  <c r="G13" i="7"/>
  <c r="H13" i="7"/>
  <c r="I13" i="7"/>
  <c r="J13" i="7"/>
  <c r="N13" i="7"/>
  <c r="O13" i="7"/>
  <c r="R13" i="7" s="1"/>
  <c r="P13" i="7"/>
  <c r="Q13" i="7" s="1"/>
  <c r="C14" i="7"/>
  <c r="D14" i="7"/>
  <c r="F14" i="7"/>
  <c r="J14" i="7" s="1"/>
  <c r="H14" i="7"/>
  <c r="K14" i="7"/>
  <c r="L14" i="7"/>
  <c r="P14" i="7" s="1"/>
  <c r="G15" i="7"/>
  <c r="H15" i="7"/>
  <c r="I15" i="7"/>
  <c r="J15" i="7"/>
  <c r="M15" i="7"/>
  <c r="M14" i="7"/>
  <c r="N15" i="7"/>
  <c r="O15" i="7"/>
  <c r="P15" i="7"/>
  <c r="G16" i="7"/>
  <c r="H16" i="7"/>
  <c r="I16" i="7"/>
  <c r="J16" i="7"/>
  <c r="M16" i="7"/>
  <c r="N16" i="7"/>
  <c r="O16" i="7"/>
  <c r="P16" i="7"/>
  <c r="R16" i="7"/>
  <c r="C17" i="7"/>
  <c r="C10" i="7"/>
  <c r="D17" i="7"/>
  <c r="F17" i="7"/>
  <c r="F10" i="7" s="1"/>
  <c r="K17" i="7"/>
  <c r="L17" i="7"/>
  <c r="P17" i="7" s="1"/>
  <c r="R17" i="7" s="1"/>
  <c r="G18" i="7"/>
  <c r="H18" i="7"/>
  <c r="I18" i="7"/>
  <c r="J18" i="7"/>
  <c r="M18" i="7"/>
  <c r="N18" i="7"/>
  <c r="O18" i="7"/>
  <c r="P18" i="7"/>
  <c r="G19" i="7"/>
  <c r="H19" i="7"/>
  <c r="I19" i="7"/>
  <c r="J19" i="7"/>
  <c r="M19" i="7"/>
  <c r="N19" i="7"/>
  <c r="O19" i="7"/>
  <c r="P19" i="7"/>
  <c r="G20" i="7"/>
  <c r="H20" i="7"/>
  <c r="I20" i="7"/>
  <c r="J20" i="7"/>
  <c r="M20" i="7"/>
  <c r="N20" i="7"/>
  <c r="O20" i="7"/>
  <c r="P20" i="7"/>
  <c r="D21" i="7"/>
  <c r="F21" i="7"/>
  <c r="I21" i="7" s="1"/>
  <c r="H21" i="7"/>
  <c r="K21" i="7"/>
  <c r="L21" i="7"/>
  <c r="G22" i="7"/>
  <c r="H22" i="7"/>
  <c r="I22" i="7"/>
  <c r="J22" i="7"/>
  <c r="M22" i="7"/>
  <c r="N22" i="7"/>
  <c r="O22" i="7"/>
  <c r="P22" i="7"/>
  <c r="R22" i="7" s="1"/>
  <c r="G23" i="7"/>
  <c r="H23" i="7"/>
  <c r="I23" i="7"/>
  <c r="J23" i="7"/>
  <c r="M23" i="7"/>
  <c r="N23" i="7"/>
  <c r="O23" i="7"/>
  <c r="Q23" i="7" s="1"/>
  <c r="P23" i="7"/>
  <c r="G25" i="7"/>
  <c r="H25" i="7"/>
  <c r="I25" i="7"/>
  <c r="J25" i="7"/>
  <c r="M25" i="7"/>
  <c r="N25" i="7"/>
  <c r="O25" i="7"/>
  <c r="P25" i="7"/>
  <c r="Q25" i="7"/>
  <c r="D26" i="7"/>
  <c r="E26" i="7"/>
  <c r="F26" i="7"/>
  <c r="K26" i="7"/>
  <c r="L26" i="7"/>
  <c r="G27" i="7"/>
  <c r="H27" i="7"/>
  <c r="I27" i="7"/>
  <c r="J27" i="7"/>
  <c r="M27" i="7"/>
  <c r="N27" i="7"/>
  <c r="O27" i="7"/>
  <c r="P27" i="7"/>
  <c r="R27" i="7"/>
  <c r="G28" i="7"/>
  <c r="H28" i="7"/>
  <c r="I28" i="7"/>
  <c r="J28" i="7"/>
  <c r="M28" i="7"/>
  <c r="N28" i="7"/>
  <c r="O28" i="7"/>
  <c r="P28" i="7"/>
  <c r="R28" i="7" s="1"/>
  <c r="G29" i="7"/>
  <c r="H29" i="7"/>
  <c r="I29" i="7"/>
  <c r="J29" i="7"/>
  <c r="M29" i="7"/>
  <c r="N29" i="7"/>
  <c r="O29" i="7"/>
  <c r="R29" i="7"/>
  <c r="P29" i="7"/>
  <c r="C30" i="7"/>
  <c r="D30" i="7"/>
  <c r="E30" i="7"/>
  <c r="F30" i="7"/>
  <c r="K30" i="7"/>
  <c r="L30" i="7"/>
  <c r="L24" i="7" s="1"/>
  <c r="G31" i="7"/>
  <c r="H31" i="7"/>
  <c r="I31" i="7"/>
  <c r="J31" i="7"/>
  <c r="M31" i="7"/>
  <c r="N31" i="7"/>
  <c r="O31" i="7"/>
  <c r="R31" i="7" s="1"/>
  <c r="P31" i="7"/>
  <c r="Q31" i="7"/>
  <c r="H32" i="7"/>
  <c r="I32" i="7"/>
  <c r="J32" i="7"/>
  <c r="M32" i="7"/>
  <c r="N32" i="7"/>
  <c r="O32" i="7"/>
  <c r="Q32" i="7" s="1"/>
  <c r="P32" i="7"/>
  <c r="G33" i="7"/>
  <c r="H33" i="7"/>
  <c r="I33" i="7"/>
  <c r="J33" i="7"/>
  <c r="M33" i="7"/>
  <c r="N33" i="7"/>
  <c r="O33" i="7"/>
  <c r="P33" i="7"/>
  <c r="G34" i="7"/>
  <c r="H34" i="7"/>
  <c r="I34" i="7"/>
  <c r="J34" i="7"/>
  <c r="M34" i="7"/>
  <c r="N34" i="7"/>
  <c r="O34" i="7"/>
  <c r="R34" i="7" s="1"/>
  <c r="P34" i="7"/>
  <c r="G35" i="7"/>
  <c r="H35" i="7"/>
  <c r="I35" i="7"/>
  <c r="J35" i="7"/>
  <c r="M35" i="7"/>
  <c r="N35" i="7"/>
  <c r="O35" i="7"/>
  <c r="P35" i="7"/>
  <c r="Q35" i="7"/>
  <c r="C37" i="7"/>
  <c r="F37" i="7"/>
  <c r="P37" i="7" s="1"/>
  <c r="G37" i="7"/>
  <c r="K37" i="7"/>
  <c r="O37" i="7"/>
  <c r="L37" i="7"/>
  <c r="G38" i="7"/>
  <c r="H38" i="7"/>
  <c r="M38" i="7"/>
  <c r="O38" i="7"/>
  <c r="P38" i="7"/>
  <c r="Q38" i="7" s="1"/>
  <c r="G39" i="7"/>
  <c r="H39" i="7"/>
  <c r="M39" i="7"/>
  <c r="O39" i="7"/>
  <c r="Q39" i="7" s="1"/>
  <c r="P39" i="7"/>
  <c r="C43" i="7"/>
  <c r="C42" i="7" s="1"/>
  <c r="C41" i="7" s="1"/>
  <c r="K43" i="7"/>
  <c r="L43" i="7"/>
  <c r="G44" i="7"/>
  <c r="H44" i="7"/>
  <c r="I44" i="7"/>
  <c r="J44" i="7"/>
  <c r="M44" i="7"/>
  <c r="N44" i="7"/>
  <c r="O44" i="7"/>
  <c r="P44" i="7"/>
  <c r="Q44" i="7" s="1"/>
  <c r="G45" i="7"/>
  <c r="H45" i="7"/>
  <c r="I45" i="7"/>
  <c r="J45" i="7"/>
  <c r="M45" i="7"/>
  <c r="N45" i="7"/>
  <c r="O45" i="7"/>
  <c r="Q45" i="7"/>
  <c r="P45" i="7"/>
  <c r="R45" i="7" s="1"/>
  <c r="C47" i="7"/>
  <c r="G48" i="7"/>
  <c r="H48" i="7"/>
  <c r="I48" i="7"/>
  <c r="J48" i="7"/>
  <c r="M48" i="7"/>
  <c r="N48" i="7"/>
  <c r="O48" i="7"/>
  <c r="P48" i="7"/>
  <c r="R48" i="7" s="1"/>
  <c r="G49" i="7"/>
  <c r="H49" i="7"/>
  <c r="I49" i="7"/>
  <c r="J49" i="7"/>
  <c r="M49" i="7"/>
  <c r="N49" i="7"/>
  <c r="O49" i="7"/>
  <c r="R49" i="7"/>
  <c r="P49" i="7"/>
  <c r="Q49" i="7" s="1"/>
  <c r="G50" i="7"/>
  <c r="H50" i="7"/>
  <c r="I50" i="7"/>
  <c r="J50" i="7"/>
  <c r="M50" i="7"/>
  <c r="N50" i="7"/>
  <c r="O50" i="7"/>
  <c r="P50" i="7"/>
  <c r="Q50" i="7" s="1"/>
  <c r="G52" i="7"/>
  <c r="H52" i="7"/>
  <c r="I52" i="7"/>
  <c r="J52" i="7"/>
  <c r="M52" i="7"/>
  <c r="N52" i="7"/>
  <c r="O52" i="7"/>
  <c r="Q52" i="7" s="1"/>
  <c r="P52" i="7"/>
  <c r="G53" i="7"/>
  <c r="H53" i="7"/>
  <c r="I53" i="7"/>
  <c r="J53" i="7"/>
  <c r="M53" i="7"/>
  <c r="N53" i="7"/>
  <c r="O53" i="7"/>
  <c r="R53" i="7" s="1"/>
  <c r="P53" i="7"/>
  <c r="G54" i="7"/>
  <c r="H54" i="7"/>
  <c r="I54" i="7"/>
  <c r="J54" i="7"/>
  <c r="M54" i="7"/>
  <c r="N54" i="7"/>
  <c r="O54" i="7"/>
  <c r="P54" i="7"/>
  <c r="Q54" i="7" s="1"/>
  <c r="G56" i="7"/>
  <c r="H56" i="7"/>
  <c r="I56" i="7"/>
  <c r="J56" i="7"/>
  <c r="M56" i="7"/>
  <c r="N56" i="7"/>
  <c r="O56" i="7"/>
  <c r="Q56" i="7"/>
  <c r="P56" i="7"/>
  <c r="R56" i="7" s="1"/>
  <c r="H57" i="7"/>
  <c r="I57" i="7"/>
  <c r="J57" i="7"/>
  <c r="H58" i="7"/>
  <c r="I58" i="7"/>
  <c r="J58" i="7"/>
  <c r="N58" i="7"/>
  <c r="O58" i="7"/>
  <c r="P58" i="7"/>
  <c r="H63" i="7"/>
  <c r="I63" i="7"/>
  <c r="J63" i="7"/>
  <c r="M63" i="7"/>
  <c r="N63" i="7"/>
  <c r="O63" i="7"/>
  <c r="P63" i="7"/>
  <c r="R63" i="7" s="1"/>
  <c r="G66" i="7"/>
  <c r="H66" i="7"/>
  <c r="I66" i="7"/>
  <c r="J66" i="7"/>
  <c r="M66" i="7"/>
  <c r="N66" i="7"/>
  <c r="O66" i="7"/>
  <c r="P66" i="7"/>
  <c r="G67" i="7"/>
  <c r="I67" i="7"/>
  <c r="M67" i="7"/>
  <c r="N67" i="7"/>
  <c r="O67" i="7"/>
  <c r="P67" i="7"/>
  <c r="Q67" i="7" s="1"/>
  <c r="Q48" i="8"/>
  <c r="Q47" i="8"/>
  <c r="Q44" i="8"/>
  <c r="P46" i="8"/>
  <c r="Q46" i="8"/>
  <c r="J11" i="7"/>
  <c r="P48" i="8"/>
  <c r="G52" i="8"/>
  <c r="P7" i="8"/>
  <c r="G14" i="7"/>
  <c r="Q36" i="8"/>
  <c r="O52" i="8"/>
  <c r="I52" i="8"/>
  <c r="I6" i="8"/>
  <c r="Q38" i="8"/>
  <c r="R52" i="7"/>
  <c r="G11" i="7"/>
  <c r="Q12" i="7"/>
  <c r="E10" i="7"/>
  <c r="G10" i="7" s="1"/>
  <c r="Q16" i="7"/>
  <c r="Q45" i="8"/>
  <c r="P18" i="8"/>
  <c r="H6" i="8"/>
  <c r="F6" i="8"/>
  <c r="P45" i="8"/>
  <c r="Q29" i="7"/>
  <c r="G17" i="7"/>
  <c r="I47" i="7"/>
  <c r="I26" i="7"/>
  <c r="D42" i="7"/>
  <c r="R62" i="7"/>
  <c r="Q27" i="7"/>
  <c r="R12" i="7"/>
  <c r="R35" i="7"/>
  <c r="N14" i="7"/>
  <c r="O14" i="7"/>
  <c r="M43" i="7"/>
  <c r="R61" i="7"/>
  <c r="Q59" i="7"/>
  <c r="L42" i="7"/>
  <c r="M37" i="7"/>
  <c r="C40" i="7"/>
  <c r="H37" i="7"/>
  <c r="P49" i="8"/>
  <c r="P19" i="8"/>
  <c r="Q16" i="8"/>
  <c r="L6" i="8"/>
  <c r="J21" i="7"/>
  <c r="M17" i="7"/>
  <c r="R54" i="7"/>
  <c r="L41" i="7"/>
  <c r="R25" i="7"/>
  <c r="D41" i="7"/>
  <c r="H47" i="7"/>
  <c r="R46" i="7"/>
  <c r="P43" i="7"/>
  <c r="F24" i="7"/>
  <c r="Q28" i="7"/>
  <c r="O17" i="7"/>
  <c r="Q17" i="7"/>
  <c r="J17" i="7"/>
  <c r="J47" i="7"/>
  <c r="J26" i="7"/>
  <c r="Q43" i="8"/>
  <c r="I34" i="8"/>
  <c r="P35" i="8"/>
  <c r="Q22" i="8"/>
  <c r="G6" i="8"/>
  <c r="P43" i="8"/>
  <c r="P44" i="8"/>
  <c r="Q35" i="8"/>
  <c r="Q31" i="8"/>
  <c r="G28" i="8"/>
  <c r="H28" i="8"/>
  <c r="I28" i="8"/>
  <c r="N11" i="8"/>
  <c r="F11" i="8"/>
  <c r="E40" i="8"/>
  <c r="G11" i="8"/>
  <c r="E42" i="8"/>
  <c r="E51" i="8" s="1"/>
  <c r="Q21" i="8"/>
  <c r="P22" i="8"/>
  <c r="P15" i="8"/>
  <c r="P17" i="8"/>
  <c r="M34" i="8"/>
  <c r="L34" i="8"/>
  <c r="O6" i="8"/>
  <c r="Q32" i="8"/>
  <c r="Q24" i="8"/>
  <c r="P37" i="8"/>
  <c r="Q8" i="8"/>
  <c r="L28" i="8"/>
  <c r="P30" i="8"/>
  <c r="P24" i="8"/>
  <c r="K40" i="8"/>
  <c r="L11" i="8"/>
  <c r="J40" i="8"/>
  <c r="J42" i="8" s="1"/>
  <c r="J51" i="8" s="1"/>
  <c r="J58" i="8" s="1"/>
  <c r="Q22" i="7"/>
  <c r="P21" i="7"/>
  <c r="Q36" i="7"/>
  <c r="P24" i="7" l="1"/>
  <c r="N24" i="7"/>
  <c r="E58" i="8"/>
  <c r="Q27" i="8"/>
  <c r="P27" i="8"/>
  <c r="P14" i="8"/>
  <c r="P12" i="8"/>
  <c r="P11" i="8"/>
  <c r="Q48" i="7"/>
  <c r="Q47" i="7" s="1"/>
  <c r="Q53" i="7"/>
  <c r="G47" i="7"/>
  <c r="Q34" i="7"/>
  <c r="R33" i="7"/>
  <c r="Q33" i="7"/>
  <c r="R32" i="7"/>
  <c r="H10" i="7"/>
  <c r="F40" i="7"/>
  <c r="D10" i="7"/>
  <c r="I11" i="7"/>
  <c r="O11" i="7"/>
  <c r="Q53" i="8"/>
  <c r="M52" i="8"/>
  <c r="L52" i="8"/>
  <c r="R60" i="7"/>
  <c r="Q60" i="7"/>
  <c r="P26" i="8"/>
  <c r="Q26" i="8"/>
  <c r="R66" i="7"/>
  <c r="Q66" i="7"/>
  <c r="Q63" i="7"/>
  <c r="M26" i="7"/>
  <c r="N26" i="7"/>
  <c r="K24" i="7"/>
  <c r="M24" i="7" s="1"/>
  <c r="O34" i="8"/>
  <c r="G34" i="8"/>
  <c r="H34" i="8"/>
  <c r="F34" i="8"/>
  <c r="Q14" i="7"/>
  <c r="R14" i="7"/>
  <c r="L10" i="7"/>
  <c r="M30" i="7"/>
  <c r="N30" i="7"/>
  <c r="M40" i="8"/>
  <c r="L40" i="8"/>
  <c r="K42" i="8"/>
  <c r="H24" i="7"/>
  <c r="P30" i="7"/>
  <c r="R23" i="7"/>
  <c r="M47" i="7"/>
  <c r="P26" i="7"/>
  <c r="H26" i="7"/>
  <c r="G26" i="7"/>
  <c r="G24" i="7" s="1"/>
  <c r="N11" i="7"/>
  <c r="P11" i="7"/>
  <c r="Q29" i="8"/>
  <c r="P29" i="8"/>
  <c r="N28" i="8"/>
  <c r="P10" i="8"/>
  <c r="Q10" i="8"/>
  <c r="Q9" i="8"/>
  <c r="P9" i="8"/>
  <c r="N34" i="8"/>
  <c r="C40" i="8"/>
  <c r="Q58" i="7"/>
  <c r="R58" i="7"/>
  <c r="C68" i="7"/>
  <c r="M21" i="7"/>
  <c r="O21" i="7"/>
  <c r="R21" i="7" s="1"/>
  <c r="K10" i="7"/>
  <c r="K40" i="7" s="1"/>
  <c r="O47" i="7"/>
  <c r="N21" i="7"/>
  <c r="P47" i="7"/>
  <c r="R47" i="7" s="1"/>
  <c r="R50" i="7"/>
  <c r="N43" i="7"/>
  <c r="K42" i="7"/>
  <c r="H30" i="7"/>
  <c r="G30" i="7"/>
  <c r="E24" i="7"/>
  <c r="E40" i="7" s="1"/>
  <c r="E65" i="7" s="1"/>
  <c r="E68" i="7" s="1"/>
  <c r="I24" i="7"/>
  <c r="P39" i="8"/>
  <c r="Q39" i="8"/>
  <c r="D40" i="8"/>
  <c r="D42" i="8" s="1"/>
  <c r="P25" i="8"/>
  <c r="Q6" i="8"/>
  <c r="Q52" i="8"/>
  <c r="H40" i="8"/>
  <c r="O40" i="8"/>
  <c r="J10" i="7"/>
  <c r="M42" i="7"/>
  <c r="O26" i="7"/>
  <c r="O43" i="7"/>
  <c r="R43" i="7" s="1"/>
  <c r="Q64" i="7"/>
  <c r="P53" i="8"/>
  <c r="Q37" i="7"/>
  <c r="J30" i="7"/>
  <c r="I30" i="7"/>
  <c r="O30" i="7"/>
  <c r="D24" i="7"/>
  <c r="O24" i="7" s="1"/>
  <c r="Q20" i="7"/>
  <c r="R20" i="7"/>
  <c r="Q19" i="7"/>
  <c r="R19" i="7"/>
  <c r="R18" i="7"/>
  <c r="Q18" i="7"/>
  <c r="N17" i="7"/>
  <c r="R15" i="7"/>
  <c r="Q15" i="7"/>
  <c r="Q41" i="8"/>
  <c r="P41" i="8"/>
  <c r="H52" i="8"/>
  <c r="H43" i="7"/>
  <c r="F42" i="7"/>
  <c r="O28" i="8"/>
  <c r="I11" i="8"/>
  <c r="I14" i="7"/>
  <c r="I17" i="7"/>
  <c r="G43" i="7"/>
  <c r="F52" i="8"/>
  <c r="I43" i="7"/>
  <c r="G21" i="7"/>
  <c r="R44" i="7"/>
  <c r="R67" i="7"/>
  <c r="R55" i="7"/>
  <c r="P20" i="8"/>
  <c r="R57" i="7"/>
  <c r="D51" i="8" l="1"/>
  <c r="F42" i="8"/>
  <c r="G40" i="7"/>
  <c r="H40" i="7"/>
  <c r="F65" i="7"/>
  <c r="Q26" i="7"/>
  <c r="R26" i="7"/>
  <c r="J24" i="7"/>
  <c r="M42" i="8"/>
  <c r="K51" i="8"/>
  <c r="L42" i="8"/>
  <c r="L51" i="8" s="1"/>
  <c r="O42" i="8"/>
  <c r="P28" i="8"/>
  <c r="Q28" i="8"/>
  <c r="Q21" i="7"/>
  <c r="G42" i="8"/>
  <c r="Q43" i="7"/>
  <c r="M10" i="7"/>
  <c r="L40" i="7"/>
  <c r="P10" i="7"/>
  <c r="N10" i="7"/>
  <c r="G40" i="8"/>
  <c r="C42" i="8"/>
  <c r="N40" i="8"/>
  <c r="P40" i="8" s="1"/>
  <c r="I40" i="8"/>
  <c r="Q30" i="7"/>
  <c r="R30" i="7"/>
  <c r="F41" i="7"/>
  <c r="I42" i="7"/>
  <c r="H42" i="7"/>
  <c r="G42" i="7"/>
  <c r="J42" i="7"/>
  <c r="R11" i="7"/>
  <c r="Q11" i="7"/>
  <c r="P34" i="8"/>
  <c r="Q34" i="8"/>
  <c r="Q24" i="7"/>
  <c r="R24" i="7"/>
  <c r="F40" i="8"/>
  <c r="P42" i="7"/>
  <c r="Q40" i="8"/>
  <c r="O42" i="7"/>
  <c r="N42" i="7"/>
  <c r="K41" i="7"/>
  <c r="D40" i="7"/>
  <c r="I40" i="7" s="1"/>
  <c r="I10" i="7"/>
  <c r="O10" i="7"/>
  <c r="G65" i="7" l="1"/>
  <c r="H65" i="7"/>
  <c r="F68" i="7"/>
  <c r="I65" i="7"/>
  <c r="O40" i="7"/>
  <c r="D65" i="7"/>
  <c r="D68" i="7" s="1"/>
  <c r="J40" i="7"/>
  <c r="C51" i="8"/>
  <c r="N42" i="8"/>
  <c r="H42" i="8"/>
  <c r="I42" i="8"/>
  <c r="H41" i="7"/>
  <c r="J41" i="7"/>
  <c r="I41" i="7"/>
  <c r="G41" i="7"/>
  <c r="P41" i="7"/>
  <c r="R42" i="7"/>
  <c r="Q42" i="7"/>
  <c r="K65" i="7"/>
  <c r="K68" i="7" s="1"/>
  <c r="O41" i="7"/>
  <c r="O65" i="7" s="1"/>
  <c r="M41" i="7"/>
  <c r="N41" i="7"/>
  <c r="Q10" i="7"/>
  <c r="R10" i="7"/>
  <c r="P42" i="8"/>
  <c r="Q42" i="8"/>
  <c r="M40" i="7"/>
  <c r="N40" i="7"/>
  <c r="L65" i="7"/>
  <c r="P40" i="7"/>
  <c r="M51" i="8"/>
  <c r="K58" i="8"/>
  <c r="O51" i="8"/>
  <c r="D58" i="8"/>
  <c r="F51" i="8"/>
  <c r="G51" i="8"/>
  <c r="Q40" i="7" l="1"/>
  <c r="R40" i="7"/>
  <c r="O68" i="7"/>
  <c r="L68" i="7"/>
  <c r="M65" i="7"/>
  <c r="N65" i="7"/>
  <c r="J65" i="7"/>
  <c r="G68" i="7"/>
  <c r="J68" i="7"/>
  <c r="H68" i="7"/>
  <c r="I68" i="7"/>
  <c r="F58" i="8"/>
  <c r="G58" i="8"/>
  <c r="M58" i="8"/>
  <c r="L58" i="8"/>
  <c r="O58" i="8"/>
  <c r="R41" i="7"/>
  <c r="P65" i="7"/>
  <c r="Q41" i="7"/>
  <c r="C58" i="8"/>
  <c r="N51" i="8"/>
  <c r="P51" i="8" s="1"/>
  <c r="H51" i="8"/>
  <c r="I51" i="8"/>
  <c r="N58" i="8" l="1"/>
  <c r="I58" i="8"/>
  <c r="H58" i="8"/>
  <c r="Q51" i="8"/>
  <c r="Q58" i="8"/>
  <c r="P58" i="8"/>
  <c r="R65" i="7"/>
  <c r="Q65" i="7"/>
  <c r="P68" i="7"/>
  <c r="M68" i="7"/>
  <c r="N68" i="7"/>
  <c r="R68" i="7" l="1"/>
  <c r="Q68" i="7"/>
</calcChain>
</file>

<file path=xl/sharedStrings.xml><?xml version="1.0" encoding="utf-8"?>
<sst xmlns="http://schemas.openxmlformats.org/spreadsheetml/2006/main" count="257" uniqueCount="218">
  <si>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</si>
  <si>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</si>
  <si>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</si>
  <si>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</si>
  <si>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</si>
  <si>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</si>
  <si>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</si>
  <si>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</si>
  <si>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</si>
  <si>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</si>
  <si>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</si>
  <si>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</si>
  <si>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</si>
  <si>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</si>
  <si>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</si>
  <si>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</si>
  <si>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</si>
  <si>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</si>
  <si>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</si>
  <si>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</si>
  <si>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</si>
  <si>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</si>
  <si>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</si>
  <si>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</si>
  <si>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</si>
  <si>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</si>
  <si>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</si>
  <si>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</si>
  <si>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</si>
  <si>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</si>
  <si>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</si>
  <si>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</si>
  <si>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</si>
  <si>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</si>
  <si>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</si>
  <si>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</si>
  <si>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</si>
  <si>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</si>
  <si>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</si>
  <si>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</si>
  <si>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</si>
  <si>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</si>
  <si>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</si>
  <si>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</si>
  <si>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</si>
  <si>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</si>
  <si>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</si>
  <si>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</si>
  <si>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</si>
  <si>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</si>
  <si>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</si>
  <si>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</si>
  <si>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</si>
  <si>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</si>
  <si>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</si>
  <si>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</si>
  <si>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</si>
  <si>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</si>
  <si>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</si>
  <si>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</si>
  <si>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</si>
  <si>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</si>
  <si>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</si>
  <si>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</si>
  <si>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</si>
  <si>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</si>
  <si>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</si>
  <si>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</si>
  <si>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</si>
  <si>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</si>
  <si>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</si>
  <si>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</si>
  <si>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</si>
  <si>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</si>
  <si>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</si>
  <si>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</si>
  <si>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</si>
  <si>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</si>
  <si>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</si>
  <si>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</si>
  <si>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</si>
  <si>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</si>
  <si>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</si>
  <si>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</si>
  <si>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</si>
  <si>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</si>
  <si>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</si>
  <si>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</si>
  <si>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</si>
  <si>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</si>
  <si>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</si>
  <si>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</si>
  <si>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</si>
  <si>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</si>
  <si>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</si>
  <si>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</si>
  <si>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</si>
  <si>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</si>
  <si>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</si>
  <si>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</si>
  <si>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</si>
  <si>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</si>
  <si>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</si>
  <si>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</si>
  <si>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</si>
  <si>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</si>
  <si>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</si>
  <si>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</si>
  <si>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</si>
  <si>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</si>
  <si>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</si>
  <si>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</si>
  <si>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</si>
  <si>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</si>
  <si>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</si>
  <si>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</si>
  <si>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</si>
  <si>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</si>
  <si>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</si>
  <si>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</si>
  <si>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</si>
  <si>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</si>
  <si>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</si>
  <si>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</si>
  <si>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</si>
  <si>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</si>
  <si>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</si>
  <si>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</si>
  <si>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</si>
  <si>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</si>
  <si>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</si>
  <si>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</si>
  <si>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</si>
  <si>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</si>
  <si>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</si>
  <si>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</si>
  <si>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</si>
  <si>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</si>
  <si>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</si>
  <si>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</si>
  <si>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</si>
  <si>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</si>
  <si>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</si>
  <si>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</si>
  <si>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</si>
  <si>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</si>
  <si>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</si>
  <si>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</si>
  <si>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</si>
  <si>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</si>
  <si>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</si>
  <si>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</si>
  <si>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</si>
  <si>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</si>
  <si>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</si>
  <si>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</si>
  <si>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</si>
  <si>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</si>
  <si>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</si>
  <si>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</si>
  <si>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</si>
  <si>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</si>
  <si>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</si>
  <si>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</si>
  <si>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</si>
  <si>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</si>
  <si>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</si>
  <si>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</si>
  <si>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</si>
  <si>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</si>
  <si>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</si>
  <si>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</si>
  <si>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</si>
  <si>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</si>
  <si>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</si>
  <si>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</si>
  <si>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</si>
  <si>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</si>
  <si>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</si>
  <si>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</si>
  <si>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</si>
  <si>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</si>
  <si>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</si>
  <si>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</si>
  <si>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</si>
  <si>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</si>
  <si>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</si>
  <si>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</si>
  <si>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</si>
  <si>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</si>
  <si>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</si>
  <si>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</si>
  <si>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</si>
  <si>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</si>
  <si>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</si>
  <si>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</si>
  <si>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</si>
  <si>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</si>
  <si>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</si>
  <si>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</si>
  <si>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</si>
  <si>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</si>
  <si>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(по шифровому звіту)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</si>
  <si>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</si>
  <si>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Затверджено обласною радою  на 2024 рік із урахуванням змін</t>
  </si>
  <si>
    <t>Процент виконання до плану 2024 року</t>
  </si>
  <si>
    <t>Затверджено обласною радою  на 2024 рік із урахуванням змін (кошторисні призначення)</t>
  </si>
  <si>
    <t>Затверджено обласною радою на 2024 рік із урахуванням змін</t>
  </si>
  <si>
    <t>Затверджено обласною радою на 2024 рік із урахуванням змін (кошторисні призначення)</t>
  </si>
  <si>
    <t>Затверджено місцевими радами на 2024 рік з урахуванням змін (кошторисні призначення)</t>
  </si>
  <si>
    <t>42000000</t>
  </si>
  <si>
    <t>Від Європейського Союзу, урядів іноземних держав, міжнародних організацій, донорських установ</t>
  </si>
  <si>
    <t>за січень-лютий 2024 року</t>
  </si>
  <si>
    <t>План на січень-лютий 2024 року</t>
  </si>
  <si>
    <t>Відхилення до плану на січень-лютий 2024 року (+/-)</t>
  </si>
  <si>
    <t xml:space="preserve">Процент виконання до плану на січень-лютий 2024 року 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</si>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</sst>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8" formatCode="_-* #,##0_р_._-;\-* #,##0_р_._-;_-* &quot;-&quot;_р_._-;_-@_-"/>
    <numFmt numFmtId="189" formatCode="_-* #,##0.00_р_._-;\-* #,##0.00_р_._-;_-* &quot;-&quot;??_р_._-;_-@_-"/>
    <numFmt numFmtId="191" formatCode="0.0"/>
    <numFmt numFmtId="200" formatCode="#,##0.0"/>
    <numFmt numFmtId="209" formatCode="0.0%"/>
  </numFmts>
  <fonts count="6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"/>
      <color indexed="1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i/>
      <sz val="12"/>
      <color indexed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2"/>
      <color indexed="10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sz val="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 Cyr"/>
      <charset val="204"/>
    </font>
    <font>
      <b/>
      <sz val="10"/>
      <color rgb="FFFF0000"/>
      <name val="Times New Roman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9" fillId="0" borderId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8" fillId="4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9" fillId="0" borderId="0"/>
    <xf numFmtId="0" fontId="33" fillId="0" borderId="0"/>
    <xf numFmtId="0" fontId="46" fillId="0" borderId="5" applyNumberFormat="0" applyFill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61" fillId="0" borderId="0"/>
    <xf numFmtId="0" fontId="49" fillId="0" borderId="0"/>
    <xf numFmtId="0" fontId="62" fillId="0" borderId="0"/>
    <xf numFmtId="0" fontId="54" fillId="0" borderId="0"/>
    <xf numFmtId="0" fontId="2" fillId="0" borderId="0"/>
    <xf numFmtId="0" fontId="3" fillId="0" borderId="0"/>
    <xf numFmtId="0" fontId="3" fillId="0" borderId="0"/>
    <xf numFmtId="0" fontId="40" fillId="22" borderId="7" applyNumberFormat="0" applyFont="0" applyAlignment="0" applyProtection="0"/>
    <xf numFmtId="9" fontId="1" fillId="0" borderId="0" applyFont="0" applyFill="0" applyBorder="0" applyAlignment="0" applyProtection="0"/>
    <xf numFmtId="0" fontId="45" fillId="21" borderId="0" applyNumberFormat="0" applyBorder="0" applyAlignment="0" applyProtection="0"/>
    <xf numFmtId="0" fontId="50" fillId="0" borderId="0"/>
    <xf numFmtId="0" fontId="47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31">
    <xf numFmtId="0" fontId="0" fillId="0" borderId="0" xfId="0"/>
    <xf numFmtId="0" fontId="35" fillId="0" borderId="0" xfId="59" applyFont="1" applyFill="1" applyAlignment="1" applyProtection="1">
      <alignment horizontal="center" vertical="center" wrapText="1"/>
    </xf>
    <xf numFmtId="0" fontId="5" fillId="0" borderId="8" xfId="59" applyFont="1" applyFill="1" applyBorder="1" applyAlignment="1" applyProtection="1">
      <alignment horizontal="center" vertical="center"/>
    </xf>
    <xf numFmtId="0" fontId="4" fillId="0" borderId="8" xfId="59" applyFont="1" applyFill="1" applyBorder="1" applyAlignment="1" applyProtection="1">
      <alignment horizontal="center" vertical="center" wrapText="1"/>
    </xf>
    <xf numFmtId="0" fontId="9" fillId="24" borderId="8" xfId="59" applyFont="1" applyFill="1" applyBorder="1" applyAlignment="1" applyProtection="1">
      <alignment horizontal="center" vertical="center" wrapText="1"/>
    </xf>
    <xf numFmtId="0" fontId="22" fillId="0" borderId="0" xfId="59" applyFont="1" applyFill="1" applyAlignment="1" applyProtection="1">
      <alignment horizontal="center"/>
    </xf>
    <xf numFmtId="0" fontId="34" fillId="0" borderId="10" xfId="59" applyFont="1" applyFill="1" applyBorder="1" applyAlignment="1" applyProtection="1">
      <alignment horizontal="center"/>
    </xf>
    <xf numFmtId="0" fontId="4" fillId="0" borderId="8" xfId="59" applyFont="1" applyFill="1" applyBorder="1" applyAlignment="1" applyProtection="1">
      <alignment horizontal="center" vertical="center" wrapText="1"/>
    </xf>
    <xf numFmtId="0" fontId="8" fillId="0" borderId="0" xfId="59" applyFont="1" applyFill="1" applyProtection="1"/>
    <xf numFmtId="0" fontId="5" fillId="0" borderId="0" xfId="59" applyFont="1" applyFill="1" applyAlignment="1" applyProtection="1">
      <alignment horizontal="left" vertical="center"/>
    </xf>
    <xf numFmtId="0" fontId="10" fillId="0" borderId="9" xfId="59" applyFont="1" applyFill="1" applyBorder="1" applyAlignment="1" applyProtection="1">
      <alignment horizontal="centerContinuous" vertical="center" wrapText="1"/>
    </xf>
    <xf numFmtId="0" fontId="21" fillId="0" borderId="0" xfId="59" applyFont="1" applyFill="1" applyAlignment="1" applyProtection="1"/>
    <xf numFmtId="0" fontId="18" fillId="0" borderId="0" xfId="59" applyFont="1" applyFill="1" applyAlignment="1" applyProtection="1"/>
    <xf numFmtId="0" fontId="22" fillId="0" borderId="0" xfId="59" applyFont="1" applyFill="1" applyProtection="1"/>
    <xf numFmtId="0" fontId="6" fillId="0" borderId="8" xfId="0" applyFont="1" applyFill="1" applyBorder="1" applyAlignment="1" applyProtection="1"/>
    <xf numFmtId="0" fontId="18" fillId="0" borderId="0" xfId="0" applyFont="1" applyFill="1" applyAlignment="1" applyProtection="1"/>
    <xf numFmtId="191" fontId="18" fillId="0" borderId="0" xfId="0" applyNumberFormat="1" applyFont="1" applyFill="1" applyBorder="1" applyAlignment="1" applyProtection="1">
      <alignment vertical="center"/>
    </xf>
    <xf numFmtId="0" fontId="6" fillId="0" borderId="10" xfId="59" applyFont="1" applyFill="1" applyBorder="1" applyAlignment="1" applyProtection="1">
      <alignment horizontal="center" wrapText="1"/>
    </xf>
    <xf numFmtId="191" fontId="31" fillId="0" borderId="8" xfId="0" applyNumberFormat="1" applyFont="1" applyFill="1" applyBorder="1" applyAlignment="1">
      <alignment vertical="center"/>
    </xf>
    <xf numFmtId="191" fontId="22" fillId="0" borderId="0" xfId="59" applyNumberFormat="1" applyFont="1" applyFill="1" applyProtection="1"/>
    <xf numFmtId="191" fontId="14" fillId="0" borderId="8" xfId="59" applyNumberFormat="1" applyFont="1" applyFill="1" applyBorder="1" applyProtection="1">
      <protection locked="0"/>
    </xf>
    <xf numFmtId="0" fontId="6" fillId="0" borderId="0" xfId="59" applyFont="1" applyFill="1" applyAlignment="1" applyProtection="1">
      <alignment horizontal="center" wrapText="1"/>
    </xf>
    <xf numFmtId="2" fontId="8" fillId="0" borderId="0" xfId="59" applyNumberFormat="1" applyFont="1" applyFill="1" applyProtection="1"/>
    <xf numFmtId="0" fontId="6" fillId="0" borderId="8" xfId="59" applyFont="1" applyFill="1" applyBorder="1" applyAlignment="1" applyProtection="1">
      <alignment horizontal="center" vertical="center" wrapText="1"/>
    </xf>
    <xf numFmtId="191" fontId="9" fillId="0" borderId="8" xfId="59" applyNumberFormat="1" applyFont="1" applyFill="1" applyBorder="1" applyProtection="1"/>
    <xf numFmtId="191" fontId="9" fillId="0" borderId="8" xfId="59" applyNumberFormat="1" applyFont="1" applyFill="1" applyBorder="1" applyProtection="1">
      <protection locked="0"/>
    </xf>
    <xf numFmtId="0" fontId="7" fillId="0" borderId="8" xfId="59" applyFont="1" applyFill="1" applyBorder="1" applyAlignment="1" applyProtection="1">
      <alignment vertical="center" wrapText="1"/>
    </xf>
    <xf numFmtId="191" fontId="13" fillId="0" borderId="8" xfId="59" applyNumberFormat="1" applyFont="1" applyFill="1" applyBorder="1" applyProtection="1">
      <protection locked="0"/>
    </xf>
    <xf numFmtId="191" fontId="17" fillId="0" borderId="8" xfId="59" applyNumberFormat="1" applyFont="1" applyFill="1" applyBorder="1" applyProtection="1">
      <protection locked="0"/>
    </xf>
    <xf numFmtId="191" fontId="28" fillId="0" borderId="0" xfId="59" applyNumberFormat="1" applyFont="1" applyFill="1" applyBorder="1" applyProtection="1"/>
    <xf numFmtId="191" fontId="29" fillId="0" borderId="0" xfId="59" applyNumberFormat="1" applyFont="1" applyFill="1" applyBorder="1" applyProtection="1"/>
    <xf numFmtId="191" fontId="15" fillId="0" borderId="8" xfId="0" applyNumberFormat="1" applyFont="1" applyFill="1" applyBorder="1" applyAlignment="1">
      <alignment vertical="center"/>
    </xf>
    <xf numFmtId="0" fontId="25" fillId="0" borderId="0" xfId="59" applyFont="1" applyFill="1" applyProtection="1"/>
    <xf numFmtId="0" fontId="2" fillId="0" borderId="0" xfId="59" applyFont="1" applyFill="1" applyProtection="1"/>
    <xf numFmtId="0" fontId="4" fillId="0" borderId="8" xfId="59" applyFont="1" applyFill="1" applyBorder="1" applyAlignment="1" applyProtection="1">
      <alignment horizontal="center" wrapText="1"/>
    </xf>
    <xf numFmtId="0" fontId="4" fillId="0" borderId="8" xfId="59" applyFont="1" applyFill="1" applyBorder="1" applyAlignment="1" applyProtection="1">
      <alignment horizontal="center"/>
    </xf>
    <xf numFmtId="0" fontId="26" fillId="0" borderId="8" xfId="59" applyFont="1" applyFill="1" applyBorder="1" applyAlignment="1" applyProtection="1">
      <alignment horizontal="center" vertical="center" wrapText="1"/>
    </xf>
    <xf numFmtId="0" fontId="24" fillId="0" borderId="0" xfId="59" applyFont="1" applyFill="1" applyProtection="1"/>
    <xf numFmtId="0" fontId="8" fillId="0" borderId="0" xfId="0" applyFont="1" applyFill="1" applyBorder="1" applyAlignment="1" applyProtection="1">
      <alignment vertical="center"/>
    </xf>
    <xf numFmtId="49" fontId="12" fillId="0" borderId="8" xfId="59" applyNumberFormat="1" applyFont="1" applyFill="1" applyBorder="1" applyAlignment="1" applyProtection="1">
      <alignment horizontal="center" vertical="top" wrapText="1"/>
    </xf>
    <xf numFmtId="0" fontId="12" fillId="0" borderId="9" xfId="59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Continuous" vertical="center" wrapText="1"/>
    </xf>
    <xf numFmtId="0" fontId="12" fillId="0" borderId="8" xfId="59" applyFont="1" applyFill="1" applyBorder="1" applyAlignment="1" applyProtection="1">
      <alignment horizontal="centerContinuous" vertical="center" wrapText="1"/>
    </xf>
    <xf numFmtId="0" fontId="12" fillId="0" borderId="11" xfId="0" applyFont="1" applyFill="1" applyBorder="1" applyAlignment="1" applyProtection="1">
      <alignment horizontal="centerContinuous" vertical="center" wrapText="1"/>
    </xf>
    <xf numFmtId="0" fontId="12" fillId="0" borderId="9" xfId="0" applyFont="1" applyFill="1" applyBorder="1" applyAlignment="1" applyProtection="1">
      <alignment horizontal="centerContinuous" vertical="center" wrapText="1"/>
    </xf>
    <xf numFmtId="49" fontId="4" fillId="0" borderId="8" xfId="59" applyNumberFormat="1" applyFont="1" applyFill="1" applyBorder="1" applyAlignment="1" applyProtection="1">
      <alignment horizontal="center"/>
    </xf>
    <xf numFmtId="0" fontId="36" fillId="0" borderId="8" xfId="0" applyNumberFormat="1" applyFont="1" applyFill="1" applyBorder="1" applyAlignment="1" applyProtection="1">
      <alignment horizontal="center" vertical="center"/>
      <protection hidden="1"/>
    </xf>
    <xf numFmtId="49" fontId="26" fillId="0" borderId="8" xfId="59" applyNumberFormat="1" applyFont="1" applyFill="1" applyBorder="1" applyAlignment="1" applyProtection="1">
      <alignment horizontal="center"/>
    </xf>
    <xf numFmtId="49" fontId="26" fillId="0" borderId="8" xfId="59" applyNumberFormat="1" applyFont="1" applyFill="1" applyBorder="1" applyAlignment="1" applyProtection="1">
      <alignment horizontal="center" vertical="center" wrapText="1"/>
    </xf>
    <xf numFmtId="49" fontId="37" fillId="0" borderId="8" xfId="59" applyNumberFormat="1" applyFont="1" applyFill="1" applyBorder="1" applyAlignment="1" applyProtection="1">
      <alignment horizontal="center"/>
    </xf>
    <xf numFmtId="0" fontId="34" fillId="0" borderId="8" xfId="59" applyFont="1" applyFill="1" applyBorder="1" applyProtection="1">
      <protection locked="0"/>
    </xf>
    <xf numFmtId="0" fontId="12" fillId="0" borderId="8" xfId="59" applyFont="1" applyFill="1" applyBorder="1" applyAlignment="1" applyProtection="1">
      <alignment horizontal="center" vertical="center" wrapText="1"/>
    </xf>
    <xf numFmtId="191" fontId="6" fillId="0" borderId="0" xfId="59" applyNumberFormat="1" applyFont="1" applyFill="1" applyBorder="1" applyAlignment="1" applyProtection="1">
      <alignment horizontal="centerContinuous" vertical="center"/>
    </xf>
    <xf numFmtId="191" fontId="8" fillId="0" borderId="0" xfId="59" applyNumberFormat="1" applyFont="1" applyFill="1" applyBorder="1" applyAlignment="1" applyProtection="1">
      <alignment horizontal="centerContinuous" vertical="center"/>
    </xf>
    <xf numFmtId="0" fontId="12" fillId="0" borderId="12" xfId="0" applyFont="1" applyFill="1" applyBorder="1" applyAlignment="1" applyProtection="1">
      <alignment horizontal="center" vertical="center" wrapText="1"/>
    </xf>
    <xf numFmtId="0" fontId="20" fillId="0" borderId="0" xfId="59" applyFont="1" applyFill="1" applyAlignment="1" applyProtection="1"/>
    <xf numFmtId="0" fontId="19" fillId="0" borderId="0" xfId="60" applyFont="1" applyFill="1" applyAlignment="1" applyProtection="1"/>
    <xf numFmtId="0" fontId="12" fillId="0" borderId="8" xfId="59" applyFont="1" applyFill="1" applyBorder="1" applyAlignment="1" applyProtection="1">
      <alignment horizontal="center" vertical="top" wrapText="1"/>
    </xf>
    <xf numFmtId="49" fontId="12" fillId="0" borderId="13" xfId="59" applyNumberFormat="1" applyFont="1" applyFill="1" applyBorder="1" applyAlignment="1" applyProtection="1">
      <alignment horizontal="center" vertical="top" wrapText="1"/>
    </xf>
    <xf numFmtId="0" fontId="27" fillId="0" borderId="0" xfId="59" applyFont="1" applyFill="1" applyProtection="1"/>
    <xf numFmtId="0" fontId="11" fillId="0" borderId="0" xfId="59" applyFont="1" applyFill="1" applyProtection="1"/>
    <xf numFmtId="191" fontId="8" fillId="0" borderId="0" xfId="59" applyNumberFormat="1" applyFont="1" applyFill="1" applyProtection="1"/>
    <xf numFmtId="0" fontId="22" fillId="0" borderId="0" xfId="59" applyFont="1" applyFill="1" applyBorder="1" applyProtection="1"/>
    <xf numFmtId="191" fontId="22" fillId="0" borderId="0" xfId="59" applyNumberFormat="1" applyFont="1" applyFill="1" applyBorder="1" applyProtection="1"/>
    <xf numFmtId="200" fontId="6" fillId="0" borderId="0" xfId="61" applyNumberFormat="1" applyFont="1" applyFill="1" applyAlignment="1" applyProtection="1">
      <alignment horizontal="center"/>
    </xf>
    <xf numFmtId="0" fontId="23" fillId="0" borderId="0" xfId="0" applyFont="1" applyFill="1" applyProtection="1"/>
    <xf numFmtId="0" fontId="12" fillId="0" borderId="0" xfId="0" applyFont="1" applyFill="1" applyProtection="1"/>
    <xf numFmtId="191" fontId="6" fillId="0" borderId="0" xfId="59" applyNumberFormat="1" applyFont="1" applyFill="1" applyBorder="1" applyAlignment="1" applyProtection="1">
      <alignment horizontal="center" vertical="center" wrapText="1"/>
    </xf>
    <xf numFmtId="191" fontId="30" fillId="0" borderId="0" xfId="0" applyNumberFormat="1" applyFont="1" applyFill="1" applyBorder="1" applyAlignment="1">
      <alignment horizontal="center" vertical="center"/>
    </xf>
    <xf numFmtId="0" fontId="32" fillId="0" borderId="0" xfId="59" applyFont="1" applyFill="1" applyProtection="1"/>
    <xf numFmtId="191" fontId="8" fillId="0" borderId="0" xfId="59" applyNumberFormat="1" applyFont="1" applyFill="1" applyBorder="1" applyAlignment="1" applyProtection="1">
      <alignment horizontal="center" vertical="center" wrapText="1"/>
    </xf>
    <xf numFmtId="191" fontId="8" fillId="0" borderId="0" xfId="59" applyNumberFormat="1" applyFont="1" applyFill="1" applyBorder="1" applyAlignment="1" applyProtection="1">
      <alignment wrapText="1"/>
    </xf>
    <xf numFmtId="191" fontId="8" fillId="0" borderId="0" xfId="59" applyNumberFormat="1" applyFont="1" applyFill="1" applyBorder="1" applyAlignment="1" applyProtection="1">
      <alignment horizontal="center"/>
    </xf>
    <xf numFmtId="191" fontId="8" fillId="0" borderId="0" xfId="59" applyNumberFormat="1" applyFont="1" applyFill="1" applyBorder="1" applyProtection="1"/>
    <xf numFmtId="191" fontId="8" fillId="0" borderId="0" xfId="59" applyNumberFormat="1" applyFont="1" applyFill="1" applyAlignment="1" applyProtection="1">
      <alignment wrapText="1"/>
    </xf>
    <xf numFmtId="191" fontId="8" fillId="0" borderId="0" xfId="59" applyNumberFormat="1" applyFont="1" applyFill="1" applyAlignment="1" applyProtection="1">
      <alignment horizontal="center"/>
    </xf>
    <xf numFmtId="0" fontId="8" fillId="0" borderId="0" xfId="59" applyFont="1" applyFill="1" applyAlignment="1" applyProtection="1">
      <alignment wrapText="1"/>
    </xf>
    <xf numFmtId="0" fontId="8" fillId="0" borderId="0" xfId="59" applyFont="1" applyFill="1" applyAlignment="1" applyProtection="1">
      <alignment horizontal="center"/>
    </xf>
    <xf numFmtId="0" fontId="8" fillId="23" borderId="0" xfId="59" applyFont="1" applyFill="1" applyProtection="1"/>
    <xf numFmtId="0" fontId="25" fillId="23" borderId="0" xfId="59" applyFont="1" applyFill="1" applyProtection="1"/>
    <xf numFmtId="200" fontId="25" fillId="23" borderId="0" xfId="59" applyNumberFormat="1" applyFont="1" applyFill="1" applyProtection="1"/>
    <xf numFmtId="0" fontId="2" fillId="23" borderId="0" xfId="59" applyFont="1" applyFill="1" applyProtection="1"/>
    <xf numFmtId="0" fontId="22" fillId="23" borderId="0" xfId="59" applyFont="1" applyFill="1" applyProtection="1"/>
    <xf numFmtId="0" fontId="8" fillId="0" borderId="0" xfId="59" applyFont="1" applyFill="1" applyBorder="1" applyProtection="1"/>
    <xf numFmtId="0" fontId="8" fillId="0" borderId="0" xfId="59" applyFont="1" applyFill="1" applyBorder="1" applyAlignment="1" applyProtection="1">
      <alignment horizontal="centerContinuous" vertical="center"/>
    </xf>
    <xf numFmtId="0" fontId="12" fillId="24" borderId="12" xfId="0" applyFont="1" applyFill="1" applyBorder="1" applyAlignment="1" applyProtection="1">
      <alignment horizontal="center" vertical="center" wrapText="1"/>
    </xf>
    <xf numFmtId="49" fontId="12" fillId="24" borderId="8" xfId="59" applyNumberFormat="1" applyFont="1" applyFill="1" applyBorder="1" applyAlignment="1" applyProtection="1">
      <alignment horizontal="center" vertical="top" wrapText="1"/>
    </xf>
    <xf numFmtId="191" fontId="22" fillId="24" borderId="0" xfId="59" applyNumberFormat="1" applyFont="1" applyFill="1" applyProtection="1"/>
    <xf numFmtId="191" fontId="18" fillId="24" borderId="0" xfId="0" applyNumberFormat="1" applyFont="1" applyFill="1" applyBorder="1" applyAlignment="1" applyProtection="1">
      <alignment vertical="center"/>
    </xf>
    <xf numFmtId="0" fontId="22" fillId="24" borderId="0" xfId="59" applyFont="1" applyFill="1" applyProtection="1"/>
    <xf numFmtId="200" fontId="8" fillId="24" borderId="0" xfId="59" applyNumberFormat="1" applyFont="1" applyFill="1" applyProtection="1"/>
    <xf numFmtId="0" fontId="8" fillId="24" borderId="0" xfId="59" applyFont="1" applyFill="1" applyProtection="1"/>
    <xf numFmtId="0" fontId="8" fillId="24" borderId="8" xfId="59" applyFont="1" applyFill="1" applyBorder="1" applyAlignment="1" applyProtection="1">
      <alignment horizontal="center" vertical="center"/>
    </xf>
    <xf numFmtId="0" fontId="12" fillId="24" borderId="8" xfId="59" applyFont="1" applyFill="1" applyBorder="1" applyAlignment="1" applyProtection="1">
      <alignment horizontal="center" vertical="top" wrapText="1"/>
    </xf>
    <xf numFmtId="0" fontId="6" fillId="24" borderId="8" xfId="59" applyFont="1" applyFill="1" applyBorder="1" applyAlignment="1" applyProtection="1">
      <alignment horizontal="center" vertical="center"/>
    </xf>
    <xf numFmtId="0" fontId="11" fillId="24" borderId="8" xfId="59" applyFont="1" applyFill="1" applyBorder="1" applyAlignment="1" applyProtection="1">
      <alignment horizontal="center" vertical="center"/>
    </xf>
    <xf numFmtId="0" fontId="38" fillId="24" borderId="8" xfId="59" applyFont="1" applyFill="1" applyBorder="1" applyAlignment="1" applyProtection="1">
      <alignment horizontal="center" vertical="center"/>
    </xf>
    <xf numFmtId="0" fontId="22" fillId="25" borderId="0" xfId="59" applyFont="1" applyFill="1" applyProtection="1"/>
    <xf numFmtId="4" fontId="22" fillId="0" borderId="0" xfId="59" applyNumberFormat="1" applyFont="1" applyFill="1" applyProtection="1"/>
    <xf numFmtId="4" fontId="32" fillId="0" borderId="0" xfId="59" applyNumberFormat="1" applyFont="1" applyFill="1" applyProtection="1"/>
    <xf numFmtId="191" fontId="39" fillId="0" borderId="8" xfId="0" applyNumberFormat="1" applyFont="1" applyFill="1" applyBorder="1" applyAlignment="1">
      <alignment vertical="center"/>
    </xf>
    <xf numFmtId="0" fontId="6" fillId="0" borderId="0" xfId="59" applyFont="1" applyFill="1" applyProtection="1"/>
    <xf numFmtId="1" fontId="8" fillId="0" borderId="0" xfId="59" applyNumberFormat="1" applyFont="1" applyFill="1" applyBorder="1" applyAlignment="1" applyProtection="1">
      <alignment horizontal="center"/>
    </xf>
    <xf numFmtId="200" fontId="8" fillId="0" borderId="0" xfId="59" applyNumberFormat="1" applyFont="1" applyFill="1" applyBorder="1" applyProtection="1"/>
    <xf numFmtId="200" fontId="8" fillId="0" borderId="0" xfId="59" applyNumberFormat="1" applyFont="1" applyFill="1" applyProtection="1"/>
    <xf numFmtId="0" fontId="4" fillId="26" borderId="8" xfId="59" applyFont="1" applyFill="1" applyBorder="1" applyAlignment="1" applyProtection="1">
      <alignment horizontal="center" vertical="center"/>
    </xf>
    <xf numFmtId="0" fontId="4" fillId="26" borderId="8" xfId="59" applyFont="1" applyFill="1" applyBorder="1" applyAlignment="1" applyProtection="1">
      <alignment horizontal="center" vertical="center" wrapText="1"/>
    </xf>
    <xf numFmtId="191" fontId="4" fillId="26" borderId="8" xfId="59" applyNumberFormat="1" applyFont="1" applyFill="1" applyBorder="1" applyAlignment="1" applyProtection="1">
      <alignment horizontal="center"/>
    </xf>
    <xf numFmtId="49" fontId="12" fillId="28" borderId="8" xfId="59" applyNumberFormat="1" applyFont="1" applyFill="1" applyBorder="1" applyAlignment="1" applyProtection="1">
      <alignment horizontal="center" vertical="top" wrapText="1"/>
    </xf>
    <xf numFmtId="0" fontId="12" fillId="28" borderId="8" xfId="0" applyFont="1" applyFill="1" applyBorder="1" applyAlignment="1" applyProtection="1">
      <alignment horizontal="centerContinuous" vertical="center" wrapText="1"/>
    </xf>
    <xf numFmtId="0" fontId="22" fillId="28" borderId="0" xfId="59" applyFont="1" applyFill="1" applyProtection="1"/>
    <xf numFmtId="200" fontId="18" fillId="28" borderId="0" xfId="61" applyNumberFormat="1" applyFont="1" applyFill="1" applyAlignment="1" applyProtection="1">
      <alignment horizontal="center"/>
    </xf>
    <xf numFmtId="49" fontId="37" fillId="0" borderId="8" xfId="59" applyNumberFormat="1" applyFont="1" applyFill="1" applyBorder="1" applyAlignment="1" applyProtection="1">
      <alignment horizontal="center" vertical="center" wrapText="1"/>
    </xf>
    <xf numFmtId="0" fontId="37" fillId="0" borderId="8" xfId="59" applyFont="1" applyFill="1" applyBorder="1" applyAlignment="1" applyProtection="1">
      <alignment horizontal="center" vertical="center" wrapText="1"/>
    </xf>
    <xf numFmtId="0" fontId="12" fillId="28" borderId="8" xfId="0" applyFont="1" applyFill="1" applyBorder="1" applyAlignment="1" applyProtection="1">
      <alignment horizontal="center" vertical="center" wrapText="1"/>
    </xf>
    <xf numFmtId="0" fontId="63" fillId="24" borderId="0" xfId="59" applyFont="1" applyFill="1" applyProtection="1"/>
    <xf numFmtId="191" fontId="64" fillId="28" borderId="0" xfId="59" applyNumberFormat="1" applyFont="1" applyFill="1" applyBorder="1" applyAlignment="1" applyProtection="1">
      <alignment horizontal="centerContinuous" vertical="center"/>
    </xf>
    <xf numFmtId="191" fontId="63" fillId="28" borderId="0" xfId="59" applyNumberFormat="1" applyFont="1" applyFill="1" applyBorder="1" applyAlignment="1" applyProtection="1">
      <alignment horizontal="centerContinuous" vertical="center"/>
    </xf>
    <xf numFmtId="191" fontId="63" fillId="28" borderId="0" xfId="59" applyNumberFormat="1" applyFont="1" applyFill="1" applyBorder="1" applyAlignment="1" applyProtection="1">
      <alignment horizontal="center" vertical="center" wrapText="1"/>
    </xf>
    <xf numFmtId="191" fontId="63" fillId="24" borderId="0" xfId="59" applyNumberFormat="1" applyFont="1" applyFill="1" applyBorder="1" applyProtection="1"/>
    <xf numFmtId="200" fontId="65" fillId="27" borderId="0" xfId="59" applyNumberFormat="1" applyFont="1" applyFill="1" applyBorder="1" applyAlignment="1" applyProtection="1">
      <alignment horizontal="center"/>
    </xf>
    <xf numFmtId="191" fontId="63" fillId="24" borderId="0" xfId="59" applyNumberFormat="1" applyFont="1" applyFill="1" applyProtection="1"/>
    <xf numFmtId="0" fontId="34" fillId="0" borderId="8" xfId="59" applyFont="1" applyFill="1" applyBorder="1" applyAlignment="1" applyProtection="1">
      <alignment horizontal="center"/>
      <protection locked="0"/>
    </xf>
    <xf numFmtId="200" fontId="63" fillId="28" borderId="0" xfId="59" applyNumberFormat="1" applyFont="1" applyFill="1" applyProtection="1"/>
    <xf numFmtId="0" fontId="6" fillId="0" borderId="0" xfId="0" applyFont="1" applyFill="1" applyBorder="1" applyAlignment="1" applyProtection="1">
      <alignment vertical="center"/>
    </xf>
    <xf numFmtId="191" fontId="63" fillId="28" borderId="0" xfId="59" applyNumberFormat="1" applyFont="1" applyFill="1" applyBorder="1" applyProtection="1"/>
    <xf numFmtId="191" fontId="63" fillId="29" borderId="0" xfId="59" applyNumberFormat="1" applyFont="1" applyFill="1" applyBorder="1" applyAlignment="1" applyProtection="1">
      <alignment horizontal="center"/>
    </xf>
    <xf numFmtId="200" fontId="66" fillId="29" borderId="0" xfId="59" applyNumberFormat="1" applyFont="1" applyFill="1" applyBorder="1" applyAlignment="1" applyProtection="1">
      <alignment horizontal="center"/>
    </xf>
    <xf numFmtId="200" fontId="4" fillId="28" borderId="8" xfId="59" applyNumberFormat="1" applyFont="1" applyFill="1" applyBorder="1" applyAlignment="1" applyProtection="1">
      <alignment horizontal="center"/>
    </xf>
    <xf numFmtId="200" fontId="4" fillId="0" borderId="8" xfId="59" applyNumberFormat="1" applyFont="1" applyFill="1" applyBorder="1" applyAlignment="1" applyProtection="1">
      <alignment horizontal="center"/>
    </xf>
    <xf numFmtId="200" fontId="4" fillId="28" borderId="14" xfId="59" applyNumberFormat="1" applyFont="1" applyFill="1" applyBorder="1" applyAlignment="1" applyProtection="1">
      <alignment horizontal="center"/>
    </xf>
    <xf numFmtId="200" fontId="4" fillId="0" borderId="13" xfId="59" applyNumberFormat="1" applyFont="1" applyFill="1" applyBorder="1" applyAlignment="1" applyProtection="1">
      <alignment horizontal="center"/>
    </xf>
    <xf numFmtId="200" fontId="4" fillId="26" borderId="8" xfId="59" applyNumberFormat="1" applyFont="1" applyFill="1" applyBorder="1" applyAlignment="1" applyProtection="1">
      <alignment horizontal="center"/>
    </xf>
    <xf numFmtId="200" fontId="34" fillId="28" borderId="8" xfId="59" applyNumberFormat="1" applyFont="1" applyFill="1" applyBorder="1" applyAlignment="1" applyProtection="1">
      <alignment horizontal="center"/>
    </xf>
    <xf numFmtId="200" fontId="34" fillId="0" borderId="8" xfId="59" applyNumberFormat="1" applyFont="1" applyFill="1" applyBorder="1" applyAlignment="1" applyProtection="1">
      <alignment horizontal="center"/>
    </xf>
    <xf numFmtId="200" fontId="4" fillId="0" borderId="8" xfId="0" applyNumberFormat="1" applyFont="1" applyFill="1" applyBorder="1" applyAlignment="1" applyProtection="1">
      <alignment horizontal="center"/>
    </xf>
    <xf numFmtId="200" fontId="34" fillId="0" borderId="8" xfId="0" applyNumberFormat="1" applyFont="1" applyFill="1" applyBorder="1" applyAlignment="1" applyProtection="1">
      <alignment horizontal="center"/>
    </xf>
    <xf numFmtId="209" fontId="4" fillId="0" borderId="8" xfId="63" applyNumberFormat="1" applyFont="1" applyFill="1" applyBorder="1" applyAlignment="1" applyProtection="1">
      <alignment horizontal="center"/>
    </xf>
    <xf numFmtId="209" fontId="34" fillId="0" borderId="8" xfId="63" applyNumberFormat="1" applyFont="1" applyFill="1" applyBorder="1" applyAlignment="1" applyProtection="1">
      <alignment horizontal="center"/>
    </xf>
    <xf numFmtId="209" fontId="4" fillId="28" borderId="8" xfId="63" applyNumberFormat="1" applyFont="1" applyFill="1" applyBorder="1" applyAlignment="1" applyProtection="1">
      <alignment horizontal="center"/>
    </xf>
    <xf numFmtId="209" fontId="4" fillId="26" borderId="8" xfId="63" applyNumberFormat="1" applyFont="1" applyFill="1" applyBorder="1" applyAlignment="1" applyProtection="1">
      <alignment horizontal="center"/>
    </xf>
    <xf numFmtId="209" fontId="4" fillId="26" borderId="8" xfId="63" applyNumberFormat="1" applyFont="1" applyFill="1" applyBorder="1" applyAlignment="1" applyProtection="1">
      <alignment horizontal="center" vertical="center"/>
    </xf>
    <xf numFmtId="209" fontId="34" fillId="28" borderId="8" xfId="63" applyNumberFormat="1" applyFont="1" applyFill="1" applyBorder="1" applyAlignment="1" applyProtection="1">
      <alignment horizontal="center"/>
    </xf>
    <xf numFmtId="200" fontId="4" fillId="0" borderId="8" xfId="59" applyNumberFormat="1" applyFont="1" applyFill="1" applyBorder="1" applyAlignment="1" applyProtection="1">
      <alignment horizontal="center"/>
      <protection locked="0"/>
    </xf>
    <xf numFmtId="0" fontId="8" fillId="0" borderId="8" xfId="59" applyFont="1" applyFill="1" applyBorder="1" applyAlignment="1" applyProtection="1">
      <alignment vertical="center" wrapText="1"/>
    </xf>
    <xf numFmtId="200" fontId="34" fillId="28" borderId="8" xfId="59" applyNumberFormat="1" applyFont="1" applyFill="1" applyBorder="1" applyAlignment="1" applyProtection="1">
      <alignment horizontal="center"/>
      <protection locked="0"/>
    </xf>
    <xf numFmtId="209" fontId="34" fillId="0" borderId="8" xfId="63" applyNumberFormat="1" applyFont="1" applyFill="1" applyBorder="1" applyAlignment="1" applyProtection="1">
      <alignment horizontal="center"/>
      <protection locked="0"/>
    </xf>
    <xf numFmtId="200" fontId="34" fillId="0" borderId="8" xfId="59" applyNumberFormat="1" applyFont="1" applyFill="1" applyBorder="1" applyAlignment="1" applyProtection="1">
      <alignment horizontal="center"/>
      <protection locked="0"/>
    </xf>
    <xf numFmtId="200" fontId="34" fillId="0" borderId="13" xfId="59" applyNumberFormat="1" applyFont="1" applyFill="1" applyBorder="1" applyAlignment="1" applyProtection="1">
      <alignment horizontal="center"/>
    </xf>
    <xf numFmtId="200" fontId="4" fillId="24" borderId="8" xfId="59" applyNumberFormat="1" applyFont="1" applyFill="1" applyBorder="1" applyAlignment="1" applyProtection="1">
      <alignment horizontal="center"/>
      <protection locked="0"/>
    </xf>
    <xf numFmtId="0" fontId="8" fillId="0" borderId="8" xfId="0" applyNumberFormat="1" applyFont="1" applyFill="1" applyBorder="1" applyAlignment="1">
      <alignment horizontal="left" vertical="center" wrapText="1"/>
    </xf>
    <xf numFmtId="200" fontId="37" fillId="0" borderId="8" xfId="0" applyNumberFormat="1" applyFont="1" applyFill="1" applyBorder="1" applyAlignment="1">
      <alignment horizontal="center"/>
    </xf>
    <xf numFmtId="0" fontId="64" fillId="28" borderId="0" xfId="59" applyFont="1" applyFill="1" applyAlignment="1" applyProtection="1">
      <alignment horizontal="center" wrapText="1"/>
    </xf>
    <xf numFmtId="2" fontId="63" fillId="28" borderId="0" xfId="59" applyNumberFormat="1" applyFont="1" applyFill="1" applyProtection="1"/>
    <xf numFmtId="191" fontId="63" fillId="29" borderId="0" xfId="59" applyNumberFormat="1" applyFont="1" applyFill="1" applyBorder="1" applyProtection="1"/>
    <xf numFmtId="200" fontId="65" fillId="29" borderId="0" xfId="59" applyNumberFormat="1" applyFont="1" applyFill="1" applyBorder="1" applyAlignment="1" applyProtection="1">
      <alignment horizontal="center"/>
    </xf>
    <xf numFmtId="191" fontId="63" fillId="29" borderId="0" xfId="59" applyNumberFormat="1" applyFont="1" applyFill="1" applyProtection="1"/>
    <xf numFmtId="0" fontId="63" fillId="29" borderId="0" xfId="59" applyFont="1" applyFill="1" applyProtection="1"/>
    <xf numFmtId="0" fontId="63" fillId="28" borderId="0" xfId="59" applyFont="1" applyFill="1" applyProtection="1"/>
    <xf numFmtId="191" fontId="63" fillId="28" borderId="0" xfId="59" applyNumberFormat="1" applyFont="1" applyFill="1" applyProtection="1"/>
    <xf numFmtId="49" fontId="55" fillId="0" borderId="8" xfId="0" applyNumberFormat="1" applyFont="1" applyFill="1" applyBorder="1" applyAlignment="1">
      <alignment horizontal="center" vertical="center"/>
    </xf>
    <xf numFmtId="0" fontId="56" fillId="0" borderId="8" xfId="59" applyFont="1" applyFill="1" applyBorder="1" applyAlignment="1" applyProtection="1">
      <alignment vertical="center" wrapText="1"/>
    </xf>
    <xf numFmtId="200" fontId="55" fillId="28" borderId="8" xfId="59" applyNumberFormat="1" applyFont="1" applyFill="1" applyBorder="1" applyAlignment="1" applyProtection="1">
      <alignment horizontal="center"/>
    </xf>
    <xf numFmtId="200" fontId="55" fillId="0" borderId="8" xfId="59" applyNumberFormat="1" applyFont="1" applyFill="1" applyBorder="1" applyAlignment="1" applyProtection="1">
      <alignment horizontal="center"/>
    </xf>
    <xf numFmtId="209" fontId="55" fillId="0" borderId="8" xfId="63" applyNumberFormat="1" applyFont="1" applyFill="1" applyBorder="1" applyAlignment="1" applyProtection="1">
      <alignment horizontal="center"/>
    </xf>
    <xf numFmtId="209" fontId="55" fillId="28" borderId="8" xfId="63" applyNumberFormat="1" applyFont="1" applyFill="1" applyBorder="1" applyAlignment="1" applyProtection="1">
      <alignment horizontal="center"/>
    </xf>
    <xf numFmtId="0" fontId="7" fillId="0" borderId="0" xfId="59" applyFont="1" applyFill="1" applyProtection="1"/>
    <xf numFmtId="0" fontId="57" fillId="0" borderId="0" xfId="59" applyFont="1" applyFill="1" applyProtection="1"/>
    <xf numFmtId="0" fontId="56" fillId="0" borderId="0" xfId="59" applyFont="1" applyFill="1" applyProtection="1"/>
    <xf numFmtId="0" fontId="55" fillId="0" borderId="8" xfId="0" applyNumberFormat="1" applyFont="1" applyFill="1" applyBorder="1" applyAlignment="1" applyProtection="1">
      <alignment horizontal="center" vertical="center"/>
      <protection hidden="1"/>
    </xf>
    <xf numFmtId="49" fontId="58" fillId="0" borderId="8" xfId="59" applyNumberFormat="1" applyFont="1" applyFill="1" applyBorder="1" applyAlignment="1" applyProtection="1">
      <alignment horizontal="center" vertical="center" wrapText="1"/>
    </xf>
    <xf numFmtId="0" fontId="58" fillId="0" borderId="8" xfId="59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57" fillId="23" borderId="0" xfId="59" applyFont="1" applyFill="1" applyProtection="1"/>
    <xf numFmtId="200" fontId="57" fillId="23" borderId="0" xfId="59" applyNumberFormat="1" applyFont="1" applyFill="1" applyProtection="1"/>
    <xf numFmtId="0" fontId="56" fillId="23" borderId="0" xfId="59" applyFont="1" applyFill="1" applyProtection="1"/>
    <xf numFmtId="0" fontId="7" fillId="24" borderId="8" xfId="59" applyFont="1" applyFill="1" applyBorder="1" applyAlignment="1" applyProtection="1">
      <alignment horizontal="center" vertical="center"/>
    </xf>
    <xf numFmtId="200" fontId="55" fillId="28" borderId="8" xfId="59" applyNumberFormat="1" applyFont="1" applyFill="1" applyBorder="1" applyAlignment="1" applyProtection="1">
      <alignment horizontal="center"/>
      <protection locked="0"/>
    </xf>
    <xf numFmtId="200" fontId="55" fillId="0" borderId="8" xfId="59" applyNumberFormat="1" applyFont="1" applyFill="1" applyBorder="1" applyAlignment="1" applyProtection="1">
      <alignment horizontal="center"/>
      <protection locked="0"/>
    </xf>
    <xf numFmtId="200" fontId="55" fillId="0" borderId="13" xfId="59" applyNumberFormat="1" applyFont="1" applyFill="1" applyBorder="1" applyAlignment="1" applyProtection="1">
      <alignment horizontal="center"/>
    </xf>
    <xf numFmtId="209" fontId="59" fillId="0" borderId="8" xfId="63" applyNumberFormat="1" applyFont="1" applyFill="1" applyBorder="1" applyAlignment="1" applyProtection="1">
      <alignment horizontal="center"/>
    </xf>
    <xf numFmtId="209" fontId="55" fillId="0" borderId="8" xfId="63" applyNumberFormat="1" applyFont="1" applyFill="1" applyBorder="1" applyAlignment="1" applyProtection="1">
      <alignment horizontal="center"/>
      <protection locked="0"/>
    </xf>
    <xf numFmtId="200" fontId="64" fillId="28" borderId="0" xfId="59" applyNumberFormat="1" applyFont="1" applyFill="1" applyBorder="1" applyAlignment="1" applyProtection="1">
      <alignment horizontal="center" wrapText="1"/>
    </xf>
    <xf numFmtId="191" fontId="63" fillId="29" borderId="0" xfId="59" applyNumberFormat="1" applyFont="1" applyFill="1" applyAlignment="1" applyProtection="1">
      <alignment horizontal="center"/>
    </xf>
    <xf numFmtId="0" fontId="63" fillId="29" borderId="0" xfId="59" applyFont="1" applyFill="1" applyAlignment="1" applyProtection="1">
      <alignment horizontal="center"/>
    </xf>
    <xf numFmtId="0" fontId="12" fillId="28" borderId="8" xfId="59" applyFont="1" applyFill="1" applyBorder="1" applyAlignment="1" applyProtection="1">
      <alignment horizontal="center" vertical="center" wrapText="1"/>
    </xf>
    <xf numFmtId="0" fontId="12" fillId="28" borderId="12" xfId="59" applyFont="1" applyFill="1" applyBorder="1" applyAlignment="1" applyProtection="1">
      <alignment horizontal="center" vertical="center" wrapText="1"/>
    </xf>
    <xf numFmtId="200" fontId="5" fillId="28" borderId="0" xfId="59" applyNumberFormat="1" applyFont="1" applyFill="1" applyAlignment="1" applyProtection="1">
      <alignment horizontal="left" vertical="center"/>
    </xf>
    <xf numFmtId="191" fontId="6" fillId="28" borderId="0" xfId="59" applyNumberFormat="1" applyFont="1" applyFill="1" applyBorder="1" applyAlignment="1" applyProtection="1">
      <alignment horizontal="centerContinuous" vertical="center"/>
    </xf>
    <xf numFmtId="200" fontId="37" fillId="28" borderId="8" xfId="0" applyNumberFormat="1" applyFont="1" applyFill="1" applyBorder="1" applyAlignment="1">
      <alignment horizontal="center"/>
    </xf>
    <xf numFmtId="200" fontId="4" fillId="28" borderId="8" xfId="0" applyNumberFormat="1" applyFont="1" applyFill="1" applyBorder="1" applyAlignment="1" applyProtection="1">
      <alignment horizontal="center"/>
    </xf>
    <xf numFmtId="39" fontId="60" fillId="28" borderId="0" xfId="0" applyNumberFormat="1" applyFont="1" applyFill="1" applyBorder="1" applyAlignment="1">
      <alignment horizontal="right" vertical="center" wrapText="1"/>
    </xf>
    <xf numFmtId="0" fontId="12" fillId="28" borderId="9" xfId="59" applyFont="1" applyFill="1" applyBorder="1" applyAlignment="1" applyProtection="1">
      <alignment horizontal="center" vertical="center" wrapText="1"/>
    </xf>
    <xf numFmtId="200" fontId="4" fillId="29" borderId="8" xfId="59" applyNumberFormat="1" applyFont="1" applyFill="1" applyBorder="1" applyAlignment="1" applyProtection="1">
      <alignment horizontal="center"/>
    </xf>
    <xf numFmtId="200" fontId="34" fillId="29" borderId="8" xfId="59" applyNumberFormat="1" applyFont="1" applyFill="1" applyBorder="1" applyAlignment="1" applyProtection="1">
      <alignment horizontal="center"/>
      <protection locked="0"/>
    </xf>
    <xf numFmtId="200" fontId="4" fillId="30" borderId="8" xfId="59" applyNumberFormat="1" applyFont="1" applyFill="1" applyBorder="1" applyAlignment="1" applyProtection="1">
      <alignment horizontal="center"/>
    </xf>
    <xf numFmtId="200" fontId="4" fillId="28" borderId="8" xfId="59" applyNumberFormat="1" applyFont="1" applyFill="1" applyBorder="1" applyAlignment="1" applyProtection="1">
      <alignment horizontal="center"/>
      <protection locked="0"/>
    </xf>
    <xf numFmtId="191" fontId="6" fillId="28" borderId="0" xfId="0" applyNumberFormat="1" applyFont="1" applyFill="1" applyBorder="1" applyAlignment="1" applyProtection="1">
      <alignment vertical="center"/>
    </xf>
    <xf numFmtId="0" fontId="6" fillId="29" borderId="0" xfId="0" applyFont="1" applyFill="1" applyAlignment="1" applyProtection="1"/>
    <xf numFmtId="191" fontId="8" fillId="28" borderId="0" xfId="59" applyNumberFormat="1" applyFont="1" applyFill="1" applyProtection="1"/>
    <xf numFmtId="191" fontId="6" fillId="29" borderId="0" xfId="0" applyNumberFormat="1" applyFont="1" applyFill="1" applyBorder="1" applyAlignment="1" applyProtection="1">
      <alignment vertical="center"/>
    </xf>
    <xf numFmtId="0" fontId="8" fillId="28" borderId="0" xfId="59" applyFont="1" applyFill="1" applyProtection="1"/>
    <xf numFmtId="4" fontId="33" fillId="29" borderId="8" xfId="0" applyNumberFormat="1" applyFont="1" applyFill="1" applyBorder="1" applyAlignment="1">
      <alignment vertical="center"/>
    </xf>
    <xf numFmtId="4" fontId="8" fillId="28" borderId="0" xfId="59" applyNumberFormat="1" applyFont="1" applyFill="1" applyBorder="1" applyProtection="1"/>
    <xf numFmtId="4" fontId="8" fillId="29" borderId="0" xfId="59" applyNumberFormat="1" applyFont="1" applyFill="1" applyBorder="1" applyProtection="1"/>
    <xf numFmtId="4" fontId="8" fillId="28" borderId="0" xfId="59" applyNumberFormat="1" applyFont="1" applyFill="1" applyProtection="1"/>
    <xf numFmtId="200" fontId="8" fillId="28" borderId="0" xfId="59" applyNumberFormat="1" applyFont="1" applyFill="1" applyBorder="1" applyProtection="1"/>
    <xf numFmtId="200" fontId="8" fillId="29" borderId="0" xfId="59" applyNumberFormat="1" applyFont="1" applyFill="1" applyBorder="1" applyProtection="1"/>
    <xf numFmtId="200" fontId="8" fillId="28" borderId="0" xfId="59" applyNumberFormat="1" applyFont="1" applyFill="1" applyProtection="1"/>
    <xf numFmtId="0" fontId="8" fillId="28" borderId="0" xfId="59" applyFont="1" applyFill="1" applyBorder="1" applyProtection="1"/>
    <xf numFmtId="0" fontId="8" fillId="29" borderId="0" xfId="59" applyFont="1" applyFill="1" applyBorder="1" applyProtection="1"/>
    <xf numFmtId="0" fontId="8" fillId="29" borderId="0" xfId="59" applyFont="1" applyFill="1" applyProtection="1"/>
    <xf numFmtId="200" fontId="8" fillId="29" borderId="0" xfId="59" applyNumberFormat="1" applyFont="1" applyFill="1" applyProtection="1"/>
    <xf numFmtId="49" fontId="12" fillId="28" borderId="14" xfId="59" applyNumberFormat="1" applyFont="1" applyFill="1" applyBorder="1" applyAlignment="1" applyProtection="1">
      <alignment horizontal="center" vertical="top" wrapText="1"/>
    </xf>
    <xf numFmtId="200" fontId="59" fillId="0" borderId="8" xfId="59" applyNumberFormat="1" applyFont="1" applyFill="1" applyBorder="1" applyAlignment="1" applyProtection="1">
      <alignment horizontal="center"/>
    </xf>
    <xf numFmtId="200" fontId="12" fillId="28" borderId="8" xfId="59" applyNumberFormat="1" applyFont="1" applyFill="1" applyBorder="1" applyAlignment="1" applyProtection="1">
      <alignment horizontal="center" vertical="center" wrapText="1"/>
    </xf>
    <xf numFmtId="200" fontId="12" fillId="28" borderId="8" xfId="0" applyNumberFormat="1" applyFont="1" applyFill="1" applyBorder="1" applyAlignment="1" applyProtection="1">
      <alignment horizontal="centerContinuous" vertical="center" wrapText="1"/>
    </xf>
    <xf numFmtId="200" fontId="12" fillId="28" borderId="8" xfId="59" applyNumberFormat="1" applyFont="1" applyFill="1" applyBorder="1" applyAlignment="1" applyProtection="1">
      <alignment horizontal="center" vertical="top" wrapText="1"/>
    </xf>
    <xf numFmtId="200" fontId="8" fillId="28" borderId="0" xfId="59" applyNumberFormat="1" applyFont="1" applyFill="1" applyBorder="1" applyAlignment="1" applyProtection="1">
      <alignment horizontal="centerContinuous" vertical="center"/>
    </xf>
    <xf numFmtId="0" fontId="8" fillId="28" borderId="0" xfId="59" applyFont="1" applyFill="1" applyBorder="1" applyAlignment="1" applyProtection="1">
      <alignment horizontal="centerContinuous" vertical="center"/>
    </xf>
    <xf numFmtId="0" fontId="13" fillId="29" borderId="0" xfId="59" applyFont="1" applyFill="1" applyBorder="1" applyProtection="1"/>
    <xf numFmtId="0" fontId="5" fillId="0" borderId="9" xfId="59" applyFont="1" applyFill="1" applyBorder="1" applyAlignment="1" applyProtection="1">
      <alignment horizontal="center" vertical="center"/>
    </xf>
    <xf numFmtId="0" fontId="5" fillId="0" borderId="11" xfId="59" applyFont="1" applyFill="1" applyBorder="1" applyAlignment="1" applyProtection="1">
      <alignment horizontal="center" vertical="center"/>
    </xf>
    <xf numFmtId="0" fontId="5" fillId="0" borderId="15" xfId="59" applyFont="1" applyFill="1" applyBorder="1" applyAlignment="1" applyProtection="1">
      <alignment horizontal="center" vertical="center"/>
    </xf>
    <xf numFmtId="0" fontId="5" fillId="0" borderId="13" xfId="59" applyFont="1" applyFill="1" applyBorder="1" applyAlignment="1" applyProtection="1">
      <alignment horizontal="center" vertical="center"/>
    </xf>
    <xf numFmtId="0" fontId="5" fillId="0" borderId="0" xfId="59" applyFont="1" applyFill="1" applyAlignment="1" applyProtection="1">
      <alignment horizontal="center"/>
    </xf>
    <xf numFmtId="0" fontId="5" fillId="0" borderId="0" xfId="59" applyFont="1" applyFill="1" applyAlignment="1" applyProtection="1">
      <alignment horizontal="center" vertical="center" wrapText="1"/>
    </xf>
    <xf numFmtId="0" fontId="5" fillId="0" borderId="0" xfId="60" applyFont="1" applyFill="1" applyAlignment="1" applyProtection="1">
      <alignment horizontal="center"/>
    </xf>
    <xf numFmtId="0" fontId="5" fillId="0" borderId="0" xfId="59" applyFont="1" applyFill="1" applyAlignment="1" applyProtection="1">
      <alignment horizontal="center" wrapText="1"/>
    </xf>
    <xf numFmtId="0" fontId="9" fillId="0" borderId="8" xfId="59" applyFont="1" applyFill="1" applyBorder="1" applyAlignment="1" applyProtection="1">
      <alignment horizontal="center" vertical="center" wrapText="1"/>
    </xf>
    <xf numFmtId="0" fontId="5" fillId="28" borderId="8" xfId="59" applyFont="1" applyFill="1" applyBorder="1" applyAlignment="1" applyProtection="1">
      <alignment horizontal="center" vertical="center"/>
    </xf>
  </cellXfs>
  <cellStyles count="6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Відсотковий" xfId="63" builtinId="5"/>
    <cellStyle name="Добре" xfId="45"/>
    <cellStyle name="Заголовок 1 2" xfId="46"/>
    <cellStyle name="Заголовок 2 2" xfId="47"/>
    <cellStyle name="Заголовок 3 2" xfId="48"/>
    <cellStyle name="Заголовок 4 2" xfId="49"/>
    <cellStyle name="Звичайний" xfId="0" builtinId="0"/>
    <cellStyle name="Звичайний 2" xfId="50"/>
    <cellStyle name="Звичайний 3" xfId="51"/>
    <cellStyle name="Зв'язана клітинка" xfId="52"/>
    <cellStyle name="Контрольна клітинка" xfId="53"/>
    <cellStyle name="Назва" xfId="54"/>
    <cellStyle name="Обычный 2" xfId="55"/>
    <cellStyle name="Обычный 2 2" xfId="56"/>
    <cellStyle name="Обычный 3" xfId="57"/>
    <cellStyle name="Обычный 3 2" xfId="58"/>
    <cellStyle name="Обычный_ZV1PIV98" xfId="59"/>
    <cellStyle name="Обычный_Додаток 4" xfId="60"/>
    <cellStyle name="Обычный_Додаток 5" xfId="61"/>
    <cellStyle name="Примечание 2" xfId="62"/>
    <cellStyle name="Середній" xfId="64"/>
    <cellStyle name="Стиль 1" xfId="65"/>
    <cellStyle name="Текст попередження" xfId="66"/>
    <cellStyle name="Тысячи [0]_Розподіл (2)" xfId="67"/>
    <cellStyle name="Тысячи_Розподіл (2)" xfId="68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1"/>
  <sheetViews>
    <sheetView view="pageBreakPreview" zoomScale="85" zoomScaleNormal="75" zoomScaleSheetLayoutView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R1"/>
    </sheetView>
  </sheetViews>
  <sheetFormatPr defaultColWidth="7.88671875" defaultRowHeight="15.6" x14ac:dyDescent="0.3"/>
  <cols>
    <col min="1" max="1" width="12.44140625" style="89" customWidth="1"/>
    <col min="2" max="2" width="83.109375" style="13" customWidth="1"/>
    <col min="3" max="3" width="0.109375" style="13" customWidth="1"/>
    <col min="4" max="4" width="20.5546875" style="201" customWidth="1"/>
    <col min="5" max="5" width="21.33203125" style="211" customWidth="1"/>
    <col min="6" max="6" width="21.88671875" style="201" customWidth="1"/>
    <col min="7" max="7" width="19.44140625" style="89" customWidth="1"/>
    <col min="8" max="8" width="21.44140625" style="13" customWidth="1"/>
    <col min="9" max="9" width="20.44140625" style="13" customWidth="1"/>
    <col min="10" max="10" width="17.6640625" style="13" customWidth="1"/>
    <col min="11" max="11" width="17.6640625" style="158" customWidth="1"/>
    <col min="12" max="12" width="19.88671875" style="158" customWidth="1"/>
    <col min="13" max="13" width="18.44140625" style="8" customWidth="1"/>
    <col min="14" max="14" width="13.5546875" style="8" customWidth="1"/>
    <col min="15" max="15" width="19.5546875" style="8" customWidth="1"/>
    <col min="16" max="16" width="20.6640625" style="8" customWidth="1"/>
    <col min="17" max="17" width="20.88671875" style="8" customWidth="1"/>
    <col min="18" max="18" width="13.33203125" style="8" customWidth="1"/>
    <col min="19" max="33" width="7.88671875" style="13" customWidth="1"/>
    <col min="34" max="16384" width="7.88671875" style="8"/>
  </cols>
  <sheetData>
    <row r="1" spans="1:33" s="55" customFormat="1" ht="20.399999999999999" x14ac:dyDescent="0.35">
      <c r="A1" s="225" t="s">
        <v>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33" s="11" customFormat="1" ht="24" customHeight="1" x14ac:dyDescent="0.35">
      <c r="A2" s="226" t="s">
        <v>89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33" s="56" customFormat="1" ht="21.6" customHeight="1" x14ac:dyDescent="0.35">
      <c r="A3" s="227" t="s">
        <v>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1:33" s="12" customFormat="1" ht="24.75" customHeight="1" x14ac:dyDescent="0.3">
      <c r="A4" s="226" t="s">
        <v>212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</row>
    <row r="5" spans="1:33" s="12" customFormat="1" ht="23.25" customHeight="1" x14ac:dyDescent="0.3">
      <c r="A5" s="1" t="s">
        <v>202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33" ht="28.5" customHeight="1" x14ac:dyDescent="0.35">
      <c r="A6" s="91"/>
      <c r="B6" s="9" t="s">
        <v>96</v>
      </c>
      <c r="C6" s="9"/>
      <c r="D6" s="187"/>
      <c r="E6" s="187"/>
      <c r="F6" s="191"/>
      <c r="G6" s="90"/>
      <c r="H6" s="104"/>
      <c r="I6" s="104"/>
      <c r="J6" s="8"/>
      <c r="K6" s="123"/>
      <c r="L6" s="123"/>
      <c r="M6" s="104"/>
      <c r="N6" s="104"/>
      <c r="Q6" s="6" t="s">
        <v>182</v>
      </c>
      <c r="R6" s="6"/>
    </row>
    <row r="7" spans="1:33" s="13" customFormat="1" ht="28.5" customHeight="1" x14ac:dyDescent="0.3">
      <c r="A7" s="4" t="s">
        <v>4</v>
      </c>
      <c r="B7" s="3" t="s">
        <v>5</v>
      </c>
      <c r="C7" s="2" t="s">
        <v>46</v>
      </c>
      <c r="D7" s="2"/>
      <c r="E7" s="2"/>
      <c r="F7" s="2"/>
      <c r="G7" s="2"/>
      <c r="H7" s="2"/>
      <c r="I7" s="2"/>
      <c r="J7" s="2"/>
      <c r="K7" s="2" t="s">
        <v>47</v>
      </c>
      <c r="L7" s="221"/>
      <c r="M7" s="221"/>
      <c r="N7" s="221"/>
      <c r="O7" s="222" t="s">
        <v>181</v>
      </c>
      <c r="P7" s="222"/>
      <c r="Q7" s="223"/>
      <c r="R7" s="224"/>
    </row>
    <row r="8" spans="1:33" s="13" customFormat="1" ht="90" customHeight="1" x14ac:dyDescent="0.3">
      <c r="A8" s="4"/>
      <c r="B8" s="3"/>
      <c r="C8" s="10" t="s">
        <v>48</v>
      </c>
      <c r="D8" s="192" t="s">
        <v>204</v>
      </c>
      <c r="E8" s="186" t="s">
        <v>213</v>
      </c>
      <c r="F8" s="186" t="s">
        <v>6</v>
      </c>
      <c r="G8" s="85" t="s">
        <v>214</v>
      </c>
      <c r="H8" s="40" t="s">
        <v>215</v>
      </c>
      <c r="I8" s="40" t="s">
        <v>68</v>
      </c>
      <c r="J8" s="51" t="s">
        <v>205</v>
      </c>
      <c r="K8" s="186" t="s">
        <v>206</v>
      </c>
      <c r="L8" s="109" t="s">
        <v>6</v>
      </c>
      <c r="M8" s="41" t="s">
        <v>50</v>
      </c>
      <c r="N8" s="41" t="s">
        <v>7</v>
      </c>
      <c r="O8" s="42" t="s">
        <v>204</v>
      </c>
      <c r="P8" s="41" t="s">
        <v>6</v>
      </c>
      <c r="Q8" s="43" t="s">
        <v>169</v>
      </c>
      <c r="R8" s="44" t="s">
        <v>7</v>
      </c>
    </row>
    <row r="9" spans="1:33" s="60" customFormat="1" ht="13.8" x14ac:dyDescent="0.25">
      <c r="A9" s="93">
        <v>1</v>
      </c>
      <c r="B9" s="57">
        <v>2</v>
      </c>
      <c r="C9" s="39" t="s">
        <v>42</v>
      </c>
      <c r="D9" s="108" t="s">
        <v>42</v>
      </c>
      <c r="E9" s="108" t="s">
        <v>8</v>
      </c>
      <c r="F9" s="108" t="s">
        <v>9</v>
      </c>
      <c r="G9" s="86" t="s">
        <v>59</v>
      </c>
      <c r="H9" s="39" t="s">
        <v>60</v>
      </c>
      <c r="I9" s="39" t="s">
        <v>43</v>
      </c>
      <c r="J9" s="39" t="s">
        <v>10</v>
      </c>
      <c r="K9" s="213" t="s">
        <v>11</v>
      </c>
      <c r="L9" s="108" t="s">
        <v>12</v>
      </c>
      <c r="M9" s="39" t="s">
        <v>13</v>
      </c>
      <c r="N9" s="39" t="s">
        <v>44</v>
      </c>
      <c r="O9" s="39" t="s">
        <v>14</v>
      </c>
      <c r="P9" s="39" t="s">
        <v>41</v>
      </c>
      <c r="Q9" s="58" t="s">
        <v>56</v>
      </c>
      <c r="R9" s="39" t="s">
        <v>57</v>
      </c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</row>
    <row r="10" spans="1:33" ht="32.25" customHeight="1" x14ac:dyDescent="0.3">
      <c r="A10" s="94">
        <v>10000000</v>
      </c>
      <c r="B10" s="7" t="s">
        <v>15</v>
      </c>
      <c r="C10" s="24" t="e">
        <f>C11+C14+C17+#REF!+#REF!</f>
        <v>#REF!</v>
      </c>
      <c r="D10" s="128">
        <f>D11+D14+D17+D21</f>
        <v>775964.8</v>
      </c>
      <c r="E10" s="128">
        <f>E11+E17+E21</f>
        <v>89317.400000000009</v>
      </c>
      <c r="F10" s="128">
        <f>F11+F14+F17+F21</f>
        <v>101246.79115999999</v>
      </c>
      <c r="G10" s="128">
        <f t="shared" ref="G10:G27" si="0">F10-E10</f>
        <v>11929.391159999985</v>
      </c>
      <c r="H10" s="137">
        <f>IFERROR(F10/E10,"")</f>
        <v>1.1335617825865956</v>
      </c>
      <c r="I10" s="129">
        <f t="shared" ref="I10:I20" si="1">F10-D10</f>
        <v>-674718.00884000002</v>
      </c>
      <c r="J10" s="137">
        <f>IFERROR(F10/D10,"")</f>
        <v>0.13047858763696496</v>
      </c>
      <c r="K10" s="129">
        <f>K11+K14+K17+K21</f>
        <v>3081.8</v>
      </c>
      <c r="L10" s="129">
        <f>L11+L14+L17+L21</f>
        <v>804.27271999999994</v>
      </c>
      <c r="M10" s="129">
        <f>L10-K10</f>
        <v>-2277.5272800000002</v>
      </c>
      <c r="N10" s="137">
        <f>IFERROR(L10/K10,"")</f>
        <v>0.26097498864300078</v>
      </c>
      <c r="O10" s="129">
        <f t="shared" ref="O10:O20" si="2">D10+K10</f>
        <v>779046.60000000009</v>
      </c>
      <c r="P10" s="129">
        <f t="shared" ref="P10:P20" si="3">L10+F10</f>
        <v>102051.06387999999</v>
      </c>
      <c r="Q10" s="131">
        <f t="shared" ref="Q10:Q20" si="4">P10-O10</f>
        <v>-676995.53612000006</v>
      </c>
      <c r="R10" s="137">
        <f>IFERROR(P10/O10,"")</f>
        <v>0.13099481324993906</v>
      </c>
    </row>
    <row r="11" spans="1:33" ht="32.25" customHeight="1" x14ac:dyDescent="0.3">
      <c r="A11" s="94">
        <v>11000000</v>
      </c>
      <c r="B11" s="23" t="s">
        <v>28</v>
      </c>
      <c r="C11" s="24">
        <f>C12+C13</f>
        <v>107497.5</v>
      </c>
      <c r="D11" s="128">
        <f>D12+D13</f>
        <v>766500.5</v>
      </c>
      <c r="E11" s="128">
        <f>E12+E13</f>
        <v>87553.1</v>
      </c>
      <c r="F11" s="128">
        <f>F12+F13</f>
        <v>99013.533529999986</v>
      </c>
      <c r="G11" s="128">
        <f t="shared" si="0"/>
        <v>11460.43352999998</v>
      </c>
      <c r="H11" s="137">
        <f>IFERROR(F11/E11,"")</f>
        <v>1.1308969474524599</v>
      </c>
      <c r="I11" s="129">
        <f t="shared" si="1"/>
        <v>-667486.96646999998</v>
      </c>
      <c r="J11" s="137">
        <f t="shared" ref="J11:J35" si="5">IFERROR(F11/D11,"")</f>
        <v>0.1291760847253198</v>
      </c>
      <c r="K11" s="129">
        <f>K12+K13</f>
        <v>0</v>
      </c>
      <c r="L11" s="129">
        <f>L12+L13</f>
        <v>0</v>
      </c>
      <c r="M11" s="129">
        <f>L11-K11</f>
        <v>0</v>
      </c>
      <c r="N11" s="137" t="str">
        <f t="shared" ref="N11:N35" si="6">IFERROR(L11/K11,"")</f>
        <v/>
      </c>
      <c r="O11" s="129">
        <f t="shared" si="2"/>
        <v>766500.5</v>
      </c>
      <c r="P11" s="129">
        <f t="shared" si="3"/>
        <v>99013.533529999986</v>
      </c>
      <c r="Q11" s="131">
        <f t="shared" si="4"/>
        <v>-667486.96646999998</v>
      </c>
      <c r="R11" s="137">
        <f t="shared" ref="R11:R35" si="7">IFERROR(P11/O11,"")</f>
        <v>0.1291760847253198</v>
      </c>
    </row>
    <row r="12" spans="1:33" s="166" customFormat="1" ht="23.25" customHeight="1" x14ac:dyDescent="0.35">
      <c r="A12" s="176">
        <v>11010000</v>
      </c>
      <c r="B12" s="26" t="s">
        <v>172</v>
      </c>
      <c r="C12" s="20">
        <v>106199</v>
      </c>
      <c r="D12" s="177">
        <v>717320.5</v>
      </c>
      <c r="E12" s="177">
        <v>84173.1</v>
      </c>
      <c r="F12" s="177">
        <v>95157.843709999986</v>
      </c>
      <c r="G12" s="177">
        <f t="shared" si="0"/>
        <v>10984.743709999981</v>
      </c>
      <c r="H12" s="164">
        <f>IFERROR(F12/E12,"")</f>
        <v>1.130501831463971</v>
      </c>
      <c r="I12" s="178">
        <f t="shared" si="1"/>
        <v>-622162.65629000007</v>
      </c>
      <c r="J12" s="164">
        <f t="shared" si="5"/>
        <v>0.13265735986912403</v>
      </c>
      <c r="K12" s="163">
        <v>0</v>
      </c>
      <c r="L12" s="163">
        <v>0</v>
      </c>
      <c r="M12" s="163">
        <v>0</v>
      </c>
      <c r="N12" s="164" t="str">
        <f t="shared" si="6"/>
        <v/>
      </c>
      <c r="O12" s="163">
        <f t="shared" si="2"/>
        <v>717320.5</v>
      </c>
      <c r="P12" s="178">
        <f t="shared" si="3"/>
        <v>95157.843709999986</v>
      </c>
      <c r="Q12" s="179">
        <f t="shared" si="4"/>
        <v>-622162.65629000007</v>
      </c>
      <c r="R12" s="164">
        <f t="shared" si="7"/>
        <v>0.13265735986912403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3" s="166" customFormat="1" ht="24" customHeight="1" x14ac:dyDescent="0.35">
      <c r="A13" s="176">
        <v>11020000</v>
      </c>
      <c r="B13" s="26" t="s">
        <v>39</v>
      </c>
      <c r="C13" s="20">
        <v>1298.5</v>
      </c>
      <c r="D13" s="177">
        <v>49180</v>
      </c>
      <c r="E13" s="177">
        <v>3380</v>
      </c>
      <c r="F13" s="177">
        <v>3855.6898200000005</v>
      </c>
      <c r="G13" s="177">
        <f t="shared" si="0"/>
        <v>475.68982000000051</v>
      </c>
      <c r="H13" s="164">
        <f>IFERROR(F13/E13,"")</f>
        <v>1.1407366331360949</v>
      </c>
      <c r="I13" s="178">
        <f t="shared" si="1"/>
        <v>-45324.31018</v>
      </c>
      <c r="J13" s="164">
        <f t="shared" si="5"/>
        <v>7.839954900366003E-2</v>
      </c>
      <c r="K13" s="163">
        <v>0</v>
      </c>
      <c r="L13" s="163">
        <v>0</v>
      </c>
      <c r="M13" s="163">
        <v>0</v>
      </c>
      <c r="N13" s="164" t="str">
        <f t="shared" si="6"/>
        <v/>
      </c>
      <c r="O13" s="163">
        <f t="shared" si="2"/>
        <v>49180</v>
      </c>
      <c r="P13" s="178">
        <f t="shared" si="3"/>
        <v>3855.6898200000005</v>
      </c>
      <c r="Q13" s="179">
        <f t="shared" si="4"/>
        <v>-45324.31018</v>
      </c>
      <c r="R13" s="164">
        <f t="shared" si="7"/>
        <v>7.839954900366003E-2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</row>
    <row r="14" spans="1:33" ht="17.399999999999999" x14ac:dyDescent="0.3">
      <c r="A14" s="94">
        <v>12000000</v>
      </c>
      <c r="B14" s="23" t="s">
        <v>29</v>
      </c>
      <c r="C14" s="25">
        <f>C15</f>
        <v>0</v>
      </c>
      <c r="D14" s="128">
        <f>D15</f>
        <v>0</v>
      </c>
      <c r="E14" s="128"/>
      <c r="F14" s="128">
        <f>F15</f>
        <v>0</v>
      </c>
      <c r="G14" s="128">
        <f t="shared" si="0"/>
        <v>0</v>
      </c>
      <c r="H14" s="137" t="str">
        <f t="shared" ref="H14:H35" si="8">IFERROR(F14/E14,"")</f>
        <v/>
      </c>
      <c r="I14" s="129">
        <f t="shared" si="1"/>
        <v>0</v>
      </c>
      <c r="J14" s="137" t="str">
        <f t="shared" si="5"/>
        <v/>
      </c>
      <c r="K14" s="130">
        <f>K15</f>
        <v>0</v>
      </c>
      <c r="L14" s="130">
        <f>L15</f>
        <v>0</v>
      </c>
      <c r="M14" s="130">
        <f>M15</f>
        <v>0</v>
      </c>
      <c r="N14" s="137" t="str">
        <f t="shared" si="6"/>
        <v/>
      </c>
      <c r="O14" s="129">
        <f t="shared" si="2"/>
        <v>0</v>
      </c>
      <c r="P14" s="129">
        <f t="shared" si="3"/>
        <v>0</v>
      </c>
      <c r="Q14" s="131">
        <f t="shared" si="4"/>
        <v>0</v>
      </c>
      <c r="R14" s="137" t="str">
        <f t="shared" si="7"/>
        <v/>
      </c>
    </row>
    <row r="15" spans="1:33" ht="37.5" hidden="1" customHeight="1" x14ac:dyDescent="0.35">
      <c r="A15" s="92">
        <v>12020000</v>
      </c>
      <c r="B15" s="144" t="s">
        <v>149</v>
      </c>
      <c r="C15" s="27"/>
      <c r="D15" s="145">
        <v>0</v>
      </c>
      <c r="E15" s="145"/>
      <c r="F15" s="145">
        <v>0</v>
      </c>
      <c r="G15" s="145">
        <f t="shared" si="0"/>
        <v>0</v>
      </c>
      <c r="H15" s="137" t="str">
        <f t="shared" si="8"/>
        <v/>
      </c>
      <c r="I15" s="147">
        <f t="shared" si="1"/>
        <v>0</v>
      </c>
      <c r="J15" s="137" t="str">
        <f t="shared" si="5"/>
        <v/>
      </c>
      <c r="K15" s="134">
        <v>0</v>
      </c>
      <c r="L15" s="134">
        <v>0</v>
      </c>
      <c r="M15" s="134">
        <f t="shared" ref="M15:M20" si="9">L15-K15</f>
        <v>0</v>
      </c>
      <c r="N15" s="137" t="str">
        <f t="shared" si="6"/>
        <v/>
      </c>
      <c r="O15" s="134">
        <f t="shared" si="2"/>
        <v>0</v>
      </c>
      <c r="P15" s="147">
        <f t="shared" si="3"/>
        <v>0</v>
      </c>
      <c r="Q15" s="148">
        <f t="shared" si="4"/>
        <v>0</v>
      </c>
      <c r="R15" s="137" t="str">
        <f t="shared" si="7"/>
        <v/>
      </c>
    </row>
    <row r="16" spans="1:33" ht="18" hidden="1" x14ac:dyDescent="0.35">
      <c r="A16" s="92">
        <v>12030000</v>
      </c>
      <c r="B16" s="144" t="s">
        <v>55</v>
      </c>
      <c r="C16" s="27"/>
      <c r="D16" s="145"/>
      <c r="E16" s="145"/>
      <c r="F16" s="145"/>
      <c r="G16" s="145">
        <f t="shared" si="0"/>
        <v>0</v>
      </c>
      <c r="H16" s="137" t="str">
        <f t="shared" si="8"/>
        <v/>
      </c>
      <c r="I16" s="147">
        <f t="shared" si="1"/>
        <v>0</v>
      </c>
      <c r="J16" s="137" t="str">
        <f t="shared" si="5"/>
        <v/>
      </c>
      <c r="K16" s="134"/>
      <c r="L16" s="134"/>
      <c r="M16" s="134">
        <f t="shared" si="9"/>
        <v>0</v>
      </c>
      <c r="N16" s="137" t="str">
        <f t="shared" si="6"/>
        <v/>
      </c>
      <c r="O16" s="134">
        <f t="shared" si="2"/>
        <v>0</v>
      </c>
      <c r="P16" s="147">
        <f t="shared" si="3"/>
        <v>0</v>
      </c>
      <c r="Q16" s="148">
        <f t="shared" si="4"/>
        <v>0</v>
      </c>
      <c r="R16" s="137" t="str">
        <f t="shared" si="7"/>
        <v/>
      </c>
    </row>
    <row r="17" spans="1:33" ht="23.25" customHeight="1" x14ac:dyDescent="0.3">
      <c r="A17" s="94">
        <v>13000000</v>
      </c>
      <c r="B17" s="23" t="s">
        <v>150</v>
      </c>
      <c r="C17" s="25" t="e">
        <f>C18+#REF!+#REF!+#REF!</f>
        <v>#REF!</v>
      </c>
      <c r="D17" s="128">
        <f>SUM(D18:D20)</f>
        <v>9464.2999999999993</v>
      </c>
      <c r="E17" s="128">
        <f>SUM(E18:E20)</f>
        <v>1764.3</v>
      </c>
      <c r="F17" s="128">
        <f>SUM(F18:F20)</f>
        <v>2233.2576300000001</v>
      </c>
      <c r="G17" s="128">
        <f t="shared" si="0"/>
        <v>468.95763000000011</v>
      </c>
      <c r="H17" s="137">
        <f t="shared" si="8"/>
        <v>1.2658037918721308</v>
      </c>
      <c r="I17" s="129">
        <f t="shared" si="1"/>
        <v>-7231.0423699999992</v>
      </c>
      <c r="J17" s="137">
        <f t="shared" si="5"/>
        <v>0.23596648774869777</v>
      </c>
      <c r="K17" s="129">
        <f>K18+K19+K20</f>
        <v>0</v>
      </c>
      <c r="L17" s="129">
        <f>L18+L19+L20</f>
        <v>0</v>
      </c>
      <c r="M17" s="129">
        <f t="shared" si="9"/>
        <v>0</v>
      </c>
      <c r="N17" s="137" t="str">
        <f t="shared" si="6"/>
        <v/>
      </c>
      <c r="O17" s="129">
        <f t="shared" si="2"/>
        <v>9464.2999999999993</v>
      </c>
      <c r="P17" s="129">
        <f t="shared" si="3"/>
        <v>2233.2576300000001</v>
      </c>
      <c r="Q17" s="131">
        <f t="shared" si="4"/>
        <v>-7231.0423699999992</v>
      </c>
      <c r="R17" s="137">
        <f t="shared" si="7"/>
        <v>0.23596648774869777</v>
      </c>
    </row>
    <row r="18" spans="1:33" s="166" customFormat="1" ht="18" x14ac:dyDescent="0.35">
      <c r="A18" s="176">
        <v>13010000</v>
      </c>
      <c r="B18" s="26" t="s">
        <v>151</v>
      </c>
      <c r="C18" s="20">
        <v>1</v>
      </c>
      <c r="D18" s="177">
        <v>0</v>
      </c>
      <c r="E18" s="162">
        <v>0</v>
      </c>
      <c r="F18" s="177">
        <v>0</v>
      </c>
      <c r="G18" s="177">
        <f t="shared" si="0"/>
        <v>0</v>
      </c>
      <c r="H18" s="180" t="str">
        <f t="shared" si="8"/>
        <v/>
      </c>
      <c r="I18" s="178">
        <f t="shared" si="1"/>
        <v>0</v>
      </c>
      <c r="J18" s="180" t="str">
        <f t="shared" si="5"/>
        <v/>
      </c>
      <c r="K18" s="163">
        <v>0</v>
      </c>
      <c r="L18" s="163">
        <v>0</v>
      </c>
      <c r="M18" s="163">
        <f t="shared" si="9"/>
        <v>0</v>
      </c>
      <c r="N18" s="180" t="str">
        <f t="shared" si="6"/>
        <v/>
      </c>
      <c r="O18" s="163">
        <f t="shared" si="2"/>
        <v>0</v>
      </c>
      <c r="P18" s="178">
        <f t="shared" si="3"/>
        <v>0</v>
      </c>
      <c r="Q18" s="179">
        <f t="shared" si="4"/>
        <v>0</v>
      </c>
      <c r="R18" s="180" t="str">
        <f t="shared" si="7"/>
        <v/>
      </c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</row>
    <row r="19" spans="1:33" s="166" customFormat="1" ht="24" customHeight="1" x14ac:dyDescent="0.35">
      <c r="A19" s="176">
        <v>13020000</v>
      </c>
      <c r="B19" s="26" t="s">
        <v>152</v>
      </c>
      <c r="C19" s="20"/>
      <c r="D19" s="177">
        <v>7600</v>
      </c>
      <c r="E19" s="177">
        <v>1386.3</v>
      </c>
      <c r="F19" s="177">
        <v>1776.9858899999999</v>
      </c>
      <c r="G19" s="177">
        <f t="shared" si="0"/>
        <v>390.68588999999997</v>
      </c>
      <c r="H19" s="164">
        <f t="shared" si="8"/>
        <v>1.2818191516987665</v>
      </c>
      <c r="I19" s="178">
        <f t="shared" si="1"/>
        <v>-5823.0141100000001</v>
      </c>
      <c r="J19" s="164">
        <f t="shared" si="5"/>
        <v>0.23381393289473684</v>
      </c>
      <c r="K19" s="163">
        <v>0</v>
      </c>
      <c r="L19" s="163">
        <v>0</v>
      </c>
      <c r="M19" s="163">
        <f t="shared" si="9"/>
        <v>0</v>
      </c>
      <c r="N19" s="164" t="str">
        <f t="shared" si="6"/>
        <v/>
      </c>
      <c r="O19" s="163">
        <f t="shared" si="2"/>
        <v>7600</v>
      </c>
      <c r="P19" s="178">
        <f t="shared" si="3"/>
        <v>1776.9858899999999</v>
      </c>
      <c r="Q19" s="179">
        <f t="shared" si="4"/>
        <v>-5823.0141100000001</v>
      </c>
      <c r="R19" s="164">
        <f t="shared" si="7"/>
        <v>0.23381393289473684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</row>
    <row r="20" spans="1:33" s="166" customFormat="1" ht="23.25" customHeight="1" x14ac:dyDescent="0.35">
      <c r="A20" s="176">
        <v>13030000</v>
      </c>
      <c r="B20" s="26" t="s">
        <v>153</v>
      </c>
      <c r="C20" s="20"/>
      <c r="D20" s="177">
        <v>1864.3</v>
      </c>
      <c r="E20" s="177">
        <v>378</v>
      </c>
      <c r="F20" s="177">
        <v>456.27173999999997</v>
      </c>
      <c r="G20" s="177">
        <f t="shared" si="0"/>
        <v>78.271739999999966</v>
      </c>
      <c r="H20" s="164">
        <f t="shared" si="8"/>
        <v>1.2070680952380952</v>
      </c>
      <c r="I20" s="178">
        <f t="shared" si="1"/>
        <v>-1408.02826</v>
      </c>
      <c r="J20" s="164">
        <f t="shared" si="5"/>
        <v>0.24474158665450838</v>
      </c>
      <c r="K20" s="163">
        <v>0</v>
      </c>
      <c r="L20" s="163">
        <v>0</v>
      </c>
      <c r="M20" s="163">
        <f t="shared" si="9"/>
        <v>0</v>
      </c>
      <c r="N20" s="164" t="str">
        <f t="shared" si="6"/>
        <v/>
      </c>
      <c r="O20" s="163">
        <f t="shared" si="2"/>
        <v>1864.3</v>
      </c>
      <c r="P20" s="178">
        <f t="shared" si="3"/>
        <v>456.27173999999997</v>
      </c>
      <c r="Q20" s="179">
        <f t="shared" si="4"/>
        <v>-1408.02826</v>
      </c>
      <c r="R20" s="164">
        <f t="shared" si="7"/>
        <v>0.24474158665450838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</row>
    <row r="21" spans="1:33" ht="23.25" customHeight="1" x14ac:dyDescent="0.3">
      <c r="A21" s="94">
        <v>19000000</v>
      </c>
      <c r="B21" s="7" t="s">
        <v>52</v>
      </c>
      <c r="C21" s="20"/>
      <c r="D21" s="128">
        <f>D22+D23</f>
        <v>0</v>
      </c>
      <c r="E21" s="128">
        <f>E22+E23</f>
        <v>0</v>
      </c>
      <c r="F21" s="128">
        <f>F22+F23</f>
        <v>0</v>
      </c>
      <c r="G21" s="128">
        <f t="shared" si="0"/>
        <v>0</v>
      </c>
      <c r="H21" s="137" t="str">
        <f t="shared" si="8"/>
        <v/>
      </c>
      <c r="I21" s="129">
        <f>F21-D21</f>
        <v>0</v>
      </c>
      <c r="J21" s="137" t="str">
        <f t="shared" si="5"/>
        <v/>
      </c>
      <c r="K21" s="129">
        <f>K22+K23</f>
        <v>3081.8</v>
      </c>
      <c r="L21" s="129">
        <f>L22+L23</f>
        <v>804.27271999999994</v>
      </c>
      <c r="M21" s="129">
        <f>L21-K21</f>
        <v>-2277.5272800000002</v>
      </c>
      <c r="N21" s="137">
        <f t="shared" si="6"/>
        <v>0.26097498864300078</v>
      </c>
      <c r="O21" s="129">
        <f t="shared" ref="O21:O53" si="10">D21+K21</f>
        <v>3081.8</v>
      </c>
      <c r="P21" s="129">
        <f>L21+F21</f>
        <v>804.27271999999994</v>
      </c>
      <c r="Q21" s="129">
        <f t="shared" ref="Q21:Q44" si="11">P21-O21</f>
        <v>-2277.5272800000002</v>
      </c>
      <c r="R21" s="137">
        <f t="shared" si="7"/>
        <v>0.26097498864300078</v>
      </c>
    </row>
    <row r="22" spans="1:33" s="166" customFormat="1" ht="21.75" customHeight="1" x14ac:dyDescent="0.35">
      <c r="A22" s="176">
        <v>19010000</v>
      </c>
      <c r="B22" s="26" t="s">
        <v>53</v>
      </c>
      <c r="C22" s="20"/>
      <c r="D22" s="177">
        <v>0</v>
      </c>
      <c r="E22" s="177">
        <v>0</v>
      </c>
      <c r="F22" s="177">
        <v>0</v>
      </c>
      <c r="G22" s="177">
        <f t="shared" si="0"/>
        <v>0</v>
      </c>
      <c r="H22" s="164" t="str">
        <f t="shared" si="8"/>
        <v/>
      </c>
      <c r="I22" s="178">
        <f>F22-D22</f>
        <v>0</v>
      </c>
      <c r="J22" s="164" t="str">
        <f t="shared" si="5"/>
        <v/>
      </c>
      <c r="K22" s="163">
        <v>3081.8</v>
      </c>
      <c r="L22" s="163">
        <v>804.27271999999994</v>
      </c>
      <c r="M22" s="163">
        <f>L22-K22</f>
        <v>-2277.5272800000002</v>
      </c>
      <c r="N22" s="164">
        <f t="shared" si="6"/>
        <v>0.26097498864300078</v>
      </c>
      <c r="O22" s="163">
        <f t="shared" si="10"/>
        <v>3081.8</v>
      </c>
      <c r="P22" s="178">
        <f>L22+F22</f>
        <v>804.27271999999994</v>
      </c>
      <c r="Q22" s="163">
        <f t="shared" si="11"/>
        <v>-2277.5272800000002</v>
      </c>
      <c r="R22" s="164">
        <f t="shared" si="7"/>
        <v>0.26097498864300078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</row>
    <row r="23" spans="1:33" ht="18.75" hidden="1" customHeight="1" x14ac:dyDescent="0.35">
      <c r="A23" s="92">
        <v>19050000</v>
      </c>
      <c r="B23" s="144" t="s">
        <v>54</v>
      </c>
      <c r="C23" s="20"/>
      <c r="D23" s="145">
        <v>0</v>
      </c>
      <c r="E23" s="145">
        <v>0</v>
      </c>
      <c r="F23" s="145">
        <v>0</v>
      </c>
      <c r="G23" s="145">
        <f t="shared" si="0"/>
        <v>0</v>
      </c>
      <c r="H23" s="137" t="str">
        <f t="shared" si="8"/>
        <v/>
      </c>
      <c r="I23" s="147">
        <f>F23-D23</f>
        <v>0</v>
      </c>
      <c r="J23" s="137" t="str">
        <f t="shared" si="5"/>
        <v/>
      </c>
      <c r="K23" s="134">
        <v>0</v>
      </c>
      <c r="L23" s="134">
        <v>0</v>
      </c>
      <c r="M23" s="134">
        <f>L23-K23</f>
        <v>0</v>
      </c>
      <c r="N23" s="137" t="str">
        <f t="shared" si="6"/>
        <v/>
      </c>
      <c r="O23" s="134">
        <f t="shared" si="10"/>
        <v>0</v>
      </c>
      <c r="P23" s="147">
        <f>L23+F23</f>
        <v>0</v>
      </c>
      <c r="Q23" s="134">
        <f t="shared" si="11"/>
        <v>0</v>
      </c>
      <c r="R23" s="137" t="str">
        <f t="shared" si="7"/>
        <v/>
      </c>
    </row>
    <row r="24" spans="1:33" ht="24" customHeight="1" x14ac:dyDescent="0.3">
      <c r="A24" s="94">
        <v>20000000</v>
      </c>
      <c r="B24" s="7" t="s">
        <v>16</v>
      </c>
      <c r="C24" s="25">
        <v>5750.4</v>
      </c>
      <c r="D24" s="128">
        <f>D25+D26+D30</f>
        <v>24035.200000000001</v>
      </c>
      <c r="E24" s="128">
        <f>E25+E26+E30</f>
        <v>3243.5</v>
      </c>
      <c r="F24" s="128">
        <f>F25+F26+F30</f>
        <v>4649.2019799999998</v>
      </c>
      <c r="G24" s="128">
        <f>G25+G26+G30</f>
        <v>1405.7019799999998</v>
      </c>
      <c r="H24" s="137">
        <f t="shared" si="8"/>
        <v>1.4333904670880222</v>
      </c>
      <c r="I24" s="128">
        <f>I25+I26+I30</f>
        <v>-19385.998020000003</v>
      </c>
      <c r="J24" s="137">
        <f t="shared" si="5"/>
        <v>0.19343304736386632</v>
      </c>
      <c r="K24" s="129">
        <f>K25+K26+K30+K34</f>
        <v>108897.30843999999</v>
      </c>
      <c r="L24" s="129">
        <f>L25+L26+L30+L34</f>
        <v>26363.319349999998</v>
      </c>
      <c r="M24" s="129">
        <f>L24-K24</f>
        <v>-82533.989089999988</v>
      </c>
      <c r="N24" s="137">
        <f t="shared" si="6"/>
        <v>0.24209339723511719</v>
      </c>
      <c r="O24" s="129">
        <f t="shared" si="10"/>
        <v>132932.50844000001</v>
      </c>
      <c r="P24" s="143">
        <f>L24+F24</f>
        <v>31012.521329999996</v>
      </c>
      <c r="Q24" s="129">
        <f t="shared" si="11"/>
        <v>-101919.98711000002</v>
      </c>
      <c r="R24" s="137">
        <f t="shared" si="7"/>
        <v>0.23329523901971436</v>
      </c>
      <c r="S24" s="29"/>
    </row>
    <row r="25" spans="1:33" ht="39" customHeight="1" x14ac:dyDescent="0.3">
      <c r="A25" s="94">
        <v>21000000</v>
      </c>
      <c r="B25" s="23" t="s">
        <v>40</v>
      </c>
      <c r="C25" s="25">
        <v>1</v>
      </c>
      <c r="D25" s="128">
        <v>13</v>
      </c>
      <c r="E25" s="128">
        <v>0</v>
      </c>
      <c r="F25" s="128">
        <v>20.341000000000001</v>
      </c>
      <c r="G25" s="128">
        <f>F25-E25</f>
        <v>20.341000000000001</v>
      </c>
      <c r="H25" s="137" t="str">
        <f t="shared" si="8"/>
        <v/>
      </c>
      <c r="I25" s="129">
        <f>F25-D25</f>
        <v>7.3410000000000011</v>
      </c>
      <c r="J25" s="137">
        <f t="shared" si="5"/>
        <v>1.5646923076923078</v>
      </c>
      <c r="K25" s="129"/>
      <c r="L25" s="129"/>
      <c r="M25" s="129">
        <f t="shared" ref="M25:M30" si="12">L25-K25</f>
        <v>0</v>
      </c>
      <c r="N25" s="137" t="str">
        <f t="shared" si="6"/>
        <v/>
      </c>
      <c r="O25" s="129">
        <f t="shared" si="10"/>
        <v>13</v>
      </c>
      <c r="P25" s="129">
        <f t="shared" ref="P25:P63" si="13">L25+F25</f>
        <v>20.341000000000001</v>
      </c>
      <c r="Q25" s="129">
        <f t="shared" si="11"/>
        <v>7.3410000000000011</v>
      </c>
      <c r="R25" s="137">
        <f t="shared" si="7"/>
        <v>1.5646923076923078</v>
      </c>
    </row>
    <row r="26" spans="1:33" ht="30.75" customHeight="1" x14ac:dyDescent="0.3">
      <c r="A26" s="94">
        <v>22000000</v>
      </c>
      <c r="B26" s="23" t="s">
        <v>154</v>
      </c>
      <c r="C26" s="25">
        <v>4948.8</v>
      </c>
      <c r="D26" s="128">
        <f>SUM(D28:D28)+D29+D27</f>
        <v>24022.2</v>
      </c>
      <c r="E26" s="128">
        <f>SUM(E28:E28)+E29+E27</f>
        <v>3243.5</v>
      </c>
      <c r="F26" s="128">
        <f>SUM(F28:F28)+F29+F27</f>
        <v>3718.1895499999996</v>
      </c>
      <c r="G26" s="128">
        <f t="shared" si="0"/>
        <v>474.6895499999996</v>
      </c>
      <c r="H26" s="137">
        <f t="shared" si="8"/>
        <v>1.1463510251271773</v>
      </c>
      <c r="I26" s="128">
        <f>F26-D26</f>
        <v>-20304.010450000002</v>
      </c>
      <c r="J26" s="137">
        <f t="shared" si="5"/>
        <v>0.1547813917959221</v>
      </c>
      <c r="K26" s="129">
        <f>SUM(K28:K28)+K29+K27</f>
        <v>0</v>
      </c>
      <c r="L26" s="129">
        <f>SUM(L28:L28)+L29+L27</f>
        <v>0</v>
      </c>
      <c r="M26" s="129">
        <f t="shared" si="12"/>
        <v>0</v>
      </c>
      <c r="N26" s="137" t="str">
        <f t="shared" si="6"/>
        <v/>
      </c>
      <c r="O26" s="129">
        <f t="shared" si="10"/>
        <v>24022.2</v>
      </c>
      <c r="P26" s="129">
        <f t="shared" si="13"/>
        <v>3718.1895499999996</v>
      </c>
      <c r="Q26" s="129">
        <f t="shared" si="11"/>
        <v>-20304.010450000002</v>
      </c>
      <c r="R26" s="137">
        <f t="shared" si="7"/>
        <v>0.1547813917959221</v>
      </c>
    </row>
    <row r="27" spans="1:33" s="166" customFormat="1" ht="21.75" customHeight="1" x14ac:dyDescent="0.35">
      <c r="A27" s="176">
        <v>22010000</v>
      </c>
      <c r="B27" s="26" t="s">
        <v>69</v>
      </c>
      <c r="C27" s="28"/>
      <c r="D27" s="177">
        <v>18522.2</v>
      </c>
      <c r="E27" s="177">
        <v>2343.5</v>
      </c>
      <c r="F27" s="177">
        <v>2811.8919699999997</v>
      </c>
      <c r="G27" s="177">
        <f t="shared" si="0"/>
        <v>468.39196999999967</v>
      </c>
      <c r="H27" s="164">
        <f t="shared" si="8"/>
        <v>1.1998685598463834</v>
      </c>
      <c r="I27" s="177">
        <f>F27-D27</f>
        <v>-15710.30803</v>
      </c>
      <c r="J27" s="164">
        <f t="shared" si="5"/>
        <v>0.15181198615715194</v>
      </c>
      <c r="K27" s="178">
        <v>0</v>
      </c>
      <c r="L27" s="178">
        <v>0</v>
      </c>
      <c r="M27" s="178">
        <f t="shared" si="12"/>
        <v>0</v>
      </c>
      <c r="N27" s="164" t="str">
        <f t="shared" si="6"/>
        <v/>
      </c>
      <c r="O27" s="163">
        <f t="shared" si="10"/>
        <v>18522.2</v>
      </c>
      <c r="P27" s="178">
        <f t="shared" si="13"/>
        <v>2811.8919699999997</v>
      </c>
      <c r="Q27" s="163">
        <f t="shared" si="11"/>
        <v>-15710.30803</v>
      </c>
      <c r="R27" s="164">
        <f t="shared" si="7"/>
        <v>0.15181198615715194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s="166" customFormat="1" ht="31.2" x14ac:dyDescent="0.35">
      <c r="A28" s="176">
        <v>22080000</v>
      </c>
      <c r="B28" s="26" t="s">
        <v>155</v>
      </c>
      <c r="C28" s="20">
        <v>259.60000000000002</v>
      </c>
      <c r="D28" s="177">
        <v>5500</v>
      </c>
      <c r="E28" s="177">
        <v>900</v>
      </c>
      <c r="F28" s="177">
        <v>892.44684999999993</v>
      </c>
      <c r="G28" s="177">
        <f t="shared" ref="G28:G34" si="14">F28-E28</f>
        <v>-7.5531500000000733</v>
      </c>
      <c r="H28" s="164">
        <f t="shared" si="8"/>
        <v>0.99160761111111106</v>
      </c>
      <c r="I28" s="177">
        <f t="shared" ref="I28:I35" si="15">F28-D28</f>
        <v>-4607.5531499999997</v>
      </c>
      <c r="J28" s="164">
        <f t="shared" si="5"/>
        <v>0.16226306363636361</v>
      </c>
      <c r="K28" s="178">
        <v>0</v>
      </c>
      <c r="L28" s="178">
        <v>0</v>
      </c>
      <c r="M28" s="178">
        <f t="shared" si="12"/>
        <v>0</v>
      </c>
      <c r="N28" s="164" t="str">
        <f t="shared" si="6"/>
        <v/>
      </c>
      <c r="O28" s="163">
        <f t="shared" si="10"/>
        <v>5500</v>
      </c>
      <c r="P28" s="178">
        <f t="shared" si="13"/>
        <v>892.44684999999993</v>
      </c>
      <c r="Q28" s="163">
        <f t="shared" si="11"/>
        <v>-4607.5531499999997</v>
      </c>
      <c r="R28" s="164">
        <f t="shared" si="7"/>
        <v>0.16226306363636361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s="166" customFormat="1" ht="49.5" customHeight="1" x14ac:dyDescent="0.35">
      <c r="A29" s="176">
        <v>22130000</v>
      </c>
      <c r="B29" s="26" t="s">
        <v>156</v>
      </c>
      <c r="C29" s="20"/>
      <c r="D29" s="177">
        <v>0</v>
      </c>
      <c r="E29" s="177">
        <v>0</v>
      </c>
      <c r="F29" s="177">
        <v>13.85073</v>
      </c>
      <c r="G29" s="177">
        <f t="shared" si="14"/>
        <v>13.85073</v>
      </c>
      <c r="H29" s="164" t="str">
        <f t="shared" si="8"/>
        <v/>
      </c>
      <c r="I29" s="177">
        <f t="shared" si="15"/>
        <v>13.85073</v>
      </c>
      <c r="J29" s="164" t="str">
        <f t="shared" si="5"/>
        <v/>
      </c>
      <c r="K29" s="178">
        <v>0</v>
      </c>
      <c r="L29" s="178">
        <v>0</v>
      </c>
      <c r="M29" s="178">
        <f t="shared" si="12"/>
        <v>0</v>
      </c>
      <c r="N29" s="164" t="str">
        <f t="shared" si="6"/>
        <v/>
      </c>
      <c r="O29" s="163">
        <f t="shared" si="10"/>
        <v>0</v>
      </c>
      <c r="P29" s="178">
        <f t="shared" si="13"/>
        <v>13.85073</v>
      </c>
      <c r="Q29" s="163">
        <f t="shared" si="11"/>
        <v>13.85073</v>
      </c>
      <c r="R29" s="164" t="str">
        <f t="shared" si="7"/>
        <v/>
      </c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ht="20.25" customHeight="1" x14ac:dyDescent="0.3">
      <c r="A30" s="94">
        <v>24000000</v>
      </c>
      <c r="B30" s="23" t="s">
        <v>30</v>
      </c>
      <c r="C30" s="25">
        <f>C31+C34</f>
        <v>0</v>
      </c>
      <c r="D30" s="128">
        <f>SUM(D31:D32)</f>
        <v>0</v>
      </c>
      <c r="E30" s="128">
        <f>SUM(E31:E32)</f>
        <v>0</v>
      </c>
      <c r="F30" s="128">
        <f>SUM(F31:F32)</f>
        <v>910.6714300000001</v>
      </c>
      <c r="G30" s="149">
        <f t="shared" si="14"/>
        <v>910.6714300000001</v>
      </c>
      <c r="H30" s="137" t="str">
        <f t="shared" si="8"/>
        <v/>
      </c>
      <c r="I30" s="149">
        <f t="shared" si="15"/>
        <v>910.6714300000001</v>
      </c>
      <c r="J30" s="137" t="str">
        <f t="shared" si="5"/>
        <v/>
      </c>
      <c r="K30" s="143">
        <f>SUM(K31:K33)</f>
        <v>350</v>
      </c>
      <c r="L30" s="143">
        <f>SUM(L31:L33)</f>
        <v>42.756980000000006</v>
      </c>
      <c r="M30" s="143">
        <f t="shared" si="12"/>
        <v>-307.24302</v>
      </c>
      <c r="N30" s="137">
        <f t="shared" si="6"/>
        <v>0.12216280000000002</v>
      </c>
      <c r="O30" s="129">
        <f t="shared" si="10"/>
        <v>350</v>
      </c>
      <c r="P30" s="143">
        <f t="shared" si="13"/>
        <v>953.4284100000001</v>
      </c>
      <c r="Q30" s="129">
        <f t="shared" si="11"/>
        <v>603.4284100000001</v>
      </c>
      <c r="R30" s="137">
        <f t="shared" si="7"/>
        <v>2.7240811714285718</v>
      </c>
    </row>
    <row r="31" spans="1:33" s="166" customFormat="1" ht="20.25" customHeight="1" x14ac:dyDescent="0.35">
      <c r="A31" s="176">
        <v>24060000</v>
      </c>
      <c r="B31" s="26" t="s">
        <v>17</v>
      </c>
      <c r="C31" s="20">
        <v>0</v>
      </c>
      <c r="D31" s="177">
        <v>0</v>
      </c>
      <c r="E31" s="177">
        <v>0</v>
      </c>
      <c r="F31" s="177">
        <v>910.6714300000001</v>
      </c>
      <c r="G31" s="177">
        <f t="shared" si="14"/>
        <v>910.6714300000001</v>
      </c>
      <c r="H31" s="164" t="str">
        <f t="shared" si="8"/>
        <v/>
      </c>
      <c r="I31" s="177">
        <f t="shared" si="15"/>
        <v>910.6714300000001</v>
      </c>
      <c r="J31" s="164" t="str">
        <f t="shared" si="5"/>
        <v/>
      </c>
      <c r="K31" s="163">
        <v>350</v>
      </c>
      <c r="L31" s="163">
        <v>42.756980000000006</v>
      </c>
      <c r="M31" s="163">
        <f t="shared" ref="M31:M40" si="16">L31-K31</f>
        <v>-307.24302</v>
      </c>
      <c r="N31" s="164">
        <f t="shared" si="6"/>
        <v>0.12216280000000002</v>
      </c>
      <c r="O31" s="163">
        <f t="shared" si="10"/>
        <v>350</v>
      </c>
      <c r="P31" s="178">
        <f t="shared" si="13"/>
        <v>953.4284100000001</v>
      </c>
      <c r="Q31" s="163">
        <f t="shared" si="11"/>
        <v>603.4284100000001</v>
      </c>
      <c r="R31" s="164">
        <f t="shared" si="7"/>
        <v>2.7240811714285718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ht="21.75" hidden="1" customHeight="1" x14ac:dyDescent="0.35">
      <c r="A32" s="92">
        <v>24110000</v>
      </c>
      <c r="B32" s="144" t="s">
        <v>49</v>
      </c>
      <c r="C32" s="20"/>
      <c r="D32" s="145">
        <v>0</v>
      </c>
      <c r="E32" s="145">
        <v>0</v>
      </c>
      <c r="F32" s="145">
        <v>0</v>
      </c>
      <c r="G32" s="145">
        <v>0</v>
      </c>
      <c r="H32" s="137" t="str">
        <f t="shared" si="8"/>
        <v/>
      </c>
      <c r="I32" s="145">
        <f t="shared" si="15"/>
        <v>0</v>
      </c>
      <c r="J32" s="137" t="str">
        <f t="shared" si="5"/>
        <v/>
      </c>
      <c r="K32" s="134">
        <v>0</v>
      </c>
      <c r="L32" s="134">
        <v>0</v>
      </c>
      <c r="M32" s="134">
        <f t="shared" si="16"/>
        <v>0</v>
      </c>
      <c r="N32" s="137" t="str">
        <f t="shared" si="6"/>
        <v/>
      </c>
      <c r="O32" s="134">
        <f t="shared" si="10"/>
        <v>0</v>
      </c>
      <c r="P32" s="147">
        <f t="shared" si="13"/>
        <v>0</v>
      </c>
      <c r="Q32" s="134">
        <f t="shared" si="11"/>
        <v>0</v>
      </c>
      <c r="R32" s="137" t="str">
        <f t="shared" si="7"/>
        <v/>
      </c>
    </row>
    <row r="33" spans="1:33" ht="35.25" hidden="1" customHeight="1" x14ac:dyDescent="0.35">
      <c r="A33" s="92" t="s">
        <v>177</v>
      </c>
      <c r="B33" s="144" t="s">
        <v>178</v>
      </c>
      <c r="C33" s="20"/>
      <c r="D33" s="145">
        <v>0</v>
      </c>
      <c r="E33" s="145">
        <v>0</v>
      </c>
      <c r="F33" s="145">
        <v>0</v>
      </c>
      <c r="G33" s="145">
        <f t="shared" si="14"/>
        <v>0</v>
      </c>
      <c r="H33" s="137" t="str">
        <f t="shared" si="8"/>
        <v/>
      </c>
      <c r="I33" s="145">
        <f t="shared" si="15"/>
        <v>0</v>
      </c>
      <c r="J33" s="137" t="str">
        <f t="shared" si="5"/>
        <v/>
      </c>
      <c r="K33" s="134">
        <v>0</v>
      </c>
      <c r="L33" s="134">
        <v>0</v>
      </c>
      <c r="M33" s="134">
        <f t="shared" si="16"/>
        <v>0</v>
      </c>
      <c r="N33" s="137" t="str">
        <f t="shared" si="6"/>
        <v/>
      </c>
      <c r="O33" s="134">
        <f t="shared" si="10"/>
        <v>0</v>
      </c>
      <c r="P33" s="147">
        <f t="shared" si="13"/>
        <v>0</v>
      </c>
      <c r="Q33" s="134">
        <f t="shared" si="11"/>
        <v>0</v>
      </c>
      <c r="R33" s="137" t="str">
        <f t="shared" si="7"/>
        <v/>
      </c>
    </row>
    <row r="34" spans="1:33" ht="22.2" customHeight="1" x14ac:dyDescent="0.3">
      <c r="A34" s="94">
        <v>25000000</v>
      </c>
      <c r="B34" s="23" t="s">
        <v>25</v>
      </c>
      <c r="C34" s="25"/>
      <c r="D34" s="128">
        <v>0</v>
      </c>
      <c r="E34" s="128">
        <v>0</v>
      </c>
      <c r="F34" s="128">
        <v>0</v>
      </c>
      <c r="G34" s="128">
        <f t="shared" si="14"/>
        <v>0</v>
      </c>
      <c r="H34" s="137" t="str">
        <f t="shared" si="8"/>
        <v/>
      </c>
      <c r="I34" s="128">
        <f t="shared" si="15"/>
        <v>0</v>
      </c>
      <c r="J34" s="137" t="str">
        <f t="shared" si="5"/>
        <v/>
      </c>
      <c r="K34" s="143">
        <v>108547.30843999999</v>
      </c>
      <c r="L34" s="143">
        <v>26320.56237</v>
      </c>
      <c r="M34" s="129">
        <f t="shared" si="16"/>
        <v>-82226.746069999994</v>
      </c>
      <c r="N34" s="137">
        <f t="shared" si="6"/>
        <v>0.24248010151766045</v>
      </c>
      <c r="O34" s="129">
        <f t="shared" si="10"/>
        <v>108547.30843999999</v>
      </c>
      <c r="P34" s="129">
        <f t="shared" si="13"/>
        <v>26320.56237</v>
      </c>
      <c r="Q34" s="129">
        <f t="shared" si="11"/>
        <v>-82226.746069999994</v>
      </c>
      <c r="R34" s="137">
        <f t="shared" si="7"/>
        <v>0.24248010151766045</v>
      </c>
    </row>
    <row r="35" spans="1:33" ht="17.399999999999999" x14ac:dyDescent="0.3">
      <c r="A35" s="94">
        <v>30000000</v>
      </c>
      <c r="B35" s="7" t="s">
        <v>38</v>
      </c>
      <c r="C35" s="28"/>
      <c r="D35" s="128">
        <v>0</v>
      </c>
      <c r="E35" s="128">
        <v>0</v>
      </c>
      <c r="F35" s="128">
        <v>0</v>
      </c>
      <c r="G35" s="128">
        <f t="shared" ref="G35:G50" si="17">F35-E35</f>
        <v>0</v>
      </c>
      <c r="H35" s="137" t="str">
        <f t="shared" si="8"/>
        <v/>
      </c>
      <c r="I35" s="129">
        <f t="shared" si="15"/>
        <v>0</v>
      </c>
      <c r="J35" s="137" t="str">
        <f t="shared" si="5"/>
        <v/>
      </c>
      <c r="K35" s="129">
        <v>0</v>
      </c>
      <c r="L35" s="129">
        <v>0</v>
      </c>
      <c r="M35" s="129">
        <f t="shared" si="16"/>
        <v>0</v>
      </c>
      <c r="N35" s="137" t="str">
        <f t="shared" si="6"/>
        <v/>
      </c>
      <c r="O35" s="129">
        <f t="shared" si="10"/>
        <v>0</v>
      </c>
      <c r="P35" s="129">
        <f t="shared" si="13"/>
        <v>0</v>
      </c>
      <c r="Q35" s="129">
        <f t="shared" si="11"/>
        <v>0</v>
      </c>
      <c r="R35" s="137" t="str">
        <f t="shared" si="7"/>
        <v/>
      </c>
      <c r="S35" s="29"/>
      <c r="T35" s="29"/>
      <c r="U35" s="29"/>
      <c r="V35" s="29"/>
      <c r="W35" s="30"/>
    </row>
    <row r="36" spans="1:33" ht="34.799999999999997" x14ac:dyDescent="0.3">
      <c r="A36" s="94" t="s">
        <v>210</v>
      </c>
      <c r="B36" s="7" t="s">
        <v>211</v>
      </c>
      <c r="C36" s="7"/>
      <c r="D36" s="128"/>
      <c r="E36" s="128"/>
      <c r="F36" s="128"/>
      <c r="G36" s="128"/>
      <c r="H36" s="137"/>
      <c r="I36" s="129"/>
      <c r="J36" s="137"/>
      <c r="K36" s="143">
        <v>1616.2239999999999</v>
      </c>
      <c r="L36" s="143">
        <v>1862.86</v>
      </c>
      <c r="M36" s="129"/>
      <c r="N36" s="137"/>
      <c r="O36" s="129">
        <f>D36+K36</f>
        <v>1616.2239999999999</v>
      </c>
      <c r="P36" s="129">
        <f>L36+F36</f>
        <v>1862.86</v>
      </c>
      <c r="Q36" s="129">
        <f>P36-O36</f>
        <v>246.63599999999997</v>
      </c>
      <c r="R36" s="137">
        <f>IFERROR(P36/O36,"")</f>
        <v>1.1526001346348032</v>
      </c>
      <c r="S36" s="29"/>
      <c r="T36" s="29"/>
      <c r="U36" s="29"/>
      <c r="V36" s="29"/>
      <c r="W36" s="30"/>
    </row>
    <row r="37" spans="1:33" ht="18" hidden="1" x14ac:dyDescent="0.35">
      <c r="A37" s="94">
        <v>50000000</v>
      </c>
      <c r="B37" s="7" t="s">
        <v>18</v>
      </c>
      <c r="C37" s="25">
        <f>C38+C39</f>
        <v>0</v>
      </c>
      <c r="D37" s="128"/>
      <c r="E37" s="193"/>
      <c r="F37" s="128">
        <f>F38+F39</f>
        <v>0</v>
      </c>
      <c r="G37" s="128">
        <f t="shared" si="17"/>
        <v>0</v>
      </c>
      <c r="H37" s="145" t="e">
        <f>F37/E37*100</f>
        <v>#DIV/0!</v>
      </c>
      <c r="I37" s="129"/>
      <c r="J37" s="129"/>
      <c r="K37" s="128">
        <f>K38+K39</f>
        <v>0</v>
      </c>
      <c r="L37" s="129">
        <f>L38+L39</f>
        <v>0</v>
      </c>
      <c r="M37" s="129">
        <f t="shared" si="16"/>
        <v>0</v>
      </c>
      <c r="N37" s="129"/>
      <c r="O37" s="129">
        <f t="shared" si="10"/>
        <v>0</v>
      </c>
      <c r="P37" s="129">
        <f t="shared" si="13"/>
        <v>0</v>
      </c>
      <c r="Q37" s="129">
        <f t="shared" si="11"/>
        <v>0</v>
      </c>
      <c r="R37" s="129"/>
    </row>
    <row r="38" spans="1:33" ht="18" hidden="1" x14ac:dyDescent="0.35">
      <c r="A38" s="92">
        <v>50080000</v>
      </c>
      <c r="B38" s="144" t="s">
        <v>19</v>
      </c>
      <c r="C38" s="20"/>
      <c r="D38" s="145"/>
      <c r="E38" s="194"/>
      <c r="F38" s="145"/>
      <c r="G38" s="145">
        <f t="shared" si="17"/>
        <v>0</v>
      </c>
      <c r="H38" s="145" t="e">
        <f>F38/E38*100</f>
        <v>#DIV/0!</v>
      </c>
      <c r="I38" s="147"/>
      <c r="J38" s="147"/>
      <c r="K38" s="145"/>
      <c r="L38" s="134"/>
      <c r="M38" s="134">
        <f t="shared" si="16"/>
        <v>0</v>
      </c>
      <c r="N38" s="147"/>
      <c r="O38" s="134">
        <f t="shared" si="10"/>
        <v>0</v>
      </c>
      <c r="P38" s="147">
        <f t="shared" si="13"/>
        <v>0</v>
      </c>
      <c r="Q38" s="134">
        <f t="shared" si="11"/>
        <v>0</v>
      </c>
      <c r="R38" s="134"/>
    </row>
    <row r="39" spans="1:33" ht="18" hidden="1" x14ac:dyDescent="0.35">
      <c r="A39" s="92">
        <v>50110000</v>
      </c>
      <c r="B39" s="144" t="s">
        <v>20</v>
      </c>
      <c r="C39" s="20"/>
      <c r="D39" s="145"/>
      <c r="E39" s="194"/>
      <c r="F39" s="145"/>
      <c r="G39" s="145">
        <f t="shared" si="17"/>
        <v>0</v>
      </c>
      <c r="H39" s="145" t="e">
        <f>F39/E39*100</f>
        <v>#DIV/0!</v>
      </c>
      <c r="I39" s="147"/>
      <c r="J39" s="147"/>
      <c r="K39" s="145"/>
      <c r="L39" s="134"/>
      <c r="M39" s="134">
        <f t="shared" si="16"/>
        <v>0</v>
      </c>
      <c r="N39" s="147"/>
      <c r="O39" s="134">
        <f t="shared" si="10"/>
        <v>0</v>
      </c>
      <c r="P39" s="147">
        <f t="shared" si="13"/>
        <v>0</v>
      </c>
      <c r="Q39" s="134">
        <f t="shared" si="11"/>
        <v>0</v>
      </c>
      <c r="R39" s="134"/>
    </row>
    <row r="40" spans="1:33" s="78" customFormat="1" ht="21.75" customHeight="1" x14ac:dyDescent="0.3">
      <c r="A40" s="105">
        <v>90010100</v>
      </c>
      <c r="B40" s="106" t="s">
        <v>176</v>
      </c>
      <c r="C40" s="107" t="e">
        <f>C10+C24+C37+C38</f>
        <v>#REF!</v>
      </c>
      <c r="D40" s="195">
        <f>D10+D24+D37+D35</f>
        <v>800000</v>
      </c>
      <c r="E40" s="195">
        <f>E10+E24+E37+E35</f>
        <v>92560.900000000009</v>
      </c>
      <c r="F40" s="132">
        <f>F10+F24+F37+F35</f>
        <v>105895.99313999999</v>
      </c>
      <c r="G40" s="132">
        <f t="shared" si="17"/>
        <v>13335.093139999983</v>
      </c>
      <c r="H40" s="140">
        <f>IFERROR(F40/E40,"")</f>
        <v>1.1440683176157533</v>
      </c>
      <c r="I40" s="132">
        <f t="shared" ref="I40:I50" si="18">F40-D40</f>
        <v>-694104.00685999996</v>
      </c>
      <c r="J40" s="140">
        <f>IFERROR(F40/D40,"")</f>
        <v>0.132369991425</v>
      </c>
      <c r="K40" s="132">
        <f>K10+K24+K35+K37+K36</f>
        <v>113595.33244</v>
      </c>
      <c r="L40" s="132">
        <f>L10+L24+L35+L37+L36</f>
        <v>29030.452069999999</v>
      </c>
      <c r="M40" s="132">
        <f t="shared" si="16"/>
        <v>-84564.880369999999</v>
      </c>
      <c r="N40" s="140">
        <f>IFERROR(L40/K40,"")</f>
        <v>0.25556025451427428</v>
      </c>
      <c r="O40" s="132">
        <f t="shared" si="10"/>
        <v>913595.33244000003</v>
      </c>
      <c r="P40" s="132">
        <f t="shared" si="13"/>
        <v>134926.44520999998</v>
      </c>
      <c r="Q40" s="132">
        <f t="shared" si="11"/>
        <v>-778668.88722999999</v>
      </c>
      <c r="R40" s="141">
        <f>IFERROR(P40/O40,"")</f>
        <v>0.14768731890260747</v>
      </c>
    </row>
    <row r="41" spans="1:33" ht="28.5" customHeight="1" x14ac:dyDescent="0.35">
      <c r="A41" s="96">
        <v>40000000</v>
      </c>
      <c r="B41" s="7" t="s">
        <v>26</v>
      </c>
      <c r="C41" s="18" t="e">
        <f>C42+#REF!</f>
        <v>#REF!</v>
      </c>
      <c r="D41" s="128">
        <f>D42</f>
        <v>633843.34499999997</v>
      </c>
      <c r="E41" s="128">
        <f>E42</f>
        <v>102602.04500000001</v>
      </c>
      <c r="F41" s="128">
        <f>F42</f>
        <v>102602.04500000001</v>
      </c>
      <c r="G41" s="128">
        <f t="shared" si="17"/>
        <v>0</v>
      </c>
      <c r="H41" s="137">
        <f>IFERROR(F41/E41,"")</f>
        <v>1</v>
      </c>
      <c r="I41" s="129">
        <f t="shared" si="18"/>
        <v>-531241.29999999993</v>
      </c>
      <c r="J41" s="137">
        <f>IFERROR(F41/D41,"")</f>
        <v>0.16187287570243405</v>
      </c>
      <c r="K41" s="128">
        <f>K42</f>
        <v>0</v>
      </c>
      <c r="L41" s="134">
        <f>L42</f>
        <v>0</v>
      </c>
      <c r="M41" s="129">
        <f t="shared" ref="M41:M46" si="19">L41-K41</f>
        <v>0</v>
      </c>
      <c r="N41" s="137" t="str">
        <f>IFERROR(L41/K41,"")</f>
        <v/>
      </c>
      <c r="O41" s="129">
        <f t="shared" si="10"/>
        <v>633843.34499999997</v>
      </c>
      <c r="P41" s="129">
        <f t="shared" si="13"/>
        <v>102602.04500000001</v>
      </c>
      <c r="Q41" s="129">
        <f t="shared" si="11"/>
        <v>-531241.29999999993</v>
      </c>
      <c r="R41" s="137">
        <f>IFERROR(P41/O41,"")</f>
        <v>0.16187287570243405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28.5" customHeight="1" x14ac:dyDescent="0.35">
      <c r="A42" s="96">
        <v>41000000</v>
      </c>
      <c r="B42" s="7" t="s">
        <v>27</v>
      </c>
      <c r="C42" s="18" t="e">
        <f>C43+C47</f>
        <v>#REF!</v>
      </c>
      <c r="D42" s="128">
        <f>D43+D47</f>
        <v>633843.34499999997</v>
      </c>
      <c r="E42" s="128">
        <f>E43+E47</f>
        <v>102602.04500000001</v>
      </c>
      <c r="F42" s="128">
        <f>F43+F47</f>
        <v>102602.04500000001</v>
      </c>
      <c r="G42" s="128">
        <f t="shared" si="17"/>
        <v>0</v>
      </c>
      <c r="H42" s="137">
        <f t="shared" ref="H42:H66" si="20">IFERROR(F42/E42,"")</f>
        <v>1</v>
      </c>
      <c r="I42" s="129">
        <f t="shared" si="18"/>
        <v>-531241.29999999993</v>
      </c>
      <c r="J42" s="137">
        <f t="shared" ref="J42:J63" si="21">IFERROR(F42/D42,"")</f>
        <v>0.16187287570243405</v>
      </c>
      <c r="K42" s="128">
        <f>K43+K47</f>
        <v>0</v>
      </c>
      <c r="L42" s="134">
        <f>L43+L47</f>
        <v>0</v>
      </c>
      <c r="M42" s="129">
        <f t="shared" si="19"/>
        <v>0</v>
      </c>
      <c r="N42" s="137" t="str">
        <f t="shared" ref="N42:N63" si="22">IFERROR(L42/K42,"")</f>
        <v/>
      </c>
      <c r="O42" s="129">
        <f t="shared" si="10"/>
        <v>633843.34499999997</v>
      </c>
      <c r="P42" s="129">
        <f t="shared" si="13"/>
        <v>102602.04500000001</v>
      </c>
      <c r="Q42" s="129">
        <f t="shared" si="11"/>
        <v>-531241.29999999993</v>
      </c>
      <c r="R42" s="137">
        <f t="shared" ref="R42:R63" si="23">IFERROR(P42/O42,"")</f>
        <v>0.16187287570243405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s="101" customFormat="1" ht="28.5" customHeight="1" x14ac:dyDescent="0.3">
      <c r="A43" s="94">
        <v>41020000</v>
      </c>
      <c r="B43" s="7" t="s">
        <v>173</v>
      </c>
      <c r="C43" s="100">
        <f>SUM(C44:C44)</f>
        <v>226954.7</v>
      </c>
      <c r="D43" s="196">
        <f>D44+D45+D46</f>
        <v>406629.34500000003</v>
      </c>
      <c r="E43" s="196">
        <f>E44+E45+E46</f>
        <v>68616.545000000013</v>
      </c>
      <c r="F43" s="196">
        <f>F44+F45+F46</f>
        <v>68616.545000000013</v>
      </c>
      <c r="G43" s="149">
        <f t="shared" si="17"/>
        <v>0</v>
      </c>
      <c r="H43" s="137">
        <f t="shared" si="20"/>
        <v>1</v>
      </c>
      <c r="I43" s="143">
        <f t="shared" si="18"/>
        <v>-338012.80000000005</v>
      </c>
      <c r="J43" s="137">
        <f t="shared" si="21"/>
        <v>0.16874469549166454</v>
      </c>
      <c r="K43" s="196">
        <f>K44+K45</f>
        <v>0</v>
      </c>
      <c r="L43" s="129">
        <f>L44+L45</f>
        <v>0</v>
      </c>
      <c r="M43" s="143">
        <f t="shared" si="19"/>
        <v>0</v>
      </c>
      <c r="N43" s="137" t="str">
        <f t="shared" si="22"/>
        <v/>
      </c>
      <c r="O43" s="143">
        <f t="shared" si="10"/>
        <v>406629.34500000003</v>
      </c>
      <c r="P43" s="143">
        <f t="shared" si="13"/>
        <v>68616.545000000013</v>
      </c>
      <c r="Q43" s="143">
        <f t="shared" si="11"/>
        <v>-338012.80000000005</v>
      </c>
      <c r="R43" s="137">
        <f t="shared" si="23"/>
        <v>0.16874469549166454</v>
      </c>
    </row>
    <row r="44" spans="1:33" s="166" customFormat="1" ht="28.5" customHeight="1" x14ac:dyDescent="0.35">
      <c r="A44" s="176">
        <v>41020100</v>
      </c>
      <c r="B44" s="26" t="s">
        <v>58</v>
      </c>
      <c r="C44" s="31">
        <v>226954.7</v>
      </c>
      <c r="D44" s="177">
        <v>291863.8</v>
      </c>
      <c r="E44" s="177">
        <v>48644</v>
      </c>
      <c r="F44" s="177">
        <v>48644</v>
      </c>
      <c r="G44" s="177">
        <f t="shared" si="17"/>
        <v>0</v>
      </c>
      <c r="H44" s="164">
        <f t="shared" si="20"/>
        <v>1</v>
      </c>
      <c r="I44" s="178">
        <f t="shared" si="18"/>
        <v>-243219.8</v>
      </c>
      <c r="J44" s="164">
        <f t="shared" si="21"/>
        <v>0.16666678087518905</v>
      </c>
      <c r="K44" s="177"/>
      <c r="L44" s="163"/>
      <c r="M44" s="178">
        <f t="shared" si="19"/>
        <v>0</v>
      </c>
      <c r="N44" s="164" t="str">
        <f t="shared" si="22"/>
        <v/>
      </c>
      <c r="O44" s="178">
        <f t="shared" si="10"/>
        <v>291863.8</v>
      </c>
      <c r="P44" s="178">
        <f t="shared" si="13"/>
        <v>48644</v>
      </c>
      <c r="Q44" s="178">
        <f t="shared" si="11"/>
        <v>-243219.8</v>
      </c>
      <c r="R44" s="164">
        <f t="shared" si="23"/>
        <v>0.16666678087518905</v>
      </c>
    </row>
    <row r="45" spans="1:33" s="166" customFormat="1" ht="46.8" x14ac:dyDescent="0.35">
      <c r="A45" s="176">
        <v>41020200</v>
      </c>
      <c r="B45" s="26" t="s">
        <v>101</v>
      </c>
      <c r="C45" s="31"/>
      <c r="D45" s="177">
        <v>113751.6</v>
      </c>
      <c r="E45" s="177">
        <v>18958.599999999999</v>
      </c>
      <c r="F45" s="177">
        <v>18958.599999999999</v>
      </c>
      <c r="G45" s="177">
        <f t="shared" si="17"/>
        <v>0</v>
      </c>
      <c r="H45" s="164">
        <f t="shared" si="20"/>
        <v>1</v>
      </c>
      <c r="I45" s="178">
        <f t="shared" si="18"/>
        <v>-94793</v>
      </c>
      <c r="J45" s="164">
        <f t="shared" si="21"/>
        <v>0.16666666666666666</v>
      </c>
      <c r="K45" s="177"/>
      <c r="L45" s="163"/>
      <c r="M45" s="178">
        <f t="shared" si="19"/>
        <v>0</v>
      </c>
      <c r="N45" s="164" t="str">
        <f t="shared" si="22"/>
        <v/>
      </c>
      <c r="O45" s="178">
        <f>D45+K45</f>
        <v>113751.6</v>
      </c>
      <c r="P45" s="178">
        <f>L45+F45</f>
        <v>18958.599999999999</v>
      </c>
      <c r="Q45" s="178">
        <f>P45-O45</f>
        <v>-94793</v>
      </c>
      <c r="R45" s="164">
        <f t="shared" si="23"/>
        <v>0.16666666666666666</v>
      </c>
    </row>
    <row r="46" spans="1:33" ht="78" customHeight="1" x14ac:dyDescent="0.35">
      <c r="A46" s="176" t="s">
        <v>216</v>
      </c>
      <c r="B46" s="26" t="s">
        <v>217</v>
      </c>
      <c r="C46" s="31"/>
      <c r="D46" s="177">
        <v>1013.9450000000001</v>
      </c>
      <c r="E46" s="177">
        <v>1013.9450000000001</v>
      </c>
      <c r="F46" s="177">
        <v>1013.9450000000001</v>
      </c>
      <c r="G46" s="145">
        <f>F46-E46</f>
        <v>0</v>
      </c>
      <c r="H46" s="138">
        <f>IFERROR(F46/E46,"")</f>
        <v>1</v>
      </c>
      <c r="I46" s="147">
        <f>F46-D46</f>
        <v>0</v>
      </c>
      <c r="J46" s="138">
        <f>IFERROR(F46/D46,"")</f>
        <v>1</v>
      </c>
      <c r="K46" s="145"/>
      <c r="L46" s="134"/>
      <c r="M46" s="147">
        <f t="shared" si="19"/>
        <v>0</v>
      </c>
      <c r="N46" s="138" t="str">
        <f>IFERROR(L46/K46,"")</f>
        <v/>
      </c>
      <c r="O46" s="147">
        <f>D46+K46</f>
        <v>1013.9450000000001</v>
      </c>
      <c r="P46" s="147">
        <f>L46+F46</f>
        <v>1013.9450000000001</v>
      </c>
      <c r="Q46" s="147">
        <f>P46-O46</f>
        <v>0</v>
      </c>
      <c r="R46" s="138">
        <f>IFERROR(P46/O46,"")</f>
        <v>1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25.5" customHeight="1" x14ac:dyDescent="0.3">
      <c r="A47" s="94">
        <v>41030000</v>
      </c>
      <c r="B47" s="7" t="s">
        <v>157</v>
      </c>
      <c r="C47" s="25" t="e">
        <f>#REF!</f>
        <v>#REF!</v>
      </c>
      <c r="D47" s="128">
        <f>SUM(D48:D64)</f>
        <v>227214</v>
      </c>
      <c r="E47" s="128">
        <f>SUM(E48:E64)</f>
        <v>33985.5</v>
      </c>
      <c r="F47" s="128">
        <f>SUM(F48:F64)</f>
        <v>33985.5</v>
      </c>
      <c r="G47" s="128">
        <f>SUM(G48:G63)</f>
        <v>0</v>
      </c>
      <c r="H47" s="137">
        <f t="shared" si="20"/>
        <v>1</v>
      </c>
      <c r="I47" s="143">
        <f t="shared" si="18"/>
        <v>-193228.5</v>
      </c>
      <c r="J47" s="137">
        <f t="shared" si="21"/>
        <v>0.1495748501412765</v>
      </c>
      <c r="K47" s="128">
        <f>SUM(K48:K64)</f>
        <v>0</v>
      </c>
      <c r="L47" s="129">
        <f>SUM(L48:L64)</f>
        <v>0</v>
      </c>
      <c r="M47" s="128">
        <f>SUM(M48:M63)</f>
        <v>0</v>
      </c>
      <c r="N47" s="137" t="str">
        <f t="shared" si="22"/>
        <v/>
      </c>
      <c r="O47" s="128">
        <f>SUM(O48:O63)</f>
        <v>227214</v>
      </c>
      <c r="P47" s="128">
        <f>SUM(P48:P63)</f>
        <v>33985.5</v>
      </c>
      <c r="Q47" s="128">
        <f>SUM(Q48:Q63)</f>
        <v>-193228.49999999997</v>
      </c>
      <c r="R47" s="137">
        <f t="shared" si="23"/>
        <v>0.1495748501412765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237.75" hidden="1" customHeight="1" x14ac:dyDescent="0.35">
      <c r="A48" s="92">
        <v>41030500</v>
      </c>
      <c r="B48" s="144" t="s">
        <v>179</v>
      </c>
      <c r="C48" s="25"/>
      <c r="D48" s="145"/>
      <c r="E48" s="133"/>
      <c r="F48" s="145"/>
      <c r="G48" s="145">
        <f t="shared" si="17"/>
        <v>0</v>
      </c>
      <c r="H48" s="137" t="str">
        <f t="shared" si="20"/>
        <v/>
      </c>
      <c r="I48" s="147">
        <f t="shared" si="18"/>
        <v>0</v>
      </c>
      <c r="J48" s="137" t="str">
        <f t="shared" si="21"/>
        <v/>
      </c>
      <c r="K48" s="145">
        <v>0</v>
      </c>
      <c r="L48" s="134">
        <v>0</v>
      </c>
      <c r="M48" s="147">
        <f t="shared" ref="M48:M62" si="24">L48-K48</f>
        <v>0</v>
      </c>
      <c r="N48" s="137" t="str">
        <f t="shared" si="22"/>
        <v/>
      </c>
      <c r="O48" s="147">
        <f t="shared" si="10"/>
        <v>0</v>
      </c>
      <c r="P48" s="147">
        <f t="shared" si="13"/>
        <v>0</v>
      </c>
      <c r="Q48" s="147">
        <f t="shared" ref="Q48:Q68" si="25">P48-O48</f>
        <v>0</v>
      </c>
      <c r="R48" s="137" t="str">
        <f t="shared" si="23"/>
        <v/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48.75" hidden="1" customHeight="1" x14ac:dyDescent="0.35">
      <c r="A49" s="92">
        <v>41032300</v>
      </c>
      <c r="B49" s="144" t="s">
        <v>187</v>
      </c>
      <c r="C49" s="25"/>
      <c r="D49" s="145"/>
      <c r="E49" s="133"/>
      <c r="F49" s="145"/>
      <c r="G49" s="145">
        <f>F49-E49</f>
        <v>0</v>
      </c>
      <c r="H49" s="137" t="str">
        <f t="shared" si="20"/>
        <v/>
      </c>
      <c r="I49" s="147">
        <f t="shared" si="18"/>
        <v>0</v>
      </c>
      <c r="J49" s="137" t="str">
        <f t="shared" si="21"/>
        <v/>
      </c>
      <c r="K49" s="145"/>
      <c r="L49" s="134">
        <v>0</v>
      </c>
      <c r="M49" s="147">
        <f>L49-K49</f>
        <v>0</v>
      </c>
      <c r="N49" s="137" t="str">
        <f t="shared" si="22"/>
        <v/>
      </c>
      <c r="O49" s="147">
        <f>D49+K49</f>
        <v>0</v>
      </c>
      <c r="P49" s="147">
        <f>L49+F49</f>
        <v>0</v>
      </c>
      <c r="Q49" s="147">
        <f t="shared" si="25"/>
        <v>0</v>
      </c>
      <c r="R49" s="137" t="str">
        <f t="shared" si="23"/>
        <v/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s="166" customFormat="1" ht="31.2" x14ac:dyDescent="0.35">
      <c r="A50" s="176">
        <v>41033000</v>
      </c>
      <c r="B50" s="26" t="s">
        <v>201</v>
      </c>
      <c r="C50" s="28"/>
      <c r="D50" s="177">
        <v>46623.199999999997</v>
      </c>
      <c r="E50" s="177">
        <v>7770.4</v>
      </c>
      <c r="F50" s="177">
        <v>7770.4</v>
      </c>
      <c r="G50" s="177">
        <f t="shared" si="17"/>
        <v>0</v>
      </c>
      <c r="H50" s="164">
        <f t="shared" si="20"/>
        <v>1</v>
      </c>
      <c r="I50" s="178">
        <f t="shared" si="18"/>
        <v>-38852.799999999996</v>
      </c>
      <c r="J50" s="164">
        <f t="shared" si="21"/>
        <v>0.16666380686010399</v>
      </c>
      <c r="K50" s="177"/>
      <c r="L50" s="214"/>
      <c r="M50" s="178">
        <f t="shared" si="24"/>
        <v>0</v>
      </c>
      <c r="N50" s="164" t="str">
        <f t="shared" si="22"/>
        <v/>
      </c>
      <c r="O50" s="178">
        <f>D50+K50</f>
        <v>46623.199999999997</v>
      </c>
      <c r="P50" s="178">
        <f>L50+F50</f>
        <v>7770.4</v>
      </c>
      <c r="Q50" s="178">
        <f t="shared" si="25"/>
        <v>-38852.799999999996</v>
      </c>
      <c r="R50" s="164">
        <f t="shared" si="23"/>
        <v>0.16666380686010399</v>
      </c>
    </row>
    <row r="51" spans="1:33" s="166" customFormat="1" ht="31.2" hidden="1" x14ac:dyDescent="0.35">
      <c r="A51" s="176">
        <v>41033800</v>
      </c>
      <c r="B51" s="26" t="s">
        <v>192</v>
      </c>
      <c r="C51" s="28"/>
      <c r="D51" s="177"/>
      <c r="E51" s="177"/>
      <c r="F51" s="177"/>
      <c r="G51" s="177"/>
      <c r="H51" s="164"/>
      <c r="I51" s="178"/>
      <c r="J51" s="164"/>
      <c r="K51" s="177"/>
      <c r="L51" s="214"/>
      <c r="M51" s="178">
        <f t="shared" si="24"/>
        <v>0</v>
      </c>
      <c r="N51" s="164"/>
      <c r="O51" s="178"/>
      <c r="P51" s="178"/>
      <c r="Q51" s="178"/>
      <c r="R51" s="164"/>
    </row>
    <row r="52" spans="1:33" s="166" customFormat="1" ht="29.25" customHeight="1" x14ac:dyDescent="0.35">
      <c r="A52" s="176" t="s">
        <v>102</v>
      </c>
      <c r="B52" s="26" t="s">
        <v>106</v>
      </c>
      <c r="C52" s="28"/>
      <c r="D52" s="177">
        <v>180590.8</v>
      </c>
      <c r="E52" s="177">
        <v>26215.1</v>
      </c>
      <c r="F52" s="177">
        <v>26215.1</v>
      </c>
      <c r="G52" s="177">
        <f t="shared" ref="G52:G68" si="26">F52-E52</f>
        <v>0</v>
      </c>
      <c r="H52" s="164">
        <f t="shared" si="20"/>
        <v>1</v>
      </c>
      <c r="I52" s="178">
        <f t="shared" ref="I52:I68" si="27">F52-D52</f>
        <v>-154375.69999999998</v>
      </c>
      <c r="J52" s="164">
        <f t="shared" si="21"/>
        <v>0.14516298726180957</v>
      </c>
      <c r="K52" s="177"/>
      <c r="L52" s="214"/>
      <c r="M52" s="178">
        <f t="shared" si="24"/>
        <v>0</v>
      </c>
      <c r="N52" s="164" t="str">
        <f t="shared" si="22"/>
        <v/>
      </c>
      <c r="O52" s="178">
        <f t="shared" si="10"/>
        <v>180590.8</v>
      </c>
      <c r="P52" s="178">
        <f t="shared" si="13"/>
        <v>26215.1</v>
      </c>
      <c r="Q52" s="178">
        <f t="shared" si="25"/>
        <v>-154375.69999999998</v>
      </c>
      <c r="R52" s="164">
        <f t="shared" si="23"/>
        <v>0.14516298726180957</v>
      </c>
    </row>
    <row r="53" spans="1:33" ht="67.5" hidden="1" customHeight="1" x14ac:dyDescent="0.35">
      <c r="A53" s="92" t="s">
        <v>103</v>
      </c>
      <c r="B53" s="144" t="s">
        <v>107</v>
      </c>
      <c r="C53" s="25"/>
      <c r="D53" s="145"/>
      <c r="E53" s="133"/>
      <c r="F53" s="145"/>
      <c r="G53" s="145">
        <f t="shared" si="26"/>
        <v>0</v>
      </c>
      <c r="H53" s="138" t="str">
        <f t="shared" si="20"/>
        <v/>
      </c>
      <c r="I53" s="147">
        <f t="shared" si="27"/>
        <v>0</v>
      </c>
      <c r="J53" s="138" t="str">
        <f t="shared" si="21"/>
        <v/>
      </c>
      <c r="K53" s="145"/>
      <c r="L53" s="147"/>
      <c r="M53" s="147">
        <f t="shared" si="24"/>
        <v>0</v>
      </c>
      <c r="N53" s="138" t="str">
        <f t="shared" si="22"/>
        <v/>
      </c>
      <c r="O53" s="147">
        <f t="shared" si="10"/>
        <v>0</v>
      </c>
      <c r="P53" s="147">
        <f t="shared" si="13"/>
        <v>0</v>
      </c>
      <c r="Q53" s="147">
        <f t="shared" si="25"/>
        <v>0</v>
      </c>
      <c r="R53" s="138" t="str">
        <f t="shared" si="23"/>
        <v/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ht="49.5" hidden="1" customHeight="1" x14ac:dyDescent="0.35">
      <c r="A54" s="92">
        <v>41034500</v>
      </c>
      <c r="B54" s="144" t="s">
        <v>186</v>
      </c>
      <c r="C54" s="25"/>
      <c r="D54" s="145">
        <v>0</v>
      </c>
      <c r="E54" s="133">
        <v>0</v>
      </c>
      <c r="F54" s="145">
        <v>0</v>
      </c>
      <c r="G54" s="145">
        <f>F54-E54</f>
        <v>0</v>
      </c>
      <c r="H54" s="138" t="str">
        <f>IFERROR(F54/E54,"")</f>
        <v/>
      </c>
      <c r="I54" s="147">
        <f>F54-D54</f>
        <v>0</v>
      </c>
      <c r="J54" s="138" t="str">
        <f>IFERROR(F54/D54,"")</f>
        <v/>
      </c>
      <c r="K54" s="145"/>
      <c r="L54" s="147"/>
      <c r="M54" s="147">
        <f>L54-K54</f>
        <v>0</v>
      </c>
      <c r="N54" s="138" t="str">
        <f>IFERROR(L54/K54,"")</f>
        <v/>
      </c>
      <c r="O54" s="147">
        <f t="shared" ref="O54:O63" si="28">D54+K54</f>
        <v>0</v>
      </c>
      <c r="P54" s="147">
        <f t="shared" ref="P54:P62" si="29">L54+F54</f>
        <v>0</v>
      </c>
      <c r="Q54" s="147">
        <f>P54-O54</f>
        <v>0</v>
      </c>
      <c r="R54" s="138" t="str">
        <f>IFERROR(P54/O54,"")</f>
        <v/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ht="49.5" hidden="1" customHeight="1" x14ac:dyDescent="0.35">
      <c r="A55" s="92">
        <v>41035300</v>
      </c>
      <c r="B55" s="144" t="s">
        <v>193</v>
      </c>
      <c r="C55" s="25"/>
      <c r="D55" s="145">
        <v>0</v>
      </c>
      <c r="E55" s="133">
        <v>0</v>
      </c>
      <c r="F55" s="145">
        <v>0</v>
      </c>
      <c r="G55" s="145">
        <f>F55-E55</f>
        <v>0</v>
      </c>
      <c r="H55" s="138" t="str">
        <f>IFERROR(F55/E55,"")</f>
        <v/>
      </c>
      <c r="I55" s="147">
        <f>F55-D55</f>
        <v>0</v>
      </c>
      <c r="J55" s="138" t="str">
        <f>IFERROR(F55/D55,"")</f>
        <v/>
      </c>
      <c r="K55" s="145">
        <v>0</v>
      </c>
      <c r="L55" s="147">
        <v>0</v>
      </c>
      <c r="M55" s="147">
        <f>L55-K55</f>
        <v>0</v>
      </c>
      <c r="N55" s="138"/>
      <c r="O55" s="147">
        <f t="shared" si="28"/>
        <v>0</v>
      </c>
      <c r="P55" s="147">
        <f t="shared" si="29"/>
        <v>0</v>
      </c>
      <c r="Q55" s="147">
        <f>P55-O55</f>
        <v>0</v>
      </c>
      <c r="R55" s="138" t="str">
        <f>IFERROR(P55/O55,"")</f>
        <v/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40.5" hidden="1" customHeight="1" x14ac:dyDescent="0.35">
      <c r="A56" s="92" t="s">
        <v>104</v>
      </c>
      <c r="B56" s="144" t="s">
        <v>94</v>
      </c>
      <c r="C56" s="25"/>
      <c r="D56" s="145"/>
      <c r="E56" s="133"/>
      <c r="F56" s="145"/>
      <c r="G56" s="145">
        <f t="shared" si="26"/>
        <v>0</v>
      </c>
      <c r="H56" s="138" t="str">
        <f t="shared" si="20"/>
        <v/>
      </c>
      <c r="I56" s="147">
        <f t="shared" si="27"/>
        <v>0</v>
      </c>
      <c r="J56" s="138" t="str">
        <f t="shared" si="21"/>
        <v/>
      </c>
      <c r="K56" s="145"/>
      <c r="L56" s="143"/>
      <c r="M56" s="147">
        <f t="shared" si="24"/>
        <v>0</v>
      </c>
      <c r="N56" s="138" t="str">
        <f t="shared" si="22"/>
        <v/>
      </c>
      <c r="O56" s="147">
        <f t="shared" si="28"/>
        <v>0</v>
      </c>
      <c r="P56" s="147">
        <f t="shared" si="29"/>
        <v>0</v>
      </c>
      <c r="Q56" s="147">
        <f t="shared" si="25"/>
        <v>0</v>
      </c>
      <c r="R56" s="138" t="str">
        <f t="shared" si="23"/>
        <v/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64.5" hidden="1" customHeight="1" x14ac:dyDescent="0.35">
      <c r="A57" s="92">
        <v>41035600</v>
      </c>
      <c r="B57" s="144" t="s">
        <v>191</v>
      </c>
      <c r="C57" s="25"/>
      <c r="D57" s="145"/>
      <c r="E57" s="133"/>
      <c r="F57" s="145"/>
      <c r="G57" s="145">
        <f t="shared" si="26"/>
        <v>0</v>
      </c>
      <c r="H57" s="138" t="str">
        <f t="shared" si="20"/>
        <v/>
      </c>
      <c r="I57" s="147">
        <f t="shared" si="27"/>
        <v>0</v>
      </c>
      <c r="J57" s="138" t="str">
        <f t="shared" si="21"/>
        <v/>
      </c>
      <c r="K57" s="145"/>
      <c r="L57" s="134"/>
      <c r="M57" s="147">
        <f t="shared" si="24"/>
        <v>0</v>
      </c>
      <c r="N57" s="138"/>
      <c r="O57" s="147">
        <f t="shared" si="28"/>
        <v>0</v>
      </c>
      <c r="P57" s="147">
        <f t="shared" si="29"/>
        <v>0</v>
      </c>
      <c r="Q57" s="147">
        <f t="shared" ref="Q57:Q62" si="30">P57-O57</f>
        <v>0</v>
      </c>
      <c r="R57" s="138" t="str">
        <f t="shared" ref="R57:R62" si="31">IFERROR(P57/O57,"")</f>
        <v/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66" hidden="1" customHeight="1" x14ac:dyDescent="0.35">
      <c r="A58" s="92">
        <v>41035900</v>
      </c>
      <c r="B58" s="144" t="s">
        <v>185</v>
      </c>
      <c r="C58" s="25"/>
      <c r="D58" s="145"/>
      <c r="E58" s="133"/>
      <c r="F58" s="145"/>
      <c r="G58" s="145">
        <f t="shared" si="26"/>
        <v>0</v>
      </c>
      <c r="H58" s="138" t="str">
        <f>IFERROR(F58/E58,"")</f>
        <v/>
      </c>
      <c r="I58" s="147">
        <f>F58-D58</f>
        <v>0</v>
      </c>
      <c r="J58" s="138" t="str">
        <f t="shared" si="21"/>
        <v/>
      </c>
      <c r="K58" s="145"/>
      <c r="L58" s="134"/>
      <c r="M58" s="147">
        <f t="shared" si="24"/>
        <v>0</v>
      </c>
      <c r="N58" s="138" t="str">
        <f>IFERROR(L58/K58,"")</f>
        <v/>
      </c>
      <c r="O58" s="147">
        <f t="shared" si="28"/>
        <v>0</v>
      </c>
      <c r="P58" s="147">
        <f t="shared" si="29"/>
        <v>0</v>
      </c>
      <c r="Q58" s="147">
        <f t="shared" si="30"/>
        <v>0</v>
      </c>
      <c r="R58" s="138" t="str">
        <f t="shared" si="31"/>
        <v/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197.25" hidden="1" customHeight="1" x14ac:dyDescent="0.35">
      <c r="A59" s="92">
        <v>41036100</v>
      </c>
      <c r="B59" s="144" t="s">
        <v>188</v>
      </c>
      <c r="C59" s="25"/>
      <c r="D59" s="145"/>
      <c r="E59" s="133"/>
      <c r="F59" s="145"/>
      <c r="G59" s="145">
        <f t="shared" si="26"/>
        <v>0</v>
      </c>
      <c r="H59" s="138" t="str">
        <f>IFERROR(F59/E59,"")</f>
        <v/>
      </c>
      <c r="I59" s="147">
        <f>F59-D59</f>
        <v>0</v>
      </c>
      <c r="J59" s="138" t="str">
        <f>IFERROR(F59/D59,"")</f>
        <v/>
      </c>
      <c r="K59" s="145"/>
      <c r="L59" s="134"/>
      <c r="M59" s="147">
        <f t="shared" si="24"/>
        <v>0</v>
      </c>
      <c r="N59" s="138"/>
      <c r="O59" s="147">
        <f t="shared" si="28"/>
        <v>0</v>
      </c>
      <c r="P59" s="147">
        <f t="shared" si="29"/>
        <v>0</v>
      </c>
      <c r="Q59" s="147">
        <f t="shared" si="30"/>
        <v>0</v>
      </c>
      <c r="R59" s="138" t="str">
        <f t="shared" si="31"/>
        <v/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156" hidden="1" customHeight="1" x14ac:dyDescent="0.35">
      <c r="A60" s="92">
        <v>41036400</v>
      </c>
      <c r="B60" s="144" t="s">
        <v>189</v>
      </c>
      <c r="C60" s="25"/>
      <c r="D60" s="145"/>
      <c r="E60" s="133"/>
      <c r="F60" s="145"/>
      <c r="G60" s="145">
        <f t="shared" si="26"/>
        <v>0</v>
      </c>
      <c r="H60" s="138" t="str">
        <f>IFERROR(F60/E60,"")</f>
        <v/>
      </c>
      <c r="I60" s="147">
        <f>F60-D60</f>
        <v>0</v>
      </c>
      <c r="J60" s="138" t="str">
        <f>IFERROR(F60/D60,"")</f>
        <v/>
      </c>
      <c r="K60" s="145"/>
      <c r="L60" s="129"/>
      <c r="M60" s="147">
        <f t="shared" si="24"/>
        <v>0</v>
      </c>
      <c r="N60" s="138"/>
      <c r="O60" s="147">
        <f t="shared" si="28"/>
        <v>0</v>
      </c>
      <c r="P60" s="147">
        <f t="shared" si="29"/>
        <v>0</v>
      </c>
      <c r="Q60" s="147">
        <f t="shared" si="30"/>
        <v>0</v>
      </c>
      <c r="R60" s="138" t="str">
        <f t="shared" si="31"/>
        <v/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54.75" hidden="1" customHeight="1" x14ac:dyDescent="0.35">
      <c r="A61" s="92">
        <v>41037000</v>
      </c>
      <c r="B61" s="144" t="s">
        <v>194</v>
      </c>
      <c r="C61" s="25"/>
      <c r="D61" s="145"/>
      <c r="E61" s="133"/>
      <c r="F61" s="145"/>
      <c r="G61" s="145">
        <f t="shared" si="26"/>
        <v>0</v>
      </c>
      <c r="H61" s="138" t="str">
        <f>IFERROR(F61/E61,"")</f>
        <v/>
      </c>
      <c r="I61" s="147">
        <f>F61-D61</f>
        <v>0</v>
      </c>
      <c r="J61" s="138" t="str">
        <f>IFERROR(F61/D61,"")</f>
        <v/>
      </c>
      <c r="K61" s="145"/>
      <c r="L61" s="129"/>
      <c r="M61" s="147">
        <f t="shared" si="24"/>
        <v>0</v>
      </c>
      <c r="N61" s="138"/>
      <c r="O61" s="147">
        <f t="shared" si="28"/>
        <v>0</v>
      </c>
      <c r="P61" s="147">
        <f t="shared" si="29"/>
        <v>0</v>
      </c>
      <c r="Q61" s="147">
        <f t="shared" si="30"/>
        <v>0</v>
      </c>
      <c r="R61" s="138" t="str">
        <f t="shared" si="31"/>
        <v/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ht="58.5" hidden="1" customHeight="1" x14ac:dyDescent="0.35">
      <c r="A62" s="92">
        <v>41037200</v>
      </c>
      <c r="B62" s="144" t="s">
        <v>190</v>
      </c>
      <c r="C62" s="25"/>
      <c r="D62" s="145"/>
      <c r="E62" s="133"/>
      <c r="F62" s="145"/>
      <c r="G62" s="145">
        <f t="shared" si="26"/>
        <v>0</v>
      </c>
      <c r="H62" s="138" t="str">
        <f>IFERROR(F62/E62,"")</f>
        <v/>
      </c>
      <c r="I62" s="147">
        <f>F62-D62</f>
        <v>0</v>
      </c>
      <c r="J62" s="138" t="str">
        <f>IFERROR(F62/D62,"")</f>
        <v/>
      </c>
      <c r="K62" s="145"/>
      <c r="L62" s="129"/>
      <c r="M62" s="147">
        <f t="shared" si="24"/>
        <v>0</v>
      </c>
      <c r="N62" s="138"/>
      <c r="O62" s="147">
        <f t="shared" si="28"/>
        <v>0</v>
      </c>
      <c r="P62" s="147">
        <f t="shared" si="29"/>
        <v>0</v>
      </c>
      <c r="Q62" s="147">
        <f t="shared" si="30"/>
        <v>0</v>
      </c>
      <c r="R62" s="138" t="str">
        <f t="shared" si="31"/>
        <v/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72.75" hidden="1" customHeight="1" x14ac:dyDescent="0.35">
      <c r="A63" s="92" t="s">
        <v>105</v>
      </c>
      <c r="B63" s="144" t="s">
        <v>108</v>
      </c>
      <c r="C63" s="25"/>
      <c r="D63" s="145"/>
      <c r="E63" s="133"/>
      <c r="F63" s="145"/>
      <c r="G63" s="145">
        <f t="shared" si="26"/>
        <v>0</v>
      </c>
      <c r="H63" s="138" t="str">
        <f t="shared" si="20"/>
        <v/>
      </c>
      <c r="I63" s="147">
        <f t="shared" si="27"/>
        <v>0</v>
      </c>
      <c r="J63" s="138" t="str">
        <f t="shared" si="21"/>
        <v/>
      </c>
      <c r="K63" s="145"/>
      <c r="L63" s="145"/>
      <c r="M63" s="147">
        <f t="shared" ref="M63:M68" si="32">L63-K63</f>
        <v>0</v>
      </c>
      <c r="N63" s="138" t="str">
        <f t="shared" si="22"/>
        <v/>
      </c>
      <c r="O63" s="147">
        <f t="shared" si="28"/>
        <v>0</v>
      </c>
      <c r="P63" s="147">
        <f t="shared" si="13"/>
        <v>0</v>
      </c>
      <c r="Q63" s="147">
        <f t="shared" si="25"/>
        <v>0</v>
      </c>
      <c r="R63" s="138" t="str">
        <f t="shared" si="23"/>
        <v/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60.75" hidden="1" customHeight="1" x14ac:dyDescent="0.35">
      <c r="A64" s="92" t="s">
        <v>199</v>
      </c>
      <c r="B64" s="144" t="s">
        <v>200</v>
      </c>
      <c r="C64" s="25"/>
      <c r="D64" s="145"/>
      <c r="E64" s="133"/>
      <c r="F64" s="145"/>
      <c r="G64" s="145">
        <f>F64-E64</f>
        <v>0</v>
      </c>
      <c r="H64" s="138" t="str">
        <f>IFERROR(F64/E64,"")</f>
        <v/>
      </c>
      <c r="I64" s="147">
        <f>F64-D64</f>
        <v>0</v>
      </c>
      <c r="J64" s="138" t="str">
        <f>IFERROR(F64/D64,"")</f>
        <v/>
      </c>
      <c r="K64" s="145"/>
      <c r="L64" s="145"/>
      <c r="M64" s="147">
        <f>L64-K64</f>
        <v>0</v>
      </c>
      <c r="N64" s="138" t="str">
        <f>IFERROR(L64/K64,"")</f>
        <v/>
      </c>
      <c r="O64" s="147">
        <f>D64+K64</f>
        <v>0</v>
      </c>
      <c r="P64" s="147">
        <f>L64+F64</f>
        <v>0</v>
      </c>
      <c r="Q64" s="147">
        <f>P64-O64</f>
        <v>0</v>
      </c>
      <c r="R64" s="138" t="str">
        <f>IFERROR(P64/O64,"")</f>
        <v/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8" s="78" customFormat="1" ht="34.799999999999997" x14ac:dyDescent="0.3">
      <c r="A65" s="105">
        <v>900102</v>
      </c>
      <c r="B65" s="106" t="s">
        <v>174</v>
      </c>
      <c r="C65" s="107"/>
      <c r="D65" s="132">
        <f>D40+D41</f>
        <v>1433843.345</v>
      </c>
      <c r="E65" s="132">
        <f>E40+E41</f>
        <v>195162.94500000001</v>
      </c>
      <c r="F65" s="132">
        <f>F40+F41</f>
        <v>208498.03814000002</v>
      </c>
      <c r="G65" s="132">
        <f t="shared" si="26"/>
        <v>13335.093140000012</v>
      </c>
      <c r="H65" s="140">
        <f>IFERROR(F65/E65,"")</f>
        <v>1.0683279971000643</v>
      </c>
      <c r="I65" s="132">
        <f t="shared" si="27"/>
        <v>-1225345.3068599999</v>
      </c>
      <c r="J65" s="140">
        <f>IFERROR(F65/D65,"")</f>
        <v>0.14541200673494775</v>
      </c>
      <c r="K65" s="132">
        <f>K41+K40</f>
        <v>113595.33244</v>
      </c>
      <c r="L65" s="132">
        <f>L41+L40</f>
        <v>29030.452069999999</v>
      </c>
      <c r="M65" s="132">
        <f t="shared" si="32"/>
        <v>-84564.880369999999</v>
      </c>
      <c r="N65" s="140">
        <f>IFERROR(L65/K65,"")</f>
        <v>0.25556025451427428</v>
      </c>
      <c r="O65" s="132">
        <f>O41+O40</f>
        <v>1547438.67744</v>
      </c>
      <c r="P65" s="132">
        <f>P41+P40</f>
        <v>237528.49020999999</v>
      </c>
      <c r="Q65" s="132">
        <f t="shared" si="25"/>
        <v>-1309910.18723</v>
      </c>
      <c r="R65" s="141">
        <f>IFERROR(P65/O65,"")</f>
        <v>0.15349783721507754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s="166" customFormat="1" ht="24" customHeight="1" x14ac:dyDescent="0.35">
      <c r="A66" s="176">
        <v>41050000</v>
      </c>
      <c r="B66" s="26" t="s">
        <v>160</v>
      </c>
      <c r="C66" s="20"/>
      <c r="D66" s="177">
        <v>950</v>
      </c>
      <c r="E66" s="177">
        <v>800</v>
      </c>
      <c r="F66" s="177">
        <v>0</v>
      </c>
      <c r="G66" s="177">
        <f t="shared" si="26"/>
        <v>-800</v>
      </c>
      <c r="H66" s="165">
        <f t="shared" si="20"/>
        <v>0</v>
      </c>
      <c r="I66" s="178">
        <f t="shared" si="27"/>
        <v>-950</v>
      </c>
      <c r="J66" s="181">
        <f>IFERROR(F66/D66,"")</f>
        <v>0</v>
      </c>
      <c r="K66" s="177"/>
      <c r="L66" s="177"/>
      <c r="M66" s="178">
        <f t="shared" si="32"/>
        <v>0</v>
      </c>
      <c r="N66" s="181" t="str">
        <f>IFERROR(L66/K66,"")</f>
        <v/>
      </c>
      <c r="O66" s="178">
        <f>D66+K66</f>
        <v>950</v>
      </c>
      <c r="P66" s="178">
        <f>L66+F66</f>
        <v>0</v>
      </c>
      <c r="Q66" s="178">
        <f t="shared" si="25"/>
        <v>-950</v>
      </c>
      <c r="R66" s="181">
        <f>IFERROR(P66/O66,"")</f>
        <v>0</v>
      </c>
    </row>
    <row r="67" spans="1:38" ht="46.8" hidden="1" x14ac:dyDescent="0.35">
      <c r="A67" s="95" t="s">
        <v>167</v>
      </c>
      <c r="B67" s="26" t="s">
        <v>168</v>
      </c>
      <c r="C67" s="20"/>
      <c r="D67" s="145">
        <v>0</v>
      </c>
      <c r="E67" s="194">
        <v>0</v>
      </c>
      <c r="F67" s="145">
        <v>0</v>
      </c>
      <c r="G67" s="145">
        <f t="shared" si="26"/>
        <v>0</v>
      </c>
      <c r="H67" s="147"/>
      <c r="I67" s="147">
        <f t="shared" si="27"/>
        <v>0</v>
      </c>
      <c r="J67" s="147"/>
      <c r="K67" s="145">
        <v>5000</v>
      </c>
      <c r="L67" s="145">
        <v>5000</v>
      </c>
      <c r="M67" s="147">
        <f t="shared" si="32"/>
        <v>0</v>
      </c>
      <c r="N67" s="147">
        <f>L67/K67*100</f>
        <v>100</v>
      </c>
      <c r="O67" s="147">
        <f>D67+K67</f>
        <v>5000</v>
      </c>
      <c r="P67" s="147">
        <f>L67+F67</f>
        <v>5000</v>
      </c>
      <c r="Q67" s="147">
        <f t="shared" si="25"/>
        <v>0</v>
      </c>
      <c r="R67" s="146">
        <f>P67/O67*100</f>
        <v>100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8" ht="21.75" customHeight="1" x14ac:dyDescent="0.3">
      <c r="A68" s="105">
        <v>900103</v>
      </c>
      <c r="B68" s="106" t="s">
        <v>175</v>
      </c>
      <c r="C68" s="107" t="e">
        <f>C40+C41</f>
        <v>#REF!</v>
      </c>
      <c r="D68" s="132">
        <f>D65+D66</f>
        <v>1434793.345</v>
      </c>
      <c r="E68" s="195">
        <f>E65+E66</f>
        <v>195962.94500000001</v>
      </c>
      <c r="F68" s="132">
        <f>F65+F66</f>
        <v>208498.03814000002</v>
      </c>
      <c r="G68" s="132">
        <f t="shared" si="26"/>
        <v>12535.093140000012</v>
      </c>
      <c r="H68" s="140">
        <f>IFERROR(F68/E68,"")</f>
        <v>1.0639666501235732</v>
      </c>
      <c r="I68" s="132">
        <f t="shared" si="27"/>
        <v>-1226295.3068599999</v>
      </c>
      <c r="J68" s="140">
        <f>IFERROR(F68/D68,"")</f>
        <v>0.14531572708124041</v>
      </c>
      <c r="K68" s="132">
        <f>K65+K66</f>
        <v>113595.33244</v>
      </c>
      <c r="L68" s="132">
        <f>L65+L66</f>
        <v>29030.452069999999</v>
      </c>
      <c r="M68" s="132">
        <f t="shared" si="32"/>
        <v>-84564.880369999999</v>
      </c>
      <c r="N68" s="140">
        <f>IFERROR(L68/K68,"")</f>
        <v>0.25556025451427428</v>
      </c>
      <c r="O68" s="132">
        <f>D68+K68</f>
        <v>1548388.67744</v>
      </c>
      <c r="P68" s="132">
        <f>L68+F68</f>
        <v>237528.49021000002</v>
      </c>
      <c r="Q68" s="132">
        <f t="shared" si="25"/>
        <v>-1310860.18723</v>
      </c>
      <c r="R68" s="141">
        <f>IFERROR(P68/O68,"")</f>
        <v>0.1534036599923434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8" x14ac:dyDescent="0.3">
      <c r="B69" s="124"/>
      <c r="C69" s="15"/>
      <c r="D69" s="197"/>
      <c r="E69" s="198"/>
      <c r="F69" s="199"/>
      <c r="G69" s="87"/>
      <c r="H69" s="19"/>
      <c r="I69" s="62"/>
      <c r="J69" s="62"/>
      <c r="K69" s="125"/>
    </row>
    <row r="70" spans="1:38" x14ac:dyDescent="0.3">
      <c r="B70" s="38"/>
      <c r="C70" s="16"/>
      <c r="D70" s="197"/>
      <c r="E70" s="200"/>
      <c r="F70" s="197"/>
      <c r="G70" s="88"/>
      <c r="H70" s="16"/>
      <c r="K70" s="125"/>
      <c r="L70" s="125"/>
    </row>
    <row r="71" spans="1:38" x14ac:dyDescent="0.3">
      <c r="C71" s="16"/>
      <c r="E71" s="200"/>
      <c r="F71" s="202"/>
      <c r="G71" s="87"/>
      <c r="H71" s="19"/>
      <c r="I71" s="19"/>
      <c r="J71" s="19"/>
      <c r="L71" s="125"/>
    </row>
    <row r="72" spans="1:38" hidden="1" x14ac:dyDescent="0.3">
      <c r="B72" s="62" t="s">
        <v>99</v>
      </c>
      <c r="C72" s="63"/>
      <c r="D72" s="203"/>
      <c r="E72" s="204"/>
      <c r="F72" s="205"/>
      <c r="K72" s="159"/>
      <c r="L72" s="159"/>
    </row>
    <row r="73" spans="1:38" hidden="1" x14ac:dyDescent="0.3">
      <c r="B73" s="62" t="s">
        <v>97</v>
      </c>
      <c r="C73" s="62"/>
      <c r="D73" s="206"/>
      <c r="E73" s="207"/>
      <c r="F73" s="208"/>
      <c r="G73" s="87"/>
      <c r="H73" s="19"/>
    </row>
    <row r="74" spans="1:38" hidden="1" x14ac:dyDescent="0.3">
      <c r="B74" s="62" t="s">
        <v>98</v>
      </c>
      <c r="C74" s="62"/>
      <c r="D74" s="206"/>
      <c r="E74" s="207"/>
      <c r="F74" s="208"/>
    </row>
    <row r="75" spans="1:38" hidden="1" x14ac:dyDescent="0.3">
      <c r="B75" s="62"/>
      <c r="C75" s="62"/>
      <c r="D75" s="209"/>
      <c r="E75" s="210"/>
    </row>
    <row r="76" spans="1:38" hidden="1" x14ac:dyDescent="0.3">
      <c r="B76" s="62"/>
      <c r="C76" s="62"/>
      <c r="D76" s="209"/>
      <c r="E76" s="210"/>
    </row>
    <row r="77" spans="1:38" hidden="1" x14ac:dyDescent="0.3">
      <c r="B77" s="62" t="s">
        <v>100</v>
      </c>
      <c r="C77" s="62"/>
      <c r="D77" s="203"/>
      <c r="E77" s="204"/>
      <c r="F77" s="205"/>
    </row>
    <row r="78" spans="1:38" hidden="1" x14ac:dyDescent="0.3">
      <c r="B78" s="62" t="s">
        <v>97</v>
      </c>
      <c r="D78" s="206"/>
      <c r="E78" s="207"/>
      <c r="F78" s="208"/>
    </row>
    <row r="79" spans="1:38" hidden="1" x14ac:dyDescent="0.3">
      <c r="B79" s="62" t="s">
        <v>98</v>
      </c>
      <c r="D79" s="208"/>
      <c r="F79" s="208"/>
    </row>
    <row r="81" spans="5:7" x14ac:dyDescent="0.3">
      <c r="F81" s="208"/>
    </row>
    <row r="82" spans="5:7" x14ac:dyDescent="0.3">
      <c r="G82" s="97"/>
    </row>
    <row r="83" spans="5:7" x14ac:dyDescent="0.3">
      <c r="E83" s="212"/>
    </row>
    <row r="121" spans="1:13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</sheetData>
  <sheetProtection password="C4FF" sheet="1"/>
  <mergeCells count="12">
    <mergeCell ref="A1:R1"/>
    <mergeCell ref="A2:R2"/>
    <mergeCell ref="A3:R3"/>
    <mergeCell ref="A4:R4"/>
    <mergeCell ref="A121:M121"/>
    <mergeCell ref="A5:R5"/>
    <mergeCell ref="Q6:R6"/>
    <mergeCell ref="A7:A8"/>
    <mergeCell ref="B7:B8"/>
    <mergeCell ref="C7:J7"/>
    <mergeCell ref="K7:N7"/>
    <mergeCell ref="O7:R7"/>
  </mergeCells>
  <phoneticPr fontId="16" type="noConversion"/>
  <conditionalFormatting sqref="F71">
    <cfRule type="expression" dxfId="0" priority="1" stopIfTrue="1">
      <formula>A71=1</formula>
    </cfRule>
  </conditionalFormatting>
  <pageMargins left="0.19685039370078741" right="0.19685039370078741" top="0.98425196850393704" bottom="0.39370078740157483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6"/>
  <sheetViews>
    <sheetView tabSelected="1" view="pageBreakPreview" zoomScale="75" zoomScaleNormal="75" zoomScaleSheetLayoutView="75" workbookViewId="0">
      <pane xSplit="2" ySplit="5" topLeftCell="G16" activePane="bottomRight" state="frozen"/>
      <selection pane="topRight" activeCell="D1" sqref="D1"/>
      <selection pane="bottomLeft" activeCell="A6" sqref="A6"/>
      <selection pane="bottomRight" activeCell="K25" sqref="K25"/>
    </sheetView>
  </sheetViews>
  <sheetFormatPr defaultColWidth="7.5546875" defaultRowHeight="15.6" x14ac:dyDescent="0.3"/>
  <cols>
    <col min="1" max="1" width="16" style="76" customWidth="1"/>
    <col min="2" max="2" width="65.33203125" style="77" customWidth="1"/>
    <col min="3" max="3" width="21" style="184" customWidth="1"/>
    <col min="4" max="4" width="20.44140625" style="115" customWidth="1"/>
    <col min="5" max="5" width="20.33203125" style="157" customWidth="1"/>
    <col min="6" max="6" width="21.5546875" style="8" customWidth="1"/>
    <col min="7" max="7" width="15.33203125" style="8" customWidth="1"/>
    <col min="8" max="8" width="20" style="8" customWidth="1"/>
    <col min="9" max="9" width="16" style="8" customWidth="1"/>
    <col min="10" max="10" width="21.5546875" style="211" customWidth="1"/>
    <col min="11" max="11" width="20.6640625" style="211" customWidth="1"/>
    <col min="12" max="12" width="18.6640625" style="13" customWidth="1"/>
    <col min="13" max="13" width="14.33203125" style="13" customWidth="1"/>
    <col min="14" max="14" width="19.109375" style="8" customWidth="1"/>
    <col min="15" max="15" width="19.44140625" style="8" customWidth="1"/>
    <col min="16" max="16" width="21.5546875" style="8" customWidth="1"/>
    <col min="17" max="17" width="11.88671875" style="8" customWidth="1"/>
    <col min="18" max="19" width="7.5546875" style="13" customWidth="1"/>
    <col min="20" max="16384" width="7.5546875" style="8"/>
  </cols>
  <sheetData>
    <row r="1" spans="1:19" ht="23.25" customHeight="1" x14ac:dyDescent="0.35">
      <c r="A1" s="228" t="s">
        <v>95</v>
      </c>
      <c r="B1" s="228"/>
      <c r="C1" s="228"/>
      <c r="D1" s="228"/>
      <c r="E1" s="152"/>
      <c r="F1" s="21"/>
      <c r="G1" s="21"/>
      <c r="H1" s="61"/>
      <c r="I1" s="61"/>
      <c r="J1" s="201" t="s">
        <v>21</v>
      </c>
      <c r="K1" s="201"/>
      <c r="L1" s="110"/>
      <c r="M1" s="110"/>
    </row>
    <row r="2" spans="1:19" ht="21.75" customHeight="1" x14ac:dyDescent="0.35">
      <c r="A2" s="17"/>
      <c r="B2" s="17" t="s">
        <v>21</v>
      </c>
      <c r="C2" s="182"/>
      <c r="D2" s="123"/>
      <c r="E2" s="153"/>
      <c r="F2" s="104"/>
      <c r="G2" s="22"/>
      <c r="H2" s="64"/>
      <c r="I2" s="104"/>
      <c r="J2" s="208"/>
      <c r="K2" s="199"/>
      <c r="L2" s="111"/>
      <c r="M2" s="110"/>
      <c r="P2" s="6" t="s">
        <v>182</v>
      </c>
      <c r="Q2" s="6"/>
    </row>
    <row r="3" spans="1:19" s="13" customFormat="1" ht="20.399999999999999" x14ac:dyDescent="0.3">
      <c r="A3" s="229" t="s">
        <v>90</v>
      </c>
      <c r="B3" s="3" t="s">
        <v>22</v>
      </c>
      <c r="C3" s="2" t="s">
        <v>46</v>
      </c>
      <c r="D3" s="2"/>
      <c r="E3" s="2"/>
      <c r="F3" s="2"/>
      <c r="G3" s="2"/>
      <c r="H3" s="2"/>
      <c r="I3" s="2"/>
      <c r="J3" s="230" t="s">
        <v>47</v>
      </c>
      <c r="K3" s="230"/>
      <c r="L3" s="230"/>
      <c r="M3" s="230"/>
      <c r="N3" s="2" t="s">
        <v>181</v>
      </c>
      <c r="O3" s="2"/>
      <c r="P3" s="2"/>
      <c r="Q3" s="2"/>
    </row>
    <row r="4" spans="1:19" s="13" customFormat="1" ht="92.25" customHeight="1" x14ac:dyDescent="0.3">
      <c r="A4" s="229"/>
      <c r="B4" s="3"/>
      <c r="C4" s="185" t="s">
        <v>207</v>
      </c>
      <c r="D4" s="186" t="s">
        <v>213</v>
      </c>
      <c r="E4" s="109" t="s">
        <v>51</v>
      </c>
      <c r="F4" s="54" t="s">
        <v>214</v>
      </c>
      <c r="G4" s="40" t="s">
        <v>215</v>
      </c>
      <c r="H4" s="51" t="s">
        <v>68</v>
      </c>
      <c r="I4" s="51" t="s">
        <v>205</v>
      </c>
      <c r="J4" s="215" t="s">
        <v>208</v>
      </c>
      <c r="K4" s="216" t="s">
        <v>51</v>
      </c>
      <c r="L4" s="114" t="s">
        <v>170</v>
      </c>
      <c r="M4" s="109" t="s">
        <v>7</v>
      </c>
      <c r="N4" s="42" t="s">
        <v>209</v>
      </c>
      <c r="O4" s="41" t="s">
        <v>51</v>
      </c>
      <c r="P4" s="41" t="s">
        <v>171</v>
      </c>
      <c r="Q4" s="41" t="s">
        <v>7</v>
      </c>
    </row>
    <row r="5" spans="1:19" s="66" customFormat="1" ht="13.8" x14ac:dyDescent="0.25">
      <c r="A5" s="57">
        <v>1</v>
      </c>
      <c r="B5" s="57">
        <v>2</v>
      </c>
      <c r="C5" s="108" t="s">
        <v>42</v>
      </c>
      <c r="D5" s="108" t="s">
        <v>8</v>
      </c>
      <c r="E5" s="108" t="s">
        <v>9</v>
      </c>
      <c r="F5" s="39" t="s">
        <v>59</v>
      </c>
      <c r="G5" s="39" t="s">
        <v>60</v>
      </c>
      <c r="H5" s="39" t="s">
        <v>43</v>
      </c>
      <c r="I5" s="39" t="s">
        <v>10</v>
      </c>
      <c r="J5" s="217" t="s">
        <v>11</v>
      </c>
      <c r="K5" s="217" t="s">
        <v>12</v>
      </c>
      <c r="L5" s="108" t="s">
        <v>13</v>
      </c>
      <c r="M5" s="108" t="s">
        <v>44</v>
      </c>
      <c r="N5" s="39" t="s">
        <v>14</v>
      </c>
      <c r="O5" s="39" t="s">
        <v>41</v>
      </c>
      <c r="P5" s="39" t="s">
        <v>56</v>
      </c>
      <c r="Q5" s="39" t="s">
        <v>57</v>
      </c>
      <c r="R5" s="65"/>
      <c r="S5" s="65"/>
    </row>
    <row r="6" spans="1:19" ht="22.5" customHeight="1" x14ac:dyDescent="0.3">
      <c r="A6" s="45" t="s">
        <v>70</v>
      </c>
      <c r="B6" s="34" t="s">
        <v>31</v>
      </c>
      <c r="C6" s="128">
        <f>C7+C8</f>
        <v>34260</v>
      </c>
      <c r="D6" s="128">
        <f>D7+D8</f>
        <v>6549.3</v>
      </c>
      <c r="E6" s="128">
        <f>E7+E8</f>
        <v>4343.3823400000001</v>
      </c>
      <c r="F6" s="129">
        <f>E6-D6</f>
        <v>-2205.9176600000001</v>
      </c>
      <c r="G6" s="137">
        <f>IFERROR(E6/D6,"")</f>
        <v>0.66318268211869968</v>
      </c>
      <c r="H6" s="129">
        <f>E6-C6</f>
        <v>-29916.61766</v>
      </c>
      <c r="I6" s="137">
        <f>IFERROR(E6/C6,"")</f>
        <v>0.12677706771745476</v>
      </c>
      <c r="J6" s="128">
        <f>J7+J8</f>
        <v>500</v>
      </c>
      <c r="K6" s="128">
        <f>K7+K8</f>
        <v>73.650000000000006</v>
      </c>
      <c r="L6" s="128">
        <f>K6-J6</f>
        <v>-426.35</v>
      </c>
      <c r="M6" s="139">
        <f>IFERROR(K6/J6,"")</f>
        <v>0.14730000000000001</v>
      </c>
      <c r="N6" s="129">
        <f>C6+J6</f>
        <v>34760</v>
      </c>
      <c r="O6" s="129">
        <f>E6+K6</f>
        <v>4417.0323399999997</v>
      </c>
      <c r="P6" s="129">
        <f>O6-N6</f>
        <v>-30342.967660000002</v>
      </c>
      <c r="Q6" s="137">
        <f>IFERROR(O6/N6,"")</f>
        <v>0.12707227675489066</v>
      </c>
    </row>
    <row r="7" spans="1:19" s="166" customFormat="1" ht="62.4" x14ac:dyDescent="0.35">
      <c r="A7" s="160" t="s">
        <v>109</v>
      </c>
      <c r="B7" s="161" t="s">
        <v>110</v>
      </c>
      <c r="C7" s="163">
        <v>21135</v>
      </c>
      <c r="D7" s="163">
        <v>4080</v>
      </c>
      <c r="E7" s="163">
        <v>3068.4361000000004</v>
      </c>
      <c r="F7" s="163">
        <f t="shared" ref="F7:F51" si="0">E7-D7</f>
        <v>-1011.5638999999996</v>
      </c>
      <c r="G7" s="164">
        <f t="shared" ref="G7:G39" si="1">IFERROR(E7/D7,"")</f>
        <v>0.75206767156862753</v>
      </c>
      <c r="H7" s="163">
        <f t="shared" ref="H7:H51" si="2">E7-C7</f>
        <v>-18066.563900000001</v>
      </c>
      <c r="I7" s="164">
        <f t="shared" ref="I7:I39" si="3">IFERROR(E7/C7,"")</f>
        <v>0.14518268748521412</v>
      </c>
      <c r="J7" s="162">
        <v>0</v>
      </c>
      <c r="K7" s="162">
        <v>0</v>
      </c>
      <c r="L7" s="162">
        <f t="shared" ref="L7:L39" si="4">K7-J7</f>
        <v>0</v>
      </c>
      <c r="M7" s="165" t="str">
        <f t="shared" ref="M7:M39" si="5">IFERROR(K7/J7,"")</f>
        <v/>
      </c>
      <c r="N7" s="163">
        <f t="shared" ref="N7:N43" si="6">C7+J7</f>
        <v>21135</v>
      </c>
      <c r="O7" s="163">
        <f t="shared" ref="O7:O43" si="7">E7+K7</f>
        <v>3068.4361000000004</v>
      </c>
      <c r="P7" s="163">
        <f t="shared" ref="P7:P43" si="8">O7-N7</f>
        <v>-18066.563900000001</v>
      </c>
      <c r="Q7" s="164">
        <f t="shared" ref="Q7:Q39" si="9">IFERROR(O7/N7,"")</f>
        <v>0.14518268748521412</v>
      </c>
      <c r="R7" s="69"/>
      <c r="S7" s="69"/>
    </row>
    <row r="8" spans="1:19" s="168" customFormat="1" ht="18" x14ac:dyDescent="0.35">
      <c r="A8" s="160" t="s">
        <v>71</v>
      </c>
      <c r="B8" s="161" t="s">
        <v>111</v>
      </c>
      <c r="C8" s="163">
        <v>13125</v>
      </c>
      <c r="D8" s="163">
        <v>2469.3000000000002</v>
      </c>
      <c r="E8" s="163">
        <v>1274.94624</v>
      </c>
      <c r="F8" s="163">
        <f t="shared" si="0"/>
        <v>-1194.3537600000002</v>
      </c>
      <c r="G8" s="164">
        <f t="shared" si="1"/>
        <v>0.51631889199368242</v>
      </c>
      <c r="H8" s="163">
        <f t="shared" si="2"/>
        <v>-11850.053760000001</v>
      </c>
      <c r="I8" s="164">
        <f t="shared" si="3"/>
        <v>9.7138761142857147E-2</v>
      </c>
      <c r="J8" s="162">
        <v>500</v>
      </c>
      <c r="K8" s="162">
        <v>73.650000000000006</v>
      </c>
      <c r="L8" s="162">
        <f t="shared" si="4"/>
        <v>-426.35</v>
      </c>
      <c r="M8" s="165">
        <f t="shared" si="5"/>
        <v>0.14730000000000001</v>
      </c>
      <c r="N8" s="163">
        <f t="shared" si="6"/>
        <v>13625</v>
      </c>
      <c r="O8" s="163">
        <f t="shared" si="7"/>
        <v>1348.5962400000001</v>
      </c>
      <c r="P8" s="163">
        <f t="shared" si="8"/>
        <v>-12276.403759999999</v>
      </c>
      <c r="Q8" s="164">
        <f t="shared" si="9"/>
        <v>9.8979540550458725E-2</v>
      </c>
      <c r="R8" s="167"/>
      <c r="S8" s="167"/>
    </row>
    <row r="9" spans="1:19" ht="18" customHeight="1" x14ac:dyDescent="0.3">
      <c r="A9" s="45" t="s">
        <v>72</v>
      </c>
      <c r="B9" s="34" t="s">
        <v>32</v>
      </c>
      <c r="C9" s="129">
        <v>586115.69999999995</v>
      </c>
      <c r="D9" s="129">
        <v>95863.74</v>
      </c>
      <c r="E9" s="129">
        <v>79617.088629999984</v>
      </c>
      <c r="F9" s="129">
        <f t="shared" si="0"/>
        <v>-16246.651370000021</v>
      </c>
      <c r="G9" s="137">
        <f t="shared" si="1"/>
        <v>0.83052349751845667</v>
      </c>
      <c r="H9" s="129">
        <f t="shared" si="2"/>
        <v>-506498.61136999994</v>
      </c>
      <c r="I9" s="137">
        <f t="shared" si="3"/>
        <v>0.13583851896477092</v>
      </c>
      <c r="J9" s="128">
        <v>76266.060459999993</v>
      </c>
      <c r="K9" s="128">
        <v>12496.933070000001</v>
      </c>
      <c r="L9" s="128">
        <f t="shared" si="4"/>
        <v>-63769.127389999994</v>
      </c>
      <c r="M9" s="139">
        <f t="shared" si="5"/>
        <v>0.16385969059663688</v>
      </c>
      <c r="N9" s="129">
        <f>C9+J9</f>
        <v>662381.7604599999</v>
      </c>
      <c r="O9" s="129">
        <f>E9+K9</f>
        <v>92114.021699999983</v>
      </c>
      <c r="P9" s="129">
        <f t="shared" si="8"/>
        <v>-570267.73875999986</v>
      </c>
      <c r="Q9" s="137">
        <f t="shared" si="9"/>
        <v>0.13906485232327376</v>
      </c>
    </row>
    <row r="10" spans="1:19" ht="20.25" customHeight="1" x14ac:dyDescent="0.3">
      <c r="A10" s="45" t="s">
        <v>61</v>
      </c>
      <c r="B10" s="35" t="s">
        <v>164</v>
      </c>
      <c r="C10" s="129">
        <v>179123.19999999998</v>
      </c>
      <c r="D10" s="129">
        <v>46773.700000000012</v>
      </c>
      <c r="E10" s="129">
        <v>25208.041630000003</v>
      </c>
      <c r="F10" s="129">
        <f t="shared" si="0"/>
        <v>-21565.658370000008</v>
      </c>
      <c r="G10" s="137">
        <f t="shared" si="1"/>
        <v>0.53893623189955031</v>
      </c>
      <c r="H10" s="129">
        <f t="shared" si="2"/>
        <v>-153915.15836999999</v>
      </c>
      <c r="I10" s="137">
        <f t="shared" si="3"/>
        <v>0.1407301881051701</v>
      </c>
      <c r="J10" s="128">
        <v>69.413780000000003</v>
      </c>
      <c r="K10" s="128">
        <v>23.390070000000001</v>
      </c>
      <c r="L10" s="128">
        <f t="shared" si="4"/>
        <v>-46.023710000000001</v>
      </c>
      <c r="M10" s="139">
        <f t="shared" si="5"/>
        <v>0.33696580131495507</v>
      </c>
      <c r="N10" s="129">
        <f>C10+J10</f>
        <v>179192.61377999999</v>
      </c>
      <c r="O10" s="129">
        <f>E10+K10</f>
        <v>25231.431700000005</v>
      </c>
      <c r="P10" s="129">
        <f t="shared" si="8"/>
        <v>-153961.18207999997</v>
      </c>
      <c r="Q10" s="137">
        <f t="shared" si="9"/>
        <v>0.14080620382588632</v>
      </c>
    </row>
    <row r="11" spans="1:19" ht="17.399999999999999" x14ac:dyDescent="0.3">
      <c r="A11" s="45" t="s">
        <v>62</v>
      </c>
      <c r="B11" s="7" t="s">
        <v>33</v>
      </c>
      <c r="C11" s="128">
        <f>SUM(C13:C24)+C12</f>
        <v>181329.11300000001</v>
      </c>
      <c r="D11" s="128">
        <f>SUM(D13:D24)+D12</f>
        <v>31897.112999999998</v>
      </c>
      <c r="E11" s="128">
        <f>SUM(E13:E24)+E12</f>
        <v>21997.708400000003</v>
      </c>
      <c r="F11" s="129">
        <f t="shared" si="0"/>
        <v>-9899.4045999999944</v>
      </c>
      <c r="G11" s="137">
        <f t="shared" si="1"/>
        <v>0.68964574944447177</v>
      </c>
      <c r="H11" s="129">
        <f t="shared" si="2"/>
        <v>-159331.40460000001</v>
      </c>
      <c r="I11" s="137">
        <f t="shared" si="3"/>
        <v>0.1213137153546877</v>
      </c>
      <c r="J11" s="128">
        <f>SUM(J13:J24)</f>
        <v>58249.958300000006</v>
      </c>
      <c r="K11" s="128">
        <f>SUM(K13:K24)</f>
        <v>1927.0468500000002</v>
      </c>
      <c r="L11" s="128">
        <f t="shared" si="4"/>
        <v>-56322.911450000007</v>
      </c>
      <c r="M11" s="139">
        <f t="shared" si="5"/>
        <v>3.308237303922671E-2</v>
      </c>
      <c r="N11" s="129">
        <f t="shared" si="6"/>
        <v>239579.07130000001</v>
      </c>
      <c r="O11" s="129">
        <f t="shared" si="7"/>
        <v>23924.755250000002</v>
      </c>
      <c r="P11" s="129">
        <f t="shared" si="8"/>
        <v>-215654.31605000002</v>
      </c>
      <c r="Q11" s="137">
        <f t="shared" si="9"/>
        <v>9.9861624474040608E-2</v>
      </c>
    </row>
    <row r="12" spans="1:19" ht="31.5" hidden="1" customHeight="1" x14ac:dyDescent="0.35">
      <c r="A12" s="46" t="s">
        <v>161</v>
      </c>
      <c r="B12" s="144" t="s">
        <v>162</v>
      </c>
      <c r="C12" s="133">
        <v>0</v>
      </c>
      <c r="D12" s="133">
        <v>0</v>
      </c>
      <c r="E12" s="133">
        <v>0</v>
      </c>
      <c r="F12" s="134">
        <f>E12-D12</f>
        <v>0</v>
      </c>
      <c r="G12" s="138" t="str">
        <f t="shared" si="1"/>
        <v/>
      </c>
      <c r="H12" s="134">
        <f>E12-C12</f>
        <v>0</v>
      </c>
      <c r="I12" s="138" t="str">
        <f t="shared" si="3"/>
        <v/>
      </c>
      <c r="J12" s="133">
        <v>0</v>
      </c>
      <c r="K12" s="133">
        <v>0</v>
      </c>
      <c r="L12" s="133">
        <f t="shared" si="4"/>
        <v>0</v>
      </c>
      <c r="M12" s="142" t="str">
        <f t="shared" si="5"/>
        <v/>
      </c>
      <c r="N12" s="134">
        <f>C12+J12</f>
        <v>0</v>
      </c>
      <c r="O12" s="134">
        <f>E12+K12</f>
        <v>0</v>
      </c>
      <c r="P12" s="134">
        <f>O12-N12</f>
        <v>0</v>
      </c>
      <c r="Q12" s="138" t="str">
        <f t="shared" si="9"/>
        <v/>
      </c>
    </row>
    <row r="13" spans="1:19" s="168" customFormat="1" ht="36" customHeight="1" x14ac:dyDescent="0.35">
      <c r="A13" s="169" t="s">
        <v>75</v>
      </c>
      <c r="B13" s="26" t="s">
        <v>114</v>
      </c>
      <c r="C13" s="163">
        <v>1000</v>
      </c>
      <c r="D13" s="163">
        <v>200</v>
      </c>
      <c r="E13" s="163">
        <v>0</v>
      </c>
      <c r="F13" s="163">
        <f t="shared" si="0"/>
        <v>-200</v>
      </c>
      <c r="G13" s="164">
        <f t="shared" si="1"/>
        <v>0</v>
      </c>
      <c r="H13" s="163">
        <f t="shared" ref="H13:H24" si="10">E13-C13</f>
        <v>-1000</v>
      </c>
      <c r="I13" s="164">
        <f t="shared" si="3"/>
        <v>0</v>
      </c>
      <c r="J13" s="162">
        <v>0</v>
      </c>
      <c r="K13" s="162">
        <v>0</v>
      </c>
      <c r="L13" s="162">
        <f t="shared" si="4"/>
        <v>0</v>
      </c>
      <c r="M13" s="165" t="str">
        <f t="shared" si="5"/>
        <v/>
      </c>
      <c r="N13" s="163">
        <f t="shared" si="6"/>
        <v>1000</v>
      </c>
      <c r="O13" s="163">
        <f t="shared" si="7"/>
        <v>0</v>
      </c>
      <c r="P13" s="163">
        <f t="shared" si="8"/>
        <v>-1000</v>
      </c>
      <c r="Q13" s="164">
        <f t="shared" si="9"/>
        <v>0</v>
      </c>
      <c r="R13" s="167"/>
      <c r="S13" s="167"/>
    </row>
    <row r="14" spans="1:19" s="168" customFormat="1" ht="33" customHeight="1" x14ac:dyDescent="0.35">
      <c r="A14" s="169" t="s">
        <v>74</v>
      </c>
      <c r="B14" s="26" t="s">
        <v>115</v>
      </c>
      <c r="C14" s="163">
        <v>300</v>
      </c>
      <c r="D14" s="163">
        <v>56.75</v>
      </c>
      <c r="E14" s="163">
        <v>18.271190000000001</v>
      </c>
      <c r="F14" s="163">
        <f t="shared" si="0"/>
        <v>-38.478809999999996</v>
      </c>
      <c r="G14" s="164">
        <f t="shared" si="1"/>
        <v>0.32195929515418503</v>
      </c>
      <c r="H14" s="163">
        <f t="shared" si="10"/>
        <v>-281.72881000000001</v>
      </c>
      <c r="I14" s="164">
        <f t="shared" si="3"/>
        <v>6.090396666666667E-2</v>
      </c>
      <c r="J14" s="162">
        <v>0</v>
      </c>
      <c r="K14" s="162">
        <v>0</v>
      </c>
      <c r="L14" s="162">
        <f t="shared" si="4"/>
        <v>0</v>
      </c>
      <c r="M14" s="165" t="str">
        <f t="shared" si="5"/>
        <v/>
      </c>
      <c r="N14" s="163">
        <f t="shared" si="6"/>
        <v>300</v>
      </c>
      <c r="O14" s="163">
        <f t="shared" si="7"/>
        <v>18.271190000000001</v>
      </c>
      <c r="P14" s="163">
        <f t="shared" si="8"/>
        <v>-281.72881000000001</v>
      </c>
      <c r="Q14" s="164">
        <f t="shared" si="9"/>
        <v>6.090396666666667E-2</v>
      </c>
      <c r="R14" s="167"/>
      <c r="S14" s="167"/>
    </row>
    <row r="15" spans="1:19" s="168" customFormat="1" ht="53.25" customHeight="1" x14ac:dyDescent="0.35">
      <c r="A15" s="169" t="s">
        <v>63</v>
      </c>
      <c r="B15" s="26" t="s">
        <v>116</v>
      </c>
      <c r="C15" s="163">
        <v>127960.8</v>
      </c>
      <c r="D15" s="163">
        <v>23604.55</v>
      </c>
      <c r="E15" s="163">
        <v>17352.812710000002</v>
      </c>
      <c r="F15" s="163">
        <f t="shared" si="0"/>
        <v>-6251.7372899999973</v>
      </c>
      <c r="G15" s="164">
        <f t="shared" si="1"/>
        <v>0.73514694031447336</v>
      </c>
      <c r="H15" s="163">
        <f t="shared" si="10"/>
        <v>-110607.98729</v>
      </c>
      <c r="I15" s="164">
        <f t="shared" si="3"/>
        <v>0.13561037997574257</v>
      </c>
      <c r="J15" s="162">
        <v>46896.375500000002</v>
      </c>
      <c r="K15" s="162">
        <v>1795.46405</v>
      </c>
      <c r="L15" s="162">
        <f t="shared" si="4"/>
        <v>-45100.91145</v>
      </c>
      <c r="M15" s="165">
        <f t="shared" si="5"/>
        <v>3.8285774345183668E-2</v>
      </c>
      <c r="N15" s="163">
        <f t="shared" si="6"/>
        <v>174857.17550000001</v>
      </c>
      <c r="O15" s="163">
        <f t="shared" si="7"/>
        <v>19148.276760000001</v>
      </c>
      <c r="P15" s="163">
        <f t="shared" si="8"/>
        <v>-155708.89874</v>
      </c>
      <c r="Q15" s="164">
        <f t="shared" si="9"/>
        <v>0.10950809828218916</v>
      </c>
      <c r="R15" s="167"/>
      <c r="S15" s="167"/>
    </row>
    <row r="16" spans="1:19" s="168" customFormat="1" ht="23.25" customHeight="1" x14ac:dyDescent="0.35">
      <c r="A16" s="169" t="s">
        <v>64</v>
      </c>
      <c r="B16" s="26" t="s">
        <v>117</v>
      </c>
      <c r="C16" s="163">
        <v>6600</v>
      </c>
      <c r="D16" s="163">
        <v>1090</v>
      </c>
      <c r="E16" s="163">
        <v>885.95507999999995</v>
      </c>
      <c r="F16" s="163">
        <f t="shared" si="0"/>
        <v>-204.04492000000005</v>
      </c>
      <c r="G16" s="164">
        <f t="shared" si="1"/>
        <v>0.81280282568807338</v>
      </c>
      <c r="H16" s="163">
        <f t="shared" si="10"/>
        <v>-5714.0449200000003</v>
      </c>
      <c r="I16" s="164">
        <f t="shared" si="3"/>
        <v>0.13423561818181817</v>
      </c>
      <c r="J16" s="162">
        <v>0</v>
      </c>
      <c r="K16" s="162">
        <v>0</v>
      </c>
      <c r="L16" s="162">
        <f t="shared" si="4"/>
        <v>0</v>
      </c>
      <c r="M16" s="165" t="str">
        <f t="shared" si="5"/>
        <v/>
      </c>
      <c r="N16" s="163">
        <f t="shared" si="6"/>
        <v>6600</v>
      </c>
      <c r="O16" s="163">
        <f t="shared" si="7"/>
        <v>885.95507999999995</v>
      </c>
      <c r="P16" s="163">
        <f t="shared" si="8"/>
        <v>-5714.0449200000003</v>
      </c>
      <c r="Q16" s="164">
        <f t="shared" si="9"/>
        <v>0.13423561818181817</v>
      </c>
      <c r="R16" s="167"/>
      <c r="S16" s="167"/>
    </row>
    <row r="17" spans="1:19" s="168" customFormat="1" ht="40.5" customHeight="1" x14ac:dyDescent="0.35">
      <c r="A17" s="169" t="s">
        <v>112</v>
      </c>
      <c r="B17" s="26" t="s">
        <v>118</v>
      </c>
      <c r="C17" s="163">
        <v>2648.7000000000003</v>
      </c>
      <c r="D17" s="163">
        <v>422.2</v>
      </c>
      <c r="E17" s="163">
        <v>341.65373999999991</v>
      </c>
      <c r="F17" s="163">
        <f t="shared" si="0"/>
        <v>-80.546260000000075</v>
      </c>
      <c r="G17" s="164">
        <f t="shared" si="1"/>
        <v>0.80922250118427264</v>
      </c>
      <c r="H17" s="163">
        <f t="shared" si="10"/>
        <v>-2307.0462600000005</v>
      </c>
      <c r="I17" s="164">
        <f t="shared" si="3"/>
        <v>0.12898921735190844</v>
      </c>
      <c r="J17" s="162">
        <v>2.6808000000000001</v>
      </c>
      <c r="K17" s="162">
        <v>2.6808000000000001</v>
      </c>
      <c r="L17" s="162">
        <f t="shared" si="4"/>
        <v>0</v>
      </c>
      <c r="M17" s="165">
        <f t="shared" si="5"/>
        <v>1</v>
      </c>
      <c r="N17" s="163">
        <f t="shared" si="6"/>
        <v>2651.3808000000004</v>
      </c>
      <c r="O17" s="163">
        <f t="shared" si="7"/>
        <v>344.33453999999989</v>
      </c>
      <c r="P17" s="163">
        <f t="shared" si="8"/>
        <v>-2307.0462600000005</v>
      </c>
      <c r="Q17" s="164">
        <f t="shared" si="9"/>
        <v>0.12986989269892873</v>
      </c>
      <c r="R17" s="167"/>
      <c r="S17" s="167"/>
    </row>
    <row r="18" spans="1:19" s="168" customFormat="1" ht="34.5" customHeight="1" x14ac:dyDescent="0.35">
      <c r="A18" s="169" t="s">
        <v>65</v>
      </c>
      <c r="B18" s="26" t="s">
        <v>77</v>
      </c>
      <c r="C18" s="163">
        <v>420</v>
      </c>
      <c r="D18" s="163">
        <v>28</v>
      </c>
      <c r="E18" s="163">
        <v>2.9960500000000003</v>
      </c>
      <c r="F18" s="163">
        <f t="shared" si="0"/>
        <v>-25.00395</v>
      </c>
      <c r="G18" s="164">
        <f t="shared" si="1"/>
        <v>0.10700178571428573</v>
      </c>
      <c r="H18" s="163">
        <f t="shared" si="10"/>
        <v>-417.00394999999997</v>
      </c>
      <c r="I18" s="164">
        <f t="shared" si="3"/>
        <v>7.1334523809523818E-3</v>
      </c>
      <c r="J18" s="162">
        <v>0</v>
      </c>
      <c r="K18" s="162">
        <v>0</v>
      </c>
      <c r="L18" s="162">
        <f t="shared" si="4"/>
        <v>0</v>
      </c>
      <c r="M18" s="165" t="str">
        <f t="shared" si="5"/>
        <v/>
      </c>
      <c r="N18" s="163">
        <f t="shared" si="6"/>
        <v>420</v>
      </c>
      <c r="O18" s="163">
        <f t="shared" si="7"/>
        <v>2.9960500000000003</v>
      </c>
      <c r="P18" s="163">
        <f t="shared" si="8"/>
        <v>-417.00394999999997</v>
      </c>
      <c r="Q18" s="164">
        <f t="shared" si="9"/>
        <v>7.1334523809523818E-3</v>
      </c>
      <c r="R18" s="167"/>
      <c r="S18" s="167"/>
    </row>
    <row r="19" spans="1:19" s="168" customFormat="1" ht="68.25" customHeight="1" x14ac:dyDescent="0.35">
      <c r="A19" s="169" t="s">
        <v>66</v>
      </c>
      <c r="B19" s="26" t="s">
        <v>119</v>
      </c>
      <c r="C19" s="163"/>
      <c r="D19" s="163"/>
      <c r="E19" s="163"/>
      <c r="F19" s="163">
        <f t="shared" si="0"/>
        <v>0</v>
      </c>
      <c r="G19" s="164" t="str">
        <f t="shared" si="1"/>
        <v/>
      </c>
      <c r="H19" s="163">
        <f t="shared" si="10"/>
        <v>0</v>
      </c>
      <c r="I19" s="164" t="str">
        <f t="shared" si="3"/>
        <v/>
      </c>
      <c r="J19" s="162">
        <v>0</v>
      </c>
      <c r="K19" s="162">
        <v>0</v>
      </c>
      <c r="L19" s="162">
        <f t="shared" si="4"/>
        <v>0</v>
      </c>
      <c r="M19" s="165" t="str">
        <f t="shared" si="5"/>
        <v/>
      </c>
      <c r="N19" s="163">
        <f t="shared" si="6"/>
        <v>0</v>
      </c>
      <c r="O19" s="163">
        <f t="shared" si="7"/>
        <v>0</v>
      </c>
      <c r="P19" s="163">
        <f t="shared" si="8"/>
        <v>0</v>
      </c>
      <c r="Q19" s="164" t="str">
        <f t="shared" si="9"/>
        <v/>
      </c>
      <c r="R19" s="167"/>
      <c r="S19" s="167"/>
    </row>
    <row r="20" spans="1:19" s="168" customFormat="1" ht="36" customHeight="1" x14ac:dyDescent="0.35">
      <c r="A20" s="169" t="s">
        <v>113</v>
      </c>
      <c r="B20" s="26" t="s">
        <v>120</v>
      </c>
      <c r="C20" s="163">
        <v>500.2</v>
      </c>
      <c r="D20" s="163">
        <v>0.1</v>
      </c>
      <c r="E20" s="163">
        <v>0</v>
      </c>
      <c r="F20" s="163">
        <f t="shared" si="0"/>
        <v>-0.1</v>
      </c>
      <c r="G20" s="164">
        <f t="shared" si="1"/>
        <v>0</v>
      </c>
      <c r="H20" s="163">
        <f t="shared" si="10"/>
        <v>-500.2</v>
      </c>
      <c r="I20" s="164">
        <f t="shared" si="3"/>
        <v>0</v>
      </c>
      <c r="J20" s="162">
        <v>0</v>
      </c>
      <c r="K20" s="162">
        <v>0</v>
      </c>
      <c r="L20" s="162">
        <f t="shared" si="4"/>
        <v>0</v>
      </c>
      <c r="M20" s="165" t="str">
        <f t="shared" si="5"/>
        <v/>
      </c>
      <c r="N20" s="163">
        <f t="shared" si="6"/>
        <v>500.2</v>
      </c>
      <c r="O20" s="163">
        <f t="shared" si="7"/>
        <v>0</v>
      </c>
      <c r="P20" s="163">
        <f t="shared" si="8"/>
        <v>-500.2</v>
      </c>
      <c r="Q20" s="164">
        <f t="shared" si="9"/>
        <v>0</v>
      </c>
      <c r="R20" s="167"/>
      <c r="S20" s="167"/>
    </row>
    <row r="21" spans="1:19" s="168" customFormat="1" ht="23.25" customHeight="1" x14ac:dyDescent="0.35">
      <c r="A21" s="169" t="s">
        <v>76</v>
      </c>
      <c r="B21" s="26" t="s">
        <v>73</v>
      </c>
      <c r="C21" s="163">
        <v>400</v>
      </c>
      <c r="D21" s="163">
        <v>0</v>
      </c>
      <c r="E21" s="163">
        <v>0</v>
      </c>
      <c r="F21" s="163">
        <f t="shared" si="0"/>
        <v>0</v>
      </c>
      <c r="G21" s="164" t="str">
        <f t="shared" si="1"/>
        <v/>
      </c>
      <c r="H21" s="163">
        <f t="shared" si="10"/>
        <v>-400</v>
      </c>
      <c r="I21" s="164">
        <f t="shared" si="3"/>
        <v>0</v>
      </c>
      <c r="J21" s="162">
        <v>0</v>
      </c>
      <c r="K21" s="162">
        <v>0</v>
      </c>
      <c r="L21" s="162">
        <f t="shared" si="4"/>
        <v>0</v>
      </c>
      <c r="M21" s="165" t="str">
        <f t="shared" si="5"/>
        <v/>
      </c>
      <c r="N21" s="163">
        <f t="shared" si="6"/>
        <v>400</v>
      </c>
      <c r="O21" s="163">
        <f t="shared" si="7"/>
        <v>0</v>
      </c>
      <c r="P21" s="163">
        <f t="shared" si="8"/>
        <v>-400</v>
      </c>
      <c r="Q21" s="164">
        <f t="shared" si="9"/>
        <v>0</v>
      </c>
      <c r="R21" s="167"/>
      <c r="S21" s="167"/>
    </row>
    <row r="22" spans="1:19" s="168" customFormat="1" ht="40.5" customHeight="1" x14ac:dyDescent="0.35">
      <c r="A22" s="169" t="s">
        <v>67</v>
      </c>
      <c r="B22" s="26" t="s">
        <v>121</v>
      </c>
      <c r="C22" s="163">
        <v>9490.4</v>
      </c>
      <c r="D22" s="163">
        <v>1873.1000000000001</v>
      </c>
      <c r="E22" s="163">
        <v>1480.7443499999999</v>
      </c>
      <c r="F22" s="163">
        <f t="shared" si="0"/>
        <v>-392.3556500000002</v>
      </c>
      <c r="G22" s="164">
        <f t="shared" si="1"/>
        <v>0.7905313918103678</v>
      </c>
      <c r="H22" s="163">
        <f t="shared" si="10"/>
        <v>-8009.6556499999997</v>
      </c>
      <c r="I22" s="164">
        <f t="shared" si="3"/>
        <v>0.15602549418359604</v>
      </c>
      <c r="J22" s="162">
        <v>332.90199999999999</v>
      </c>
      <c r="K22" s="162">
        <v>128.90199999999999</v>
      </c>
      <c r="L22" s="162">
        <f t="shared" si="4"/>
        <v>-204</v>
      </c>
      <c r="M22" s="165">
        <f t="shared" si="5"/>
        <v>0.38720704591741711</v>
      </c>
      <c r="N22" s="163">
        <f t="shared" si="6"/>
        <v>9823.3019999999997</v>
      </c>
      <c r="O22" s="163">
        <f t="shared" si="7"/>
        <v>1609.64635</v>
      </c>
      <c r="P22" s="163">
        <f t="shared" si="8"/>
        <v>-8213.6556500000006</v>
      </c>
      <c r="Q22" s="164">
        <f t="shared" si="9"/>
        <v>0.16386000857959981</v>
      </c>
      <c r="R22" s="167"/>
      <c r="S22" s="167"/>
    </row>
    <row r="23" spans="1:19" s="168" customFormat="1" ht="49.5" customHeight="1" x14ac:dyDescent="0.35">
      <c r="A23" s="169">
        <v>3230</v>
      </c>
      <c r="B23" s="26" t="s">
        <v>203</v>
      </c>
      <c r="C23" s="163">
        <v>14000</v>
      </c>
      <c r="D23" s="163">
        <v>657.1</v>
      </c>
      <c r="E23" s="163">
        <v>0</v>
      </c>
      <c r="F23" s="163">
        <f t="shared" si="0"/>
        <v>-657.1</v>
      </c>
      <c r="G23" s="164">
        <f t="shared" si="1"/>
        <v>0</v>
      </c>
      <c r="H23" s="163">
        <f t="shared" si="10"/>
        <v>-14000</v>
      </c>
      <c r="I23" s="164">
        <f t="shared" si="3"/>
        <v>0</v>
      </c>
      <c r="J23" s="162">
        <v>11000</v>
      </c>
      <c r="K23" s="162">
        <v>0</v>
      </c>
      <c r="L23" s="162">
        <f t="shared" si="4"/>
        <v>-11000</v>
      </c>
      <c r="M23" s="165">
        <f t="shared" si="5"/>
        <v>0</v>
      </c>
      <c r="N23" s="163">
        <f>C23+J23</f>
        <v>25000</v>
      </c>
      <c r="O23" s="163">
        <f>E23+K23</f>
        <v>0</v>
      </c>
      <c r="P23" s="163">
        <f t="shared" si="8"/>
        <v>-25000</v>
      </c>
      <c r="Q23" s="164"/>
      <c r="R23" s="167"/>
      <c r="S23" s="167"/>
    </row>
    <row r="24" spans="1:19" s="168" customFormat="1" ht="23.25" customHeight="1" x14ac:dyDescent="0.35">
      <c r="A24" s="169" t="s">
        <v>78</v>
      </c>
      <c r="B24" s="26" t="s">
        <v>122</v>
      </c>
      <c r="C24" s="163">
        <v>18009.012999999999</v>
      </c>
      <c r="D24" s="163">
        <v>3965.3130000000001</v>
      </c>
      <c r="E24" s="163">
        <v>1915.2752799999998</v>
      </c>
      <c r="F24" s="163">
        <f t="shared" si="0"/>
        <v>-2050.0377200000003</v>
      </c>
      <c r="G24" s="164">
        <f t="shared" si="1"/>
        <v>0.4830073388910282</v>
      </c>
      <c r="H24" s="163">
        <f t="shared" si="10"/>
        <v>-16093.737719999999</v>
      </c>
      <c r="I24" s="164">
        <f t="shared" si="3"/>
        <v>0.10635092994824313</v>
      </c>
      <c r="J24" s="162">
        <v>18</v>
      </c>
      <c r="K24" s="162">
        <v>0</v>
      </c>
      <c r="L24" s="162">
        <f t="shared" si="4"/>
        <v>-18</v>
      </c>
      <c r="M24" s="165">
        <f t="shared" si="5"/>
        <v>0</v>
      </c>
      <c r="N24" s="163">
        <f t="shared" si="6"/>
        <v>18027.012999999999</v>
      </c>
      <c r="O24" s="163">
        <f t="shared" si="7"/>
        <v>1915.2752799999998</v>
      </c>
      <c r="P24" s="163">
        <f t="shared" si="8"/>
        <v>-16111.737719999999</v>
      </c>
      <c r="Q24" s="164">
        <f t="shared" si="9"/>
        <v>0.10624473838233765</v>
      </c>
      <c r="R24" s="167"/>
      <c r="S24" s="167"/>
    </row>
    <row r="25" spans="1:19" s="33" customFormat="1" ht="17.399999999999999" x14ac:dyDescent="0.3">
      <c r="A25" s="47" t="s">
        <v>79</v>
      </c>
      <c r="B25" s="36" t="s">
        <v>35</v>
      </c>
      <c r="C25" s="129">
        <v>101419</v>
      </c>
      <c r="D25" s="129">
        <v>17745.3</v>
      </c>
      <c r="E25" s="129">
        <v>14373.218070000001</v>
      </c>
      <c r="F25" s="129">
        <f t="shared" si="0"/>
        <v>-3372.0819299999985</v>
      </c>
      <c r="G25" s="137">
        <f t="shared" si="1"/>
        <v>0.80997323629355389</v>
      </c>
      <c r="H25" s="129">
        <f t="shared" si="2"/>
        <v>-87045.781929999997</v>
      </c>
      <c r="I25" s="137">
        <f t="shared" si="3"/>
        <v>0.14172115747542374</v>
      </c>
      <c r="J25" s="128">
        <v>1592.8778500000001</v>
      </c>
      <c r="K25" s="128">
        <v>167.86624</v>
      </c>
      <c r="L25" s="128">
        <f t="shared" si="4"/>
        <v>-1425.01161</v>
      </c>
      <c r="M25" s="139">
        <f t="shared" si="5"/>
        <v>0.10538550711845231</v>
      </c>
      <c r="N25" s="129">
        <f t="shared" si="6"/>
        <v>103011.87785</v>
      </c>
      <c r="O25" s="129">
        <f t="shared" si="7"/>
        <v>14541.08431</v>
      </c>
      <c r="P25" s="129">
        <f t="shared" si="8"/>
        <v>-88470.793539999999</v>
      </c>
      <c r="Q25" s="137">
        <f t="shared" si="9"/>
        <v>0.1411592974858093</v>
      </c>
      <c r="R25" s="32"/>
      <c r="S25" s="32"/>
    </row>
    <row r="26" spans="1:19" s="33" customFormat="1" ht="32.25" customHeight="1" x14ac:dyDescent="0.3">
      <c r="A26" s="48" t="s">
        <v>80</v>
      </c>
      <c r="B26" s="36" t="s">
        <v>37</v>
      </c>
      <c r="C26" s="129">
        <v>45529.000000000007</v>
      </c>
      <c r="D26" s="129">
        <v>8219.2599999999984</v>
      </c>
      <c r="E26" s="129">
        <v>6851.10952</v>
      </c>
      <c r="F26" s="129">
        <f t="shared" si="0"/>
        <v>-1368.1504799999984</v>
      </c>
      <c r="G26" s="137">
        <f t="shared" si="1"/>
        <v>0.83354335061793905</v>
      </c>
      <c r="H26" s="129">
        <f t="shared" si="2"/>
        <v>-38677.890480000009</v>
      </c>
      <c r="I26" s="137">
        <f t="shared" si="3"/>
        <v>0.15047792659623535</v>
      </c>
      <c r="J26" s="128">
        <v>836.10205000000008</v>
      </c>
      <c r="K26" s="128">
        <v>115.2136</v>
      </c>
      <c r="L26" s="128">
        <f t="shared" si="4"/>
        <v>-720.88845000000003</v>
      </c>
      <c r="M26" s="139">
        <f t="shared" si="5"/>
        <v>0.13779849002881883</v>
      </c>
      <c r="N26" s="129">
        <f t="shared" si="6"/>
        <v>46365.102050000009</v>
      </c>
      <c r="O26" s="129">
        <f t="shared" si="7"/>
        <v>6966.32312</v>
      </c>
      <c r="P26" s="129">
        <f t="shared" si="8"/>
        <v>-39398.778930000008</v>
      </c>
      <c r="Q26" s="137">
        <f t="shared" si="9"/>
        <v>0.15024927827156587</v>
      </c>
      <c r="R26" s="32"/>
      <c r="S26" s="32"/>
    </row>
    <row r="27" spans="1:19" s="33" customFormat="1" ht="24" customHeight="1" x14ac:dyDescent="0.3">
      <c r="A27" s="48" t="s">
        <v>81</v>
      </c>
      <c r="B27" s="36" t="s">
        <v>34</v>
      </c>
      <c r="C27" s="129">
        <v>2800</v>
      </c>
      <c r="D27" s="129">
        <v>370</v>
      </c>
      <c r="E27" s="129">
        <v>294.65398000000005</v>
      </c>
      <c r="F27" s="129">
        <f t="shared" si="0"/>
        <v>-75.346019999999953</v>
      </c>
      <c r="G27" s="137">
        <f t="shared" si="1"/>
        <v>0.79636210810810826</v>
      </c>
      <c r="H27" s="129">
        <f t="shared" si="2"/>
        <v>-2505.34602</v>
      </c>
      <c r="I27" s="137">
        <f t="shared" si="3"/>
        <v>0.1052335642857143</v>
      </c>
      <c r="J27" s="128">
        <v>0</v>
      </c>
      <c r="K27" s="128">
        <v>0</v>
      </c>
      <c r="L27" s="128">
        <f t="shared" si="4"/>
        <v>0</v>
      </c>
      <c r="M27" s="139" t="str">
        <f t="shared" si="5"/>
        <v/>
      </c>
      <c r="N27" s="129">
        <f t="shared" ref="N27:N39" si="11">C27+J27</f>
        <v>2800</v>
      </c>
      <c r="O27" s="129">
        <f t="shared" ref="O27:O39" si="12">E27+K27</f>
        <v>294.65398000000005</v>
      </c>
      <c r="P27" s="129">
        <f t="shared" ref="P27:P39" si="13">O27-N27</f>
        <v>-2505.34602</v>
      </c>
      <c r="Q27" s="137">
        <f t="shared" si="9"/>
        <v>0.1052335642857143</v>
      </c>
      <c r="R27" s="32"/>
      <c r="S27" s="32"/>
    </row>
    <row r="28" spans="1:19" s="33" customFormat="1" ht="24" customHeight="1" x14ac:dyDescent="0.3">
      <c r="A28" s="48" t="s">
        <v>82</v>
      </c>
      <c r="B28" s="36" t="s">
        <v>127</v>
      </c>
      <c r="C28" s="128">
        <f>C29+C30+C31+C32+C33</f>
        <v>108310</v>
      </c>
      <c r="D28" s="128">
        <f>D29+D30+D31+D32+D33</f>
        <v>14196.7</v>
      </c>
      <c r="E28" s="128">
        <f>E29+E30+E31+E32+E33</f>
        <v>13121.20016</v>
      </c>
      <c r="F28" s="129">
        <f t="shared" si="0"/>
        <v>-1075.4998400000004</v>
      </c>
      <c r="G28" s="137">
        <f t="shared" si="1"/>
        <v>0.9242429691407158</v>
      </c>
      <c r="H28" s="129">
        <f t="shared" si="2"/>
        <v>-95188.799839999992</v>
      </c>
      <c r="I28" s="137">
        <f t="shared" si="3"/>
        <v>0.12114486344751177</v>
      </c>
      <c r="J28" s="128">
        <f>J29+J30+J31+J32+J33</f>
        <v>61445.074000000001</v>
      </c>
      <c r="K28" s="128">
        <f>K29+K30+K31+K32+K33</f>
        <v>0</v>
      </c>
      <c r="L28" s="128">
        <f t="shared" si="4"/>
        <v>-61445.074000000001</v>
      </c>
      <c r="M28" s="139">
        <f t="shared" si="5"/>
        <v>0</v>
      </c>
      <c r="N28" s="129">
        <f t="shared" si="11"/>
        <v>169755.07399999999</v>
      </c>
      <c r="O28" s="129">
        <f t="shared" si="12"/>
        <v>13121.20016</v>
      </c>
      <c r="P28" s="129">
        <f t="shared" si="13"/>
        <v>-156633.87383999999</v>
      </c>
      <c r="Q28" s="137">
        <f t="shared" si="9"/>
        <v>7.7294892286989908E-2</v>
      </c>
      <c r="R28" s="32"/>
      <c r="S28" s="32"/>
    </row>
    <row r="29" spans="1:19" s="168" customFormat="1" ht="39" customHeight="1" x14ac:dyDescent="0.35">
      <c r="A29" s="170" t="s">
        <v>123</v>
      </c>
      <c r="B29" s="171" t="s">
        <v>128</v>
      </c>
      <c r="C29" s="163">
        <v>2000</v>
      </c>
      <c r="D29" s="163">
        <v>326.7</v>
      </c>
      <c r="E29" s="163">
        <v>0</v>
      </c>
      <c r="F29" s="163">
        <f t="shared" si="0"/>
        <v>-326.7</v>
      </c>
      <c r="G29" s="164">
        <f t="shared" si="1"/>
        <v>0</v>
      </c>
      <c r="H29" s="163">
        <f t="shared" si="2"/>
        <v>-2000</v>
      </c>
      <c r="I29" s="164">
        <f t="shared" si="3"/>
        <v>0</v>
      </c>
      <c r="J29" s="163"/>
      <c r="K29" s="163">
        <v>0</v>
      </c>
      <c r="L29" s="163">
        <f t="shared" si="4"/>
        <v>0</v>
      </c>
      <c r="M29" s="165" t="str">
        <f t="shared" si="5"/>
        <v/>
      </c>
      <c r="N29" s="163">
        <f t="shared" si="11"/>
        <v>2000</v>
      </c>
      <c r="O29" s="163">
        <f t="shared" si="12"/>
        <v>0</v>
      </c>
      <c r="P29" s="163">
        <f t="shared" si="13"/>
        <v>-2000</v>
      </c>
      <c r="Q29" s="164">
        <f t="shared" si="9"/>
        <v>0</v>
      </c>
      <c r="R29" s="167"/>
      <c r="S29" s="167"/>
    </row>
    <row r="30" spans="1:19" s="168" customFormat="1" ht="18" x14ac:dyDescent="0.35">
      <c r="A30" s="170" t="s">
        <v>86</v>
      </c>
      <c r="B30" s="171" t="s">
        <v>129</v>
      </c>
      <c r="C30" s="163">
        <v>200</v>
      </c>
      <c r="D30" s="163">
        <v>0</v>
      </c>
      <c r="E30" s="163">
        <v>0</v>
      </c>
      <c r="F30" s="163">
        <f t="shared" si="0"/>
        <v>0</v>
      </c>
      <c r="G30" s="164" t="str">
        <f t="shared" si="1"/>
        <v/>
      </c>
      <c r="H30" s="163">
        <f t="shared" si="2"/>
        <v>-200</v>
      </c>
      <c r="I30" s="164">
        <f t="shared" si="3"/>
        <v>0</v>
      </c>
      <c r="J30" s="162">
        <v>61315.074000000001</v>
      </c>
      <c r="K30" s="162">
        <v>0</v>
      </c>
      <c r="L30" s="163">
        <f t="shared" si="4"/>
        <v>-61315.074000000001</v>
      </c>
      <c r="M30" s="165">
        <f t="shared" si="5"/>
        <v>0</v>
      </c>
      <c r="N30" s="163">
        <f t="shared" si="11"/>
        <v>61515.074000000001</v>
      </c>
      <c r="O30" s="163">
        <f t="shared" si="12"/>
        <v>0</v>
      </c>
      <c r="P30" s="163">
        <f t="shared" si="13"/>
        <v>-61515.074000000001</v>
      </c>
      <c r="Q30" s="164">
        <f t="shared" si="9"/>
        <v>0</v>
      </c>
      <c r="R30" s="37"/>
      <c r="S30" s="167"/>
    </row>
    <row r="31" spans="1:19" s="168" customFormat="1" ht="36" x14ac:dyDescent="0.35">
      <c r="A31" s="170" t="s">
        <v>87</v>
      </c>
      <c r="B31" s="171" t="s">
        <v>130</v>
      </c>
      <c r="C31" s="163">
        <v>100000</v>
      </c>
      <c r="D31" s="163">
        <v>13000</v>
      </c>
      <c r="E31" s="163">
        <v>12726.41085</v>
      </c>
      <c r="F31" s="163">
        <f t="shared" si="0"/>
        <v>-273.58914999999979</v>
      </c>
      <c r="G31" s="164">
        <f t="shared" si="1"/>
        <v>0.97895468076923076</v>
      </c>
      <c r="H31" s="163">
        <f t="shared" si="2"/>
        <v>-87273.58915</v>
      </c>
      <c r="I31" s="164">
        <f t="shared" si="3"/>
        <v>0.1272641085</v>
      </c>
      <c r="J31" s="162"/>
      <c r="K31" s="162">
        <v>0</v>
      </c>
      <c r="L31" s="163">
        <f t="shared" si="4"/>
        <v>0</v>
      </c>
      <c r="M31" s="165" t="str">
        <f t="shared" si="5"/>
        <v/>
      </c>
      <c r="N31" s="163">
        <f t="shared" si="11"/>
        <v>100000</v>
      </c>
      <c r="O31" s="163">
        <f t="shared" si="12"/>
        <v>12726.41085</v>
      </c>
      <c r="P31" s="163">
        <f t="shared" si="13"/>
        <v>-87273.58915</v>
      </c>
      <c r="Q31" s="164">
        <f t="shared" si="9"/>
        <v>0.1272641085</v>
      </c>
      <c r="R31" s="37"/>
      <c r="S31" s="167"/>
    </row>
    <row r="32" spans="1:19" s="168" customFormat="1" ht="36" x14ac:dyDescent="0.35">
      <c r="A32" s="170" t="s">
        <v>85</v>
      </c>
      <c r="B32" s="171" t="s">
        <v>131</v>
      </c>
      <c r="C32" s="163">
        <v>6110</v>
      </c>
      <c r="D32" s="163">
        <v>870</v>
      </c>
      <c r="E32" s="163">
        <v>394.78931</v>
      </c>
      <c r="F32" s="163">
        <f t="shared" si="0"/>
        <v>-475.21069</v>
      </c>
      <c r="G32" s="164">
        <f t="shared" si="1"/>
        <v>0.45378081609195403</v>
      </c>
      <c r="H32" s="163">
        <f t="shared" si="2"/>
        <v>-5715.2106899999999</v>
      </c>
      <c r="I32" s="164">
        <f t="shared" si="3"/>
        <v>6.461363502454992E-2</v>
      </c>
      <c r="J32" s="162">
        <v>130</v>
      </c>
      <c r="K32" s="162">
        <v>0</v>
      </c>
      <c r="L32" s="163">
        <f t="shared" si="4"/>
        <v>-130</v>
      </c>
      <c r="M32" s="165">
        <f t="shared" si="5"/>
        <v>0</v>
      </c>
      <c r="N32" s="163">
        <f t="shared" si="11"/>
        <v>6240</v>
      </c>
      <c r="O32" s="163">
        <f t="shared" si="12"/>
        <v>394.78931</v>
      </c>
      <c r="P32" s="163">
        <f t="shared" si="13"/>
        <v>-5845.2106899999999</v>
      </c>
      <c r="Q32" s="164">
        <f t="shared" si="9"/>
        <v>6.3267517628205122E-2</v>
      </c>
      <c r="R32" s="37"/>
      <c r="S32" s="167"/>
    </row>
    <row r="33" spans="1:19" s="33" customFormat="1" ht="54" hidden="1" x14ac:dyDescent="0.35">
      <c r="A33" s="112" t="s">
        <v>165</v>
      </c>
      <c r="B33" s="113" t="s">
        <v>166</v>
      </c>
      <c r="C33" s="133">
        <v>0</v>
      </c>
      <c r="D33" s="133">
        <v>0</v>
      </c>
      <c r="E33" s="134">
        <v>0</v>
      </c>
      <c r="F33" s="134">
        <f t="shared" si="0"/>
        <v>0</v>
      </c>
      <c r="G33" s="138" t="str">
        <f t="shared" si="1"/>
        <v/>
      </c>
      <c r="H33" s="134">
        <f t="shared" si="2"/>
        <v>0</v>
      </c>
      <c r="I33" s="138" t="str">
        <f t="shared" si="3"/>
        <v/>
      </c>
      <c r="J33" s="134">
        <v>0</v>
      </c>
      <c r="K33" s="134">
        <v>0</v>
      </c>
      <c r="L33" s="134">
        <f t="shared" si="4"/>
        <v>0</v>
      </c>
      <c r="M33" s="142" t="str">
        <f t="shared" si="5"/>
        <v/>
      </c>
      <c r="N33" s="134">
        <f>C33+J33</f>
        <v>0</v>
      </c>
      <c r="O33" s="134">
        <f>E33+K33</f>
        <v>0</v>
      </c>
      <c r="P33" s="134">
        <f>O33-N33</f>
        <v>0</v>
      </c>
      <c r="Q33" s="138" t="str">
        <f t="shared" si="9"/>
        <v/>
      </c>
      <c r="R33" s="37"/>
      <c r="S33" s="32"/>
    </row>
    <row r="34" spans="1:19" s="33" customFormat="1" ht="17.399999999999999" x14ac:dyDescent="0.3">
      <c r="A34" s="48" t="s">
        <v>83</v>
      </c>
      <c r="B34" s="36" t="s">
        <v>132</v>
      </c>
      <c r="C34" s="128">
        <f>C35+C37+C38+C39+C36</f>
        <v>37077.047000000006</v>
      </c>
      <c r="D34" s="128">
        <f>D35+D37+D38+D39+D36</f>
        <v>10511.647000000001</v>
      </c>
      <c r="E34" s="128">
        <f>E35+E37+E38+E39+E36</f>
        <v>0</v>
      </c>
      <c r="F34" s="129">
        <f t="shared" si="0"/>
        <v>-10511.647000000001</v>
      </c>
      <c r="G34" s="137">
        <f t="shared" si="1"/>
        <v>0</v>
      </c>
      <c r="H34" s="129">
        <f t="shared" si="2"/>
        <v>-37077.047000000006</v>
      </c>
      <c r="I34" s="137">
        <f t="shared" si="3"/>
        <v>0</v>
      </c>
      <c r="J34" s="128">
        <f>J35+J37+J38+J39+J36</f>
        <v>3431.8</v>
      </c>
      <c r="K34" s="128">
        <f>(K35+K37+K38+K39+K36)</f>
        <v>0</v>
      </c>
      <c r="L34" s="128">
        <f t="shared" si="4"/>
        <v>-3431.8</v>
      </c>
      <c r="M34" s="139">
        <f t="shared" si="5"/>
        <v>0</v>
      </c>
      <c r="N34" s="129">
        <f t="shared" si="11"/>
        <v>40508.847000000009</v>
      </c>
      <c r="O34" s="129">
        <f t="shared" si="12"/>
        <v>0</v>
      </c>
      <c r="P34" s="129">
        <f t="shared" si="13"/>
        <v>-40508.847000000009</v>
      </c>
      <c r="Q34" s="137">
        <f t="shared" si="9"/>
        <v>0</v>
      </c>
      <c r="R34" s="37"/>
      <c r="S34" s="32"/>
    </row>
    <row r="35" spans="1:19" s="168" customFormat="1" ht="36" x14ac:dyDescent="0.35">
      <c r="A35" s="170" t="s">
        <v>84</v>
      </c>
      <c r="B35" s="171" t="s">
        <v>133</v>
      </c>
      <c r="C35" s="163"/>
      <c r="D35" s="163"/>
      <c r="E35" s="163"/>
      <c r="F35" s="163">
        <f t="shared" si="0"/>
        <v>0</v>
      </c>
      <c r="G35" s="164" t="str">
        <f t="shared" si="1"/>
        <v/>
      </c>
      <c r="H35" s="163">
        <f t="shared" si="2"/>
        <v>0</v>
      </c>
      <c r="I35" s="164" t="str">
        <f t="shared" si="3"/>
        <v/>
      </c>
      <c r="J35" s="163"/>
      <c r="K35" s="163"/>
      <c r="L35" s="163">
        <f t="shared" si="4"/>
        <v>0</v>
      </c>
      <c r="M35" s="165" t="str">
        <f t="shared" si="5"/>
        <v/>
      </c>
      <c r="N35" s="163">
        <f t="shared" si="11"/>
        <v>0</v>
      </c>
      <c r="O35" s="163">
        <f t="shared" si="12"/>
        <v>0</v>
      </c>
      <c r="P35" s="163">
        <f t="shared" si="13"/>
        <v>0</v>
      </c>
      <c r="Q35" s="164" t="str">
        <f t="shared" si="9"/>
        <v/>
      </c>
      <c r="R35" s="37"/>
      <c r="S35" s="167"/>
    </row>
    <row r="36" spans="1:19" s="168" customFormat="1" ht="18" x14ac:dyDescent="0.35">
      <c r="A36" s="170" t="s">
        <v>183</v>
      </c>
      <c r="B36" s="171" t="s">
        <v>184</v>
      </c>
      <c r="C36" s="163">
        <v>600</v>
      </c>
      <c r="D36" s="163">
        <v>100</v>
      </c>
      <c r="E36" s="163">
        <v>0</v>
      </c>
      <c r="F36" s="163">
        <f t="shared" si="0"/>
        <v>-100</v>
      </c>
      <c r="G36" s="164">
        <f t="shared" si="1"/>
        <v>0</v>
      </c>
      <c r="H36" s="163">
        <f t="shared" si="2"/>
        <v>-600</v>
      </c>
      <c r="I36" s="164">
        <f t="shared" si="3"/>
        <v>0</v>
      </c>
      <c r="J36" s="163">
        <v>0</v>
      </c>
      <c r="K36" s="163">
        <v>0</v>
      </c>
      <c r="L36" s="163">
        <f t="shared" si="4"/>
        <v>0</v>
      </c>
      <c r="M36" s="165" t="str">
        <f t="shared" si="5"/>
        <v/>
      </c>
      <c r="N36" s="163">
        <f>C36+J36</f>
        <v>600</v>
      </c>
      <c r="O36" s="163">
        <f>E36+K36</f>
        <v>0</v>
      </c>
      <c r="P36" s="163">
        <f>O36-N36</f>
        <v>-600</v>
      </c>
      <c r="Q36" s="164">
        <f t="shared" si="9"/>
        <v>0</v>
      </c>
      <c r="R36" s="37"/>
      <c r="S36" s="167"/>
    </row>
    <row r="37" spans="1:19" s="168" customFormat="1" ht="18" x14ac:dyDescent="0.35">
      <c r="A37" s="170" t="s">
        <v>124</v>
      </c>
      <c r="B37" s="171" t="s">
        <v>134</v>
      </c>
      <c r="C37" s="163">
        <v>8661.6470000000008</v>
      </c>
      <c r="D37" s="163">
        <v>8661.6470000000008</v>
      </c>
      <c r="E37" s="163">
        <v>0</v>
      </c>
      <c r="F37" s="163">
        <f t="shared" si="0"/>
        <v>-8661.6470000000008</v>
      </c>
      <c r="G37" s="164">
        <f t="shared" si="1"/>
        <v>0</v>
      </c>
      <c r="H37" s="163">
        <f t="shared" si="2"/>
        <v>-8661.6470000000008</v>
      </c>
      <c r="I37" s="164">
        <f t="shared" si="3"/>
        <v>0</v>
      </c>
      <c r="J37" s="162">
        <v>3431.8</v>
      </c>
      <c r="K37" s="162">
        <v>0</v>
      </c>
      <c r="L37" s="163">
        <f t="shared" si="4"/>
        <v>-3431.8</v>
      </c>
      <c r="M37" s="165">
        <f t="shared" si="5"/>
        <v>0</v>
      </c>
      <c r="N37" s="163">
        <f t="shared" si="11"/>
        <v>12093.447</v>
      </c>
      <c r="O37" s="163">
        <f t="shared" si="12"/>
        <v>0</v>
      </c>
      <c r="P37" s="163">
        <f t="shared" si="13"/>
        <v>-12093.447</v>
      </c>
      <c r="Q37" s="164">
        <f t="shared" si="9"/>
        <v>0</v>
      </c>
      <c r="R37" s="37"/>
      <c r="S37" s="167"/>
    </row>
    <row r="38" spans="1:19" s="168" customFormat="1" ht="27.75" customHeight="1" x14ac:dyDescent="0.35">
      <c r="A38" s="170" t="s">
        <v>125</v>
      </c>
      <c r="B38" s="171" t="s">
        <v>36</v>
      </c>
      <c r="C38" s="163">
        <v>400</v>
      </c>
      <c r="D38" s="163">
        <v>50</v>
      </c>
      <c r="E38" s="163">
        <v>0</v>
      </c>
      <c r="F38" s="163">
        <f t="shared" si="0"/>
        <v>-50</v>
      </c>
      <c r="G38" s="164">
        <f t="shared" si="1"/>
        <v>0</v>
      </c>
      <c r="H38" s="163">
        <f t="shared" si="2"/>
        <v>-400</v>
      </c>
      <c r="I38" s="164">
        <f t="shared" si="3"/>
        <v>0</v>
      </c>
      <c r="J38" s="163">
        <v>0</v>
      </c>
      <c r="K38" s="163">
        <v>0</v>
      </c>
      <c r="L38" s="163">
        <f t="shared" si="4"/>
        <v>0</v>
      </c>
      <c r="M38" s="165" t="str">
        <f t="shared" si="5"/>
        <v/>
      </c>
      <c r="N38" s="163">
        <f t="shared" si="11"/>
        <v>400</v>
      </c>
      <c r="O38" s="163">
        <f t="shared" si="12"/>
        <v>0</v>
      </c>
      <c r="P38" s="163">
        <f t="shared" si="13"/>
        <v>-400</v>
      </c>
      <c r="Q38" s="164">
        <f t="shared" si="9"/>
        <v>0</v>
      </c>
      <c r="R38" s="37"/>
      <c r="S38" s="167"/>
    </row>
    <row r="39" spans="1:19" s="168" customFormat="1" ht="26.25" customHeight="1" x14ac:dyDescent="0.35">
      <c r="A39" s="170" t="s">
        <v>126</v>
      </c>
      <c r="B39" s="171" t="s">
        <v>45</v>
      </c>
      <c r="C39" s="163">
        <v>27415.4</v>
      </c>
      <c r="D39" s="163">
        <v>1700</v>
      </c>
      <c r="E39" s="163">
        <v>0</v>
      </c>
      <c r="F39" s="163">
        <f t="shared" si="0"/>
        <v>-1700</v>
      </c>
      <c r="G39" s="164">
        <f t="shared" si="1"/>
        <v>0</v>
      </c>
      <c r="H39" s="163">
        <f t="shared" si="2"/>
        <v>-27415.4</v>
      </c>
      <c r="I39" s="164">
        <f t="shared" si="3"/>
        <v>0</v>
      </c>
      <c r="J39" s="163">
        <v>0</v>
      </c>
      <c r="K39" s="163">
        <v>0</v>
      </c>
      <c r="L39" s="163">
        <f t="shared" si="4"/>
        <v>0</v>
      </c>
      <c r="M39" s="165" t="str">
        <f t="shared" si="5"/>
        <v/>
      </c>
      <c r="N39" s="163">
        <f t="shared" si="11"/>
        <v>27415.4</v>
      </c>
      <c r="O39" s="163">
        <f t="shared" si="12"/>
        <v>0</v>
      </c>
      <c r="P39" s="163">
        <f t="shared" si="13"/>
        <v>-27415.4</v>
      </c>
      <c r="Q39" s="164">
        <f t="shared" si="9"/>
        <v>0</v>
      </c>
      <c r="R39" s="37"/>
      <c r="S39" s="167"/>
    </row>
    <row r="40" spans="1:19" s="81" customFormat="1" ht="42.75" customHeight="1" x14ac:dyDescent="0.3">
      <c r="A40" s="105" t="s">
        <v>23</v>
      </c>
      <c r="B40" s="106" t="s">
        <v>92</v>
      </c>
      <c r="C40" s="132">
        <f>C6+C9+C10+C11+C25+C26+C27+C28+C34</f>
        <v>1275963.0599999998</v>
      </c>
      <c r="D40" s="132">
        <f>D6+D9+D10+D11+D25+D26+D27+D28+D34</f>
        <v>232126.76</v>
      </c>
      <c r="E40" s="132">
        <f>E6+E9+E10+E11+E25+E26+E27+E28+E34</f>
        <v>165806.40273</v>
      </c>
      <c r="F40" s="132">
        <f t="shared" si="0"/>
        <v>-66320.357270000008</v>
      </c>
      <c r="G40" s="140">
        <f t="shared" ref="G40:G55" si="14">IFERROR(E40/D40,"")</f>
        <v>0.71429249574672038</v>
      </c>
      <c r="H40" s="132">
        <f t="shared" si="2"/>
        <v>-1110156.6572699999</v>
      </c>
      <c r="I40" s="140">
        <f t="shared" ref="I40:I51" si="15">IFERROR(E40/C40,"")</f>
        <v>0.12994608380747324</v>
      </c>
      <c r="J40" s="132">
        <f>J6+J9+J10+J11+J25+J26+J27+J28+J34</f>
        <v>202391.28643999997</v>
      </c>
      <c r="K40" s="132">
        <f>K6+K9+K10+K11+K25+K26+K27+K28+K34</f>
        <v>14804.099829999999</v>
      </c>
      <c r="L40" s="132">
        <f t="shared" ref="L40:L58" si="16">K40-J40</f>
        <v>-187587.18660999998</v>
      </c>
      <c r="M40" s="140">
        <f>IFERROR(K40/J40,"")</f>
        <v>7.3145934740568769E-2</v>
      </c>
      <c r="N40" s="132">
        <f t="shared" si="6"/>
        <v>1478354.3464399998</v>
      </c>
      <c r="O40" s="132">
        <f t="shared" si="7"/>
        <v>180610.50255999999</v>
      </c>
      <c r="P40" s="132">
        <f t="shared" si="8"/>
        <v>-1297743.8438799998</v>
      </c>
      <c r="Q40" s="140">
        <f>IFERROR(O40/N40,"")</f>
        <v>0.12216996756895605</v>
      </c>
      <c r="R40" s="79"/>
      <c r="S40" s="80"/>
    </row>
    <row r="41" spans="1:19" s="175" customFormat="1" ht="42.75" customHeight="1" x14ac:dyDescent="0.35">
      <c r="A41" s="160" t="s">
        <v>158</v>
      </c>
      <c r="B41" s="172" t="s">
        <v>159</v>
      </c>
      <c r="C41" s="163">
        <v>46338.353000000003</v>
      </c>
      <c r="D41" s="163">
        <v>11668.853000000001</v>
      </c>
      <c r="E41" s="163">
        <v>11172.323</v>
      </c>
      <c r="F41" s="163">
        <f t="shared" si="0"/>
        <v>-496.53000000000065</v>
      </c>
      <c r="G41" s="164">
        <f t="shared" si="14"/>
        <v>0.95744825991037841</v>
      </c>
      <c r="H41" s="163">
        <f t="shared" si="2"/>
        <v>-35166.03</v>
      </c>
      <c r="I41" s="164">
        <f t="shared" si="15"/>
        <v>0.24110315271671395</v>
      </c>
      <c r="J41" s="163">
        <v>0</v>
      </c>
      <c r="K41" s="163">
        <v>0</v>
      </c>
      <c r="L41" s="163">
        <f t="shared" si="16"/>
        <v>0</v>
      </c>
      <c r="M41" s="165" t="str">
        <f t="shared" ref="M41:M58" si="17">IFERROR(K41/J41,"")</f>
        <v/>
      </c>
      <c r="N41" s="163">
        <f t="shared" si="6"/>
        <v>46338.353000000003</v>
      </c>
      <c r="O41" s="163">
        <f t="shared" si="7"/>
        <v>11172.323</v>
      </c>
      <c r="P41" s="163">
        <f t="shared" si="8"/>
        <v>-35166.03</v>
      </c>
      <c r="Q41" s="165">
        <f t="shared" ref="Q41:Q58" si="18">IFERROR(O41/N41,"")</f>
        <v>0.24110315271671395</v>
      </c>
      <c r="R41" s="173"/>
      <c r="S41" s="174"/>
    </row>
    <row r="42" spans="1:19" s="79" customFormat="1" ht="18.75" customHeight="1" x14ac:dyDescent="0.3">
      <c r="A42" s="105" t="s">
        <v>24</v>
      </c>
      <c r="B42" s="106" t="s">
        <v>180</v>
      </c>
      <c r="C42" s="132">
        <f>C40+C41</f>
        <v>1322301.4129999997</v>
      </c>
      <c r="D42" s="132">
        <f>D40+D41</f>
        <v>243795.61300000001</v>
      </c>
      <c r="E42" s="132">
        <f>E40+E41</f>
        <v>176978.72573000001</v>
      </c>
      <c r="F42" s="132">
        <f t="shared" si="0"/>
        <v>-66816.887270000007</v>
      </c>
      <c r="G42" s="140">
        <f t="shared" si="14"/>
        <v>0.7259307234950122</v>
      </c>
      <c r="H42" s="132">
        <f t="shared" si="2"/>
        <v>-1145322.6872699996</v>
      </c>
      <c r="I42" s="140">
        <f t="shared" si="15"/>
        <v>0.1338414403781629</v>
      </c>
      <c r="J42" s="132">
        <f>J40+J41</f>
        <v>202391.28643999997</v>
      </c>
      <c r="K42" s="132">
        <f>K40+K41</f>
        <v>14804.099829999999</v>
      </c>
      <c r="L42" s="132">
        <f t="shared" si="16"/>
        <v>-187587.18660999998</v>
      </c>
      <c r="M42" s="140">
        <f t="shared" si="17"/>
        <v>7.3145934740568769E-2</v>
      </c>
      <c r="N42" s="132">
        <f t="shared" si="6"/>
        <v>1524692.6994399996</v>
      </c>
      <c r="O42" s="132">
        <f t="shared" si="7"/>
        <v>191782.82556</v>
      </c>
      <c r="P42" s="132">
        <f t="shared" si="8"/>
        <v>-1332909.8738799996</v>
      </c>
      <c r="Q42" s="140">
        <f t="shared" si="18"/>
        <v>0.1257845765447945</v>
      </c>
    </row>
    <row r="43" spans="1:19" s="167" customFormat="1" ht="18" x14ac:dyDescent="0.35">
      <c r="A43" s="160" t="s">
        <v>88</v>
      </c>
      <c r="B43" s="172" t="s">
        <v>139</v>
      </c>
      <c r="C43" s="163">
        <v>704.83199999999999</v>
      </c>
      <c r="D43" s="163">
        <v>704.83199999999999</v>
      </c>
      <c r="E43" s="163">
        <v>704.83199999999999</v>
      </c>
      <c r="F43" s="163">
        <f t="shared" si="0"/>
        <v>0</v>
      </c>
      <c r="G43" s="164">
        <f t="shared" si="14"/>
        <v>1</v>
      </c>
      <c r="H43" s="163">
        <f t="shared" si="2"/>
        <v>0</v>
      </c>
      <c r="I43" s="164">
        <f t="shared" si="15"/>
        <v>1</v>
      </c>
      <c r="J43" s="162">
        <v>0</v>
      </c>
      <c r="K43" s="162">
        <v>0</v>
      </c>
      <c r="L43" s="163">
        <f t="shared" si="16"/>
        <v>0</v>
      </c>
      <c r="M43" s="165" t="str">
        <f t="shared" si="17"/>
        <v/>
      </c>
      <c r="N43" s="163">
        <f t="shared" si="6"/>
        <v>704.83199999999999</v>
      </c>
      <c r="O43" s="163">
        <f t="shared" si="7"/>
        <v>704.83199999999999</v>
      </c>
      <c r="P43" s="163">
        <f t="shared" si="8"/>
        <v>0</v>
      </c>
      <c r="Q43" s="165">
        <f t="shared" si="18"/>
        <v>1</v>
      </c>
    </row>
    <row r="44" spans="1:19" s="167" customFormat="1" ht="46.8" hidden="1" x14ac:dyDescent="0.35">
      <c r="A44" s="160" t="s">
        <v>135</v>
      </c>
      <c r="B44" s="172" t="s">
        <v>140</v>
      </c>
      <c r="C44" s="163"/>
      <c r="D44" s="163"/>
      <c r="E44" s="163"/>
      <c r="F44" s="163">
        <f t="shared" si="0"/>
        <v>0</v>
      </c>
      <c r="G44" s="164" t="str">
        <f t="shared" si="14"/>
        <v/>
      </c>
      <c r="H44" s="163">
        <f t="shared" si="2"/>
        <v>0</v>
      </c>
      <c r="I44" s="164" t="str">
        <f t="shared" si="15"/>
        <v/>
      </c>
      <c r="J44" s="162">
        <v>0</v>
      </c>
      <c r="K44" s="162">
        <v>0</v>
      </c>
      <c r="L44" s="163">
        <f t="shared" si="16"/>
        <v>0</v>
      </c>
      <c r="M44" s="165" t="str">
        <f t="shared" si="17"/>
        <v/>
      </c>
      <c r="N44" s="163">
        <f t="shared" ref="N44:N51" si="19">C44+J44</f>
        <v>0</v>
      </c>
      <c r="O44" s="163">
        <f t="shared" ref="O44:O51" si="20">E44+K44</f>
        <v>0</v>
      </c>
      <c r="P44" s="163">
        <f t="shared" ref="P44:P51" si="21">O44-N44</f>
        <v>0</v>
      </c>
      <c r="Q44" s="165" t="str">
        <f t="shared" si="18"/>
        <v/>
      </c>
    </row>
    <row r="45" spans="1:19" s="69" customFormat="1" ht="59.25" customHeight="1" x14ac:dyDescent="0.35">
      <c r="A45" s="160" t="s">
        <v>136</v>
      </c>
      <c r="B45" s="26" t="s">
        <v>141</v>
      </c>
      <c r="C45" s="163">
        <v>49007.1</v>
      </c>
      <c r="D45" s="163">
        <v>7114.1</v>
      </c>
      <c r="E45" s="163">
        <v>7114.1</v>
      </c>
      <c r="F45" s="163">
        <f t="shared" si="0"/>
        <v>0</v>
      </c>
      <c r="G45" s="164">
        <f t="shared" si="14"/>
        <v>1</v>
      </c>
      <c r="H45" s="163">
        <f t="shared" si="2"/>
        <v>-41893</v>
      </c>
      <c r="I45" s="164">
        <f t="shared" si="15"/>
        <v>0.14516468021980489</v>
      </c>
      <c r="J45" s="162">
        <v>0</v>
      </c>
      <c r="K45" s="162">
        <v>0</v>
      </c>
      <c r="L45" s="163">
        <f t="shared" si="16"/>
        <v>0</v>
      </c>
      <c r="M45" s="165" t="str">
        <f t="shared" si="17"/>
        <v/>
      </c>
      <c r="N45" s="163">
        <f t="shared" si="19"/>
        <v>49007.1</v>
      </c>
      <c r="O45" s="163">
        <f t="shared" si="20"/>
        <v>7114.1</v>
      </c>
      <c r="P45" s="163">
        <f t="shared" si="21"/>
        <v>-41893</v>
      </c>
      <c r="Q45" s="165">
        <f t="shared" si="18"/>
        <v>0.14516468021980489</v>
      </c>
    </row>
    <row r="46" spans="1:19" s="69" customFormat="1" ht="56.25" hidden="1" customHeight="1" x14ac:dyDescent="0.35">
      <c r="A46" s="160" t="s">
        <v>137</v>
      </c>
      <c r="B46" s="172" t="s">
        <v>142</v>
      </c>
      <c r="C46" s="163"/>
      <c r="D46" s="163"/>
      <c r="E46" s="163"/>
      <c r="F46" s="163">
        <f t="shared" si="0"/>
        <v>0</v>
      </c>
      <c r="G46" s="164" t="str">
        <f t="shared" si="14"/>
        <v/>
      </c>
      <c r="H46" s="163">
        <f t="shared" si="2"/>
        <v>0</v>
      </c>
      <c r="I46" s="164" t="str">
        <f t="shared" si="15"/>
        <v/>
      </c>
      <c r="J46" s="162">
        <v>0</v>
      </c>
      <c r="K46" s="162">
        <v>0</v>
      </c>
      <c r="L46" s="163">
        <f t="shared" si="16"/>
        <v>0</v>
      </c>
      <c r="M46" s="165" t="str">
        <f t="shared" si="17"/>
        <v/>
      </c>
      <c r="N46" s="163">
        <f t="shared" si="19"/>
        <v>0</v>
      </c>
      <c r="O46" s="163">
        <f t="shared" si="20"/>
        <v>0</v>
      </c>
      <c r="P46" s="163">
        <f t="shared" si="21"/>
        <v>0</v>
      </c>
      <c r="Q46" s="165" t="str">
        <f t="shared" si="18"/>
        <v/>
      </c>
    </row>
    <row r="47" spans="1:19" s="69" customFormat="1" ht="69" hidden="1" customHeight="1" x14ac:dyDescent="0.35">
      <c r="A47" s="160" t="s">
        <v>195</v>
      </c>
      <c r="B47" s="172" t="s">
        <v>197</v>
      </c>
      <c r="C47" s="163"/>
      <c r="D47" s="163"/>
      <c r="E47" s="163"/>
      <c r="F47" s="163">
        <f t="shared" si="0"/>
        <v>0</v>
      </c>
      <c r="G47" s="164" t="str">
        <f t="shared" si="14"/>
        <v/>
      </c>
      <c r="H47" s="163">
        <f t="shared" si="2"/>
        <v>0</v>
      </c>
      <c r="I47" s="164" t="str">
        <f t="shared" si="15"/>
        <v/>
      </c>
      <c r="J47" s="162">
        <v>0</v>
      </c>
      <c r="K47" s="162">
        <v>0</v>
      </c>
      <c r="L47" s="163">
        <f>K47-J47</f>
        <v>0</v>
      </c>
      <c r="M47" s="165" t="str">
        <f>IFERROR(K47/J47,"")</f>
        <v/>
      </c>
      <c r="N47" s="163">
        <f t="shared" si="19"/>
        <v>0</v>
      </c>
      <c r="O47" s="163">
        <f t="shared" si="20"/>
        <v>0</v>
      </c>
      <c r="P47" s="163">
        <f t="shared" si="21"/>
        <v>0</v>
      </c>
      <c r="Q47" s="165" t="str">
        <f>IFERROR(O47/N47,"")</f>
        <v/>
      </c>
    </row>
    <row r="48" spans="1:19" s="69" customFormat="1" ht="56.25" hidden="1" customHeight="1" x14ac:dyDescent="0.35">
      <c r="A48" s="160" t="s">
        <v>196</v>
      </c>
      <c r="B48" s="172" t="s">
        <v>198</v>
      </c>
      <c r="C48" s="163"/>
      <c r="D48" s="163"/>
      <c r="E48" s="163"/>
      <c r="F48" s="163">
        <f t="shared" si="0"/>
        <v>0</v>
      </c>
      <c r="G48" s="164" t="str">
        <f t="shared" si="14"/>
        <v/>
      </c>
      <c r="H48" s="163">
        <f t="shared" si="2"/>
        <v>0</v>
      </c>
      <c r="I48" s="164" t="str">
        <f t="shared" si="15"/>
        <v/>
      </c>
      <c r="J48" s="162">
        <v>0</v>
      </c>
      <c r="K48" s="162">
        <v>0</v>
      </c>
      <c r="L48" s="163">
        <f>K48-J48</f>
        <v>0</v>
      </c>
      <c r="M48" s="165" t="str">
        <f>IFERROR(K48/J48,"")</f>
        <v/>
      </c>
      <c r="N48" s="163">
        <f t="shared" si="19"/>
        <v>0</v>
      </c>
      <c r="O48" s="163">
        <f t="shared" si="20"/>
        <v>0</v>
      </c>
      <c r="P48" s="163">
        <f t="shared" si="21"/>
        <v>0</v>
      </c>
      <c r="Q48" s="165" t="str">
        <f>IFERROR(O48/N48,"")</f>
        <v/>
      </c>
    </row>
    <row r="49" spans="1:19" s="69" customFormat="1" ht="46.8" x14ac:dyDescent="0.35">
      <c r="A49" s="160" t="s">
        <v>138</v>
      </c>
      <c r="B49" s="26" t="s">
        <v>143</v>
      </c>
      <c r="C49" s="163"/>
      <c r="D49" s="163"/>
      <c r="E49" s="163"/>
      <c r="F49" s="163">
        <f t="shared" si="0"/>
        <v>0</v>
      </c>
      <c r="G49" s="164" t="str">
        <f t="shared" si="14"/>
        <v/>
      </c>
      <c r="H49" s="163">
        <f t="shared" si="2"/>
        <v>0</v>
      </c>
      <c r="I49" s="164" t="str">
        <f t="shared" si="15"/>
        <v/>
      </c>
      <c r="J49" s="162">
        <v>1616.2239999999999</v>
      </c>
      <c r="K49" s="162">
        <v>1616.2239999999999</v>
      </c>
      <c r="L49" s="163">
        <f t="shared" si="16"/>
        <v>0</v>
      </c>
      <c r="M49" s="165">
        <f t="shared" si="17"/>
        <v>1</v>
      </c>
      <c r="N49" s="163">
        <f t="shared" si="19"/>
        <v>1616.2239999999999</v>
      </c>
      <c r="O49" s="163">
        <f t="shared" si="20"/>
        <v>1616.2239999999999</v>
      </c>
      <c r="P49" s="163">
        <f t="shared" si="21"/>
        <v>0</v>
      </c>
      <c r="Q49" s="165">
        <f t="shared" si="18"/>
        <v>1</v>
      </c>
    </row>
    <row r="50" spans="1:19" s="69" customFormat="1" ht="48" customHeight="1" x14ac:dyDescent="0.35">
      <c r="A50" s="160" t="s">
        <v>158</v>
      </c>
      <c r="B50" s="26" t="s">
        <v>159</v>
      </c>
      <c r="C50" s="163"/>
      <c r="D50" s="163"/>
      <c r="E50" s="163"/>
      <c r="F50" s="163"/>
      <c r="G50" s="164"/>
      <c r="H50" s="163"/>
      <c r="I50" s="164"/>
      <c r="J50" s="162"/>
      <c r="K50" s="162"/>
      <c r="L50" s="163"/>
      <c r="M50" s="165"/>
      <c r="N50" s="163"/>
      <c r="O50" s="163"/>
      <c r="P50" s="163"/>
      <c r="Q50" s="165"/>
    </row>
    <row r="51" spans="1:19" s="78" customFormat="1" ht="17.399999999999999" x14ac:dyDescent="0.3">
      <c r="A51" s="105" t="s">
        <v>93</v>
      </c>
      <c r="B51" s="106" t="s">
        <v>91</v>
      </c>
      <c r="C51" s="132">
        <f>C42+SUM(C43:C49)+C50</f>
        <v>1372013.3449999997</v>
      </c>
      <c r="D51" s="132">
        <f>D42+SUM(D43:D49)+D50</f>
        <v>251614.54500000001</v>
      </c>
      <c r="E51" s="132">
        <f>E42+SUM(E43:E49)+E50</f>
        <v>184797.65773000001</v>
      </c>
      <c r="F51" s="132">
        <f t="shared" si="0"/>
        <v>-66816.887270000007</v>
      </c>
      <c r="G51" s="140">
        <f t="shared" si="14"/>
        <v>0.73444743717021599</v>
      </c>
      <c r="H51" s="132">
        <f t="shared" si="2"/>
        <v>-1187215.6872699996</v>
      </c>
      <c r="I51" s="140">
        <f t="shared" si="15"/>
        <v>0.13469086026273311</v>
      </c>
      <c r="J51" s="132">
        <f>J42+SUM(J43:J49)</f>
        <v>204007.51043999995</v>
      </c>
      <c r="K51" s="132">
        <f>K42+SUM(K43:K49)</f>
        <v>16420.323829999998</v>
      </c>
      <c r="L51" s="132">
        <f>L42+SUM(L43:L49)</f>
        <v>-187587.18660999998</v>
      </c>
      <c r="M51" s="140">
        <f t="shared" si="17"/>
        <v>8.0488820213456463E-2</v>
      </c>
      <c r="N51" s="132">
        <f t="shared" si="19"/>
        <v>1576020.8554399996</v>
      </c>
      <c r="O51" s="132">
        <f t="shared" si="20"/>
        <v>201217.98156000001</v>
      </c>
      <c r="P51" s="132">
        <f t="shared" si="21"/>
        <v>-1374802.8738799996</v>
      </c>
      <c r="Q51" s="140">
        <f t="shared" si="18"/>
        <v>0.12767469470054899</v>
      </c>
      <c r="R51" s="82"/>
      <c r="S51" s="82"/>
    </row>
    <row r="52" spans="1:19" ht="18" x14ac:dyDescent="0.35">
      <c r="A52" s="49"/>
      <c r="B52" s="14" t="s">
        <v>0</v>
      </c>
      <c r="C52" s="190">
        <f>C53+C54+C55+C56</f>
        <v>0</v>
      </c>
      <c r="D52" s="190">
        <f>D53+D54+D55+D56</f>
        <v>0</v>
      </c>
      <c r="E52" s="190">
        <f>E53+E54+E55+E56</f>
        <v>-6.8</v>
      </c>
      <c r="F52" s="135">
        <f t="shared" ref="F52:F58" si="22">E52-D52</f>
        <v>-6.8</v>
      </c>
      <c r="G52" s="137" t="str">
        <f t="shared" si="14"/>
        <v/>
      </c>
      <c r="H52" s="135">
        <f t="shared" ref="H52:H58" si="23">E52-C52</f>
        <v>-6.8</v>
      </c>
      <c r="I52" s="139" t="str">
        <f t="shared" ref="I52:I58" si="24">IFERROR(E52/C52,"")</f>
        <v/>
      </c>
      <c r="J52" s="190">
        <f>J53+J54+J55+J56+J57</f>
        <v>0</v>
      </c>
      <c r="K52" s="190">
        <f>K53+K54+K55+K56+K57</f>
        <v>-371.9</v>
      </c>
      <c r="L52" s="135">
        <f t="shared" si="16"/>
        <v>-371.9</v>
      </c>
      <c r="M52" s="142" t="str">
        <f t="shared" si="17"/>
        <v/>
      </c>
      <c r="N52" s="135">
        <f t="shared" ref="N52:N58" si="25">C52+J52</f>
        <v>0</v>
      </c>
      <c r="O52" s="135">
        <f t="shared" ref="O52:O58" si="26">E52+K52</f>
        <v>-378.7</v>
      </c>
      <c r="P52" s="135">
        <f t="shared" ref="P52:P58" si="27">O52-N52</f>
        <v>-378.7</v>
      </c>
      <c r="Q52" s="139" t="str">
        <f t="shared" si="18"/>
        <v/>
      </c>
      <c r="R52" s="8"/>
      <c r="S52" s="8"/>
    </row>
    <row r="53" spans="1:19" ht="18" x14ac:dyDescent="0.35">
      <c r="A53" s="122">
        <v>1140</v>
      </c>
      <c r="B53" s="150" t="s">
        <v>144</v>
      </c>
      <c r="C53" s="189">
        <v>0</v>
      </c>
      <c r="D53" s="189">
        <v>0</v>
      </c>
      <c r="E53" s="189">
        <v>-6.8</v>
      </c>
      <c r="F53" s="151">
        <f t="shared" si="22"/>
        <v>-6.8</v>
      </c>
      <c r="G53" s="138" t="str">
        <f t="shared" si="14"/>
        <v/>
      </c>
      <c r="H53" s="151">
        <f t="shared" si="23"/>
        <v>-6.8</v>
      </c>
      <c r="I53" s="142" t="str">
        <f t="shared" si="24"/>
        <v/>
      </c>
      <c r="J53" s="189">
        <v>0</v>
      </c>
      <c r="K53" s="189">
        <v>0</v>
      </c>
      <c r="L53" s="136">
        <f t="shared" si="16"/>
        <v>0</v>
      </c>
      <c r="M53" s="142" t="str">
        <f t="shared" si="17"/>
        <v/>
      </c>
      <c r="N53" s="151">
        <f t="shared" si="25"/>
        <v>0</v>
      </c>
      <c r="O53" s="151">
        <f t="shared" si="26"/>
        <v>-6.8</v>
      </c>
      <c r="P53" s="151">
        <f t="shared" si="27"/>
        <v>-6.8</v>
      </c>
      <c r="Q53" s="142" t="str">
        <f t="shared" si="18"/>
        <v/>
      </c>
      <c r="R53" s="8"/>
      <c r="S53" s="8"/>
    </row>
    <row r="54" spans="1:19" ht="57" customHeight="1" x14ac:dyDescent="0.35">
      <c r="A54" s="122">
        <v>8820</v>
      </c>
      <c r="B54" s="150" t="s">
        <v>148</v>
      </c>
      <c r="C54" s="189">
        <v>0</v>
      </c>
      <c r="D54" s="189">
        <v>0</v>
      </c>
      <c r="E54" s="189">
        <v>0</v>
      </c>
      <c r="F54" s="151">
        <f>E54-D54</f>
        <v>0</v>
      </c>
      <c r="G54" s="138" t="str">
        <f t="shared" si="14"/>
        <v/>
      </c>
      <c r="H54" s="151">
        <f>E54-C54</f>
        <v>0</v>
      </c>
      <c r="I54" s="142" t="str">
        <f t="shared" si="24"/>
        <v/>
      </c>
      <c r="J54" s="189">
        <v>0</v>
      </c>
      <c r="K54" s="189">
        <v>-21.9</v>
      </c>
      <c r="L54" s="151">
        <f t="shared" si="16"/>
        <v>-21.9</v>
      </c>
      <c r="M54" s="142" t="str">
        <f t="shared" si="17"/>
        <v/>
      </c>
      <c r="N54" s="151">
        <f>C54+J54</f>
        <v>0</v>
      </c>
      <c r="O54" s="151">
        <f>E54+K54</f>
        <v>-21.9</v>
      </c>
      <c r="P54" s="151">
        <f t="shared" si="27"/>
        <v>-21.9</v>
      </c>
      <c r="Q54" s="142" t="str">
        <f t="shared" si="18"/>
        <v/>
      </c>
      <c r="R54" s="8"/>
      <c r="S54" s="8"/>
    </row>
    <row r="55" spans="1:19" ht="30.75" customHeight="1" x14ac:dyDescent="0.35">
      <c r="A55" s="122" t="s">
        <v>145</v>
      </c>
      <c r="B55" s="150" t="s">
        <v>146</v>
      </c>
      <c r="C55" s="189"/>
      <c r="D55" s="189">
        <v>0</v>
      </c>
      <c r="E55" s="189">
        <v>0</v>
      </c>
      <c r="F55" s="151">
        <f>E55-D55</f>
        <v>0</v>
      </c>
      <c r="G55" s="138" t="str">
        <f t="shared" si="14"/>
        <v/>
      </c>
      <c r="H55" s="151">
        <f>E55-C55</f>
        <v>0</v>
      </c>
      <c r="I55" s="142" t="str">
        <f t="shared" si="24"/>
        <v/>
      </c>
      <c r="J55" s="189"/>
      <c r="K55" s="189">
        <v>-350</v>
      </c>
      <c r="L55" s="151">
        <f t="shared" si="16"/>
        <v>-350</v>
      </c>
      <c r="M55" s="142" t="str">
        <f t="shared" si="17"/>
        <v/>
      </c>
      <c r="N55" s="151">
        <f t="shared" si="25"/>
        <v>0</v>
      </c>
      <c r="O55" s="151">
        <f t="shared" si="26"/>
        <v>-350</v>
      </c>
      <c r="P55" s="151">
        <f t="shared" si="27"/>
        <v>-350</v>
      </c>
      <c r="Q55" s="142" t="str">
        <f t="shared" si="18"/>
        <v/>
      </c>
      <c r="R55" s="8"/>
      <c r="S55" s="8"/>
    </row>
    <row r="56" spans="1:19" ht="62.4" hidden="1" x14ac:dyDescent="0.35">
      <c r="A56" s="50">
        <v>8880</v>
      </c>
      <c r="B56" s="150" t="s">
        <v>147</v>
      </c>
      <c r="C56" s="189">
        <v>0</v>
      </c>
      <c r="D56" s="189">
        <v>0</v>
      </c>
      <c r="E56" s="189">
        <v>0</v>
      </c>
      <c r="F56" s="151">
        <f t="shared" si="22"/>
        <v>0</v>
      </c>
      <c r="G56" s="134"/>
      <c r="H56" s="151">
        <f t="shared" si="23"/>
        <v>0</v>
      </c>
      <c r="I56" s="140" t="str">
        <f t="shared" si="24"/>
        <v/>
      </c>
      <c r="J56" s="189">
        <v>0</v>
      </c>
      <c r="K56" s="189">
        <v>0</v>
      </c>
      <c r="L56" s="151">
        <f t="shared" si="16"/>
        <v>0</v>
      </c>
      <c r="M56" s="140" t="str">
        <f t="shared" si="17"/>
        <v/>
      </c>
      <c r="N56" s="151">
        <f t="shared" si="25"/>
        <v>0</v>
      </c>
      <c r="O56" s="151">
        <f t="shared" si="26"/>
        <v>0</v>
      </c>
      <c r="P56" s="151">
        <f t="shared" si="27"/>
        <v>0</v>
      </c>
      <c r="Q56" s="140" t="str">
        <f t="shared" si="18"/>
        <v/>
      </c>
      <c r="R56" s="8"/>
      <c r="S56" s="8"/>
    </row>
    <row r="57" spans="1:19" ht="18" hidden="1" x14ac:dyDescent="0.35">
      <c r="A57" s="50">
        <v>8860</v>
      </c>
      <c r="B57" s="150" t="s">
        <v>163</v>
      </c>
      <c r="C57" s="189">
        <v>0</v>
      </c>
      <c r="D57" s="189">
        <v>0</v>
      </c>
      <c r="E57" s="189">
        <v>0</v>
      </c>
      <c r="F57" s="151"/>
      <c r="G57" s="134"/>
      <c r="H57" s="151"/>
      <c r="I57" s="140" t="str">
        <f t="shared" si="24"/>
        <v/>
      </c>
      <c r="J57" s="189">
        <v>0</v>
      </c>
      <c r="K57" s="189">
        <v>0</v>
      </c>
      <c r="L57" s="151">
        <f t="shared" si="16"/>
        <v>0</v>
      </c>
      <c r="M57" s="140" t="str">
        <f t="shared" si="17"/>
        <v/>
      </c>
      <c r="N57" s="151"/>
      <c r="O57" s="151"/>
      <c r="P57" s="151"/>
      <c r="Q57" s="140" t="str">
        <f t="shared" si="18"/>
        <v/>
      </c>
      <c r="R57" s="8"/>
      <c r="S57" s="8"/>
    </row>
    <row r="58" spans="1:19" s="78" customFormat="1" ht="17.399999999999999" x14ac:dyDescent="0.3">
      <c r="A58" s="105"/>
      <c r="B58" s="106" t="s">
        <v>1</v>
      </c>
      <c r="C58" s="132">
        <f>C51+C52</f>
        <v>1372013.3449999997</v>
      </c>
      <c r="D58" s="132">
        <f>D51+D52</f>
        <v>251614.54500000001</v>
      </c>
      <c r="E58" s="132">
        <f>E51+E52</f>
        <v>184790.85773000002</v>
      </c>
      <c r="F58" s="132">
        <f t="shared" si="22"/>
        <v>-66823.687269999995</v>
      </c>
      <c r="G58" s="140">
        <f>IFERROR(E58/D58,"")</f>
        <v>0.73442041170553163</v>
      </c>
      <c r="H58" s="132">
        <f t="shared" si="23"/>
        <v>-1187222.4872699997</v>
      </c>
      <c r="I58" s="140">
        <f t="shared" si="24"/>
        <v>0.1346859040427191</v>
      </c>
      <c r="J58" s="132">
        <f>J51+J52</f>
        <v>204007.51043999995</v>
      </c>
      <c r="K58" s="132">
        <f>K51+K52</f>
        <v>16048.423829999998</v>
      </c>
      <c r="L58" s="132">
        <f t="shared" si="16"/>
        <v>-187959.08660999997</v>
      </c>
      <c r="M58" s="140">
        <f t="shared" si="17"/>
        <v>7.8665848112096606E-2</v>
      </c>
      <c r="N58" s="132">
        <f t="shared" si="25"/>
        <v>1576020.8554399996</v>
      </c>
      <c r="O58" s="132">
        <f t="shared" si="26"/>
        <v>200839.28156</v>
      </c>
      <c r="P58" s="132">
        <f t="shared" si="27"/>
        <v>-1375181.5738799996</v>
      </c>
      <c r="Q58" s="140">
        <f t="shared" si="18"/>
        <v>0.12743440600215211</v>
      </c>
    </row>
    <row r="59" spans="1:19" x14ac:dyDescent="0.3">
      <c r="A59" s="67"/>
      <c r="B59" s="68"/>
      <c r="C59" s="116"/>
      <c r="D59" s="188"/>
      <c r="E59" s="116"/>
      <c r="F59" s="52"/>
      <c r="G59" s="52"/>
      <c r="H59" s="53"/>
      <c r="I59" s="84"/>
      <c r="J59" s="218"/>
      <c r="K59" s="219"/>
      <c r="M59" s="69"/>
    </row>
    <row r="60" spans="1:19" x14ac:dyDescent="0.3">
      <c r="A60" s="70"/>
      <c r="B60" s="38"/>
      <c r="C60" s="117"/>
      <c r="D60" s="117"/>
      <c r="E60" s="117"/>
      <c r="F60" s="53"/>
      <c r="G60" s="53"/>
      <c r="H60" s="53"/>
      <c r="I60" s="84"/>
      <c r="J60" s="219"/>
      <c r="K60" s="218" t="s">
        <v>21</v>
      </c>
      <c r="M60" s="69"/>
    </row>
    <row r="61" spans="1:19" x14ac:dyDescent="0.3">
      <c r="A61" s="71"/>
      <c r="B61" s="72"/>
      <c r="C61" s="118"/>
      <c r="D61" s="118"/>
      <c r="E61" s="118"/>
      <c r="F61" s="70"/>
      <c r="G61" s="70"/>
      <c r="H61" s="73"/>
      <c r="I61" s="83"/>
      <c r="J61" s="203"/>
      <c r="K61" s="209"/>
      <c r="M61" s="69"/>
    </row>
    <row r="62" spans="1:19" x14ac:dyDescent="0.3">
      <c r="A62" s="71"/>
      <c r="B62" s="72"/>
      <c r="C62" s="126"/>
      <c r="D62" s="119"/>
      <c r="E62" s="154"/>
      <c r="F62" s="73"/>
      <c r="G62" s="73"/>
      <c r="H62" s="73"/>
      <c r="I62" s="83"/>
      <c r="J62" s="210"/>
      <c r="K62" s="210"/>
      <c r="M62" s="69"/>
    </row>
    <row r="63" spans="1:19" ht="17.399999999999999" x14ac:dyDescent="0.3">
      <c r="A63" s="71"/>
      <c r="B63" s="102"/>
      <c r="C63" s="127"/>
      <c r="D63" s="120"/>
      <c r="E63" s="155"/>
      <c r="F63" s="73"/>
      <c r="G63" s="73"/>
      <c r="H63" s="73"/>
      <c r="I63" s="83"/>
      <c r="J63" s="220"/>
      <c r="K63" s="210"/>
      <c r="M63" s="69"/>
    </row>
    <row r="64" spans="1:19" x14ac:dyDescent="0.3">
      <c r="A64" s="71"/>
      <c r="B64" s="72"/>
      <c r="C64" s="126"/>
      <c r="D64" s="119"/>
      <c r="E64" s="154"/>
      <c r="F64" s="73"/>
      <c r="G64" s="73"/>
      <c r="H64" s="73"/>
      <c r="I64" s="83"/>
      <c r="J64" s="210"/>
      <c r="K64" s="210"/>
      <c r="M64" s="69"/>
    </row>
    <row r="65" spans="1:13" x14ac:dyDescent="0.3">
      <c r="A65" s="71"/>
      <c r="B65" s="72"/>
      <c r="C65" s="126"/>
      <c r="D65" s="119"/>
      <c r="E65" s="154"/>
      <c r="F65" s="73"/>
      <c r="G65" s="73"/>
      <c r="H65" s="73"/>
      <c r="I65" s="103"/>
      <c r="J65" s="204"/>
      <c r="K65" s="210"/>
      <c r="L65" s="98"/>
      <c r="M65" s="99"/>
    </row>
    <row r="66" spans="1:13" x14ac:dyDescent="0.3">
      <c r="A66" s="71"/>
      <c r="B66" s="72"/>
      <c r="C66" s="126"/>
      <c r="D66" s="119"/>
      <c r="E66" s="154"/>
      <c r="F66" s="73"/>
      <c r="G66" s="73"/>
      <c r="H66" s="73"/>
      <c r="I66" s="83"/>
      <c r="J66" s="204"/>
      <c r="K66" s="210"/>
      <c r="M66" s="69"/>
    </row>
    <row r="67" spans="1:13" x14ac:dyDescent="0.3">
      <c r="A67" s="74"/>
      <c r="B67" s="75"/>
      <c r="C67" s="183"/>
      <c r="D67" s="121"/>
      <c r="E67" s="156"/>
      <c r="F67" s="61"/>
      <c r="G67" s="61"/>
      <c r="H67" s="61"/>
      <c r="M67" s="69"/>
    </row>
    <row r="68" spans="1:13" x14ac:dyDescent="0.3">
      <c r="A68" s="74"/>
      <c r="B68" s="75"/>
      <c r="C68" s="183"/>
      <c r="D68" s="121"/>
      <c r="E68" s="156"/>
      <c r="F68" s="61"/>
      <c r="G68" s="61"/>
      <c r="H68" s="61"/>
      <c r="M68" s="69"/>
    </row>
    <row r="69" spans="1:13" x14ac:dyDescent="0.3">
      <c r="A69" s="74"/>
      <c r="B69" s="75"/>
      <c r="C69" s="183"/>
      <c r="D69" s="121"/>
      <c r="E69" s="156"/>
      <c r="F69" s="61"/>
      <c r="G69" s="61"/>
      <c r="H69" s="61"/>
      <c r="M69" s="69"/>
    </row>
    <row r="70" spans="1:13" x14ac:dyDescent="0.3">
      <c r="M70" s="69"/>
    </row>
    <row r="71" spans="1:13" x14ac:dyDescent="0.3">
      <c r="M71" s="69"/>
    </row>
    <row r="72" spans="1:13" x14ac:dyDescent="0.3">
      <c r="M72" s="69"/>
    </row>
    <row r="73" spans="1:13" x14ac:dyDescent="0.3">
      <c r="M73" s="69"/>
    </row>
    <row r="74" spans="1:13" x14ac:dyDescent="0.3">
      <c r="M74" s="69"/>
    </row>
    <row r="75" spans="1:13" x14ac:dyDescent="0.3">
      <c r="M75" s="69"/>
    </row>
    <row r="76" spans="1:13" x14ac:dyDescent="0.3">
      <c r="M76" s="69"/>
    </row>
    <row r="77" spans="1:13" x14ac:dyDescent="0.3">
      <c r="M77" s="69"/>
    </row>
    <row r="78" spans="1:13" x14ac:dyDescent="0.3">
      <c r="M78" s="69"/>
    </row>
    <row r="79" spans="1:13" x14ac:dyDescent="0.3">
      <c r="M79" s="69"/>
    </row>
    <row r="80" spans="1:13" x14ac:dyDescent="0.3">
      <c r="M80" s="69"/>
    </row>
    <row r="81" spans="13:13" x14ac:dyDescent="0.3">
      <c r="M81" s="69"/>
    </row>
    <row r="82" spans="13:13" x14ac:dyDescent="0.3">
      <c r="M82" s="69"/>
    </row>
    <row r="83" spans="13:13" x14ac:dyDescent="0.3">
      <c r="M83" s="69"/>
    </row>
    <row r="84" spans="13:13" x14ac:dyDescent="0.3">
      <c r="M84" s="69"/>
    </row>
    <row r="85" spans="13:13" x14ac:dyDescent="0.3">
      <c r="M85" s="69"/>
    </row>
    <row r="86" spans="13:13" x14ac:dyDescent="0.3">
      <c r="M86" s="69"/>
    </row>
    <row r="87" spans="13:13" x14ac:dyDescent="0.3">
      <c r="M87" s="69"/>
    </row>
    <row r="88" spans="13:13" x14ac:dyDescent="0.3">
      <c r="M88" s="69"/>
    </row>
    <row r="89" spans="13:13" x14ac:dyDescent="0.3">
      <c r="M89" s="69"/>
    </row>
    <row r="90" spans="13:13" x14ac:dyDescent="0.3">
      <c r="M90" s="69"/>
    </row>
    <row r="91" spans="13:13" x14ac:dyDescent="0.3">
      <c r="M91" s="69"/>
    </row>
    <row r="92" spans="13:13" x14ac:dyDescent="0.3">
      <c r="M92" s="69"/>
    </row>
    <row r="93" spans="13:13" x14ac:dyDescent="0.3">
      <c r="M93" s="69"/>
    </row>
    <row r="94" spans="13:13" x14ac:dyDescent="0.3">
      <c r="M94" s="69"/>
    </row>
    <row r="95" spans="13:13" x14ac:dyDescent="0.3">
      <c r="M95" s="69"/>
    </row>
    <row r="96" spans="13:13" x14ac:dyDescent="0.3">
      <c r="M96" s="69"/>
    </row>
    <row r="97" spans="13:13" x14ac:dyDescent="0.3">
      <c r="M97" s="69"/>
    </row>
    <row r="98" spans="13:13" x14ac:dyDescent="0.3">
      <c r="M98" s="69"/>
    </row>
    <row r="99" spans="13:13" x14ac:dyDescent="0.3">
      <c r="M99" s="69"/>
    </row>
    <row r="100" spans="13:13" x14ac:dyDescent="0.3">
      <c r="M100" s="69"/>
    </row>
    <row r="101" spans="13:13" x14ac:dyDescent="0.3">
      <c r="M101" s="69"/>
    </row>
    <row r="102" spans="13:13" x14ac:dyDescent="0.3">
      <c r="M102" s="69"/>
    </row>
    <row r="103" spans="13:13" x14ac:dyDescent="0.3">
      <c r="M103" s="69"/>
    </row>
    <row r="104" spans="13:13" x14ac:dyDescent="0.3">
      <c r="M104" s="69"/>
    </row>
    <row r="105" spans="13:13" x14ac:dyDescent="0.3">
      <c r="M105" s="69"/>
    </row>
    <row r="106" spans="13:13" x14ac:dyDescent="0.3">
      <c r="M106" s="69"/>
    </row>
    <row r="107" spans="13:13" x14ac:dyDescent="0.3">
      <c r="M107" s="69"/>
    </row>
    <row r="108" spans="13:13" x14ac:dyDescent="0.3">
      <c r="M108" s="69"/>
    </row>
    <row r="109" spans="13:13" x14ac:dyDescent="0.3">
      <c r="M109" s="69"/>
    </row>
    <row r="110" spans="13:13" x14ac:dyDescent="0.3">
      <c r="M110" s="69"/>
    </row>
    <row r="111" spans="13:13" x14ac:dyDescent="0.3">
      <c r="M111" s="69"/>
    </row>
    <row r="112" spans="13:13" x14ac:dyDescent="0.3">
      <c r="M112" s="69"/>
    </row>
    <row r="113" spans="13:13" x14ac:dyDescent="0.3">
      <c r="M113" s="69"/>
    </row>
    <row r="114" spans="13:13" x14ac:dyDescent="0.3">
      <c r="M114" s="69"/>
    </row>
    <row r="115" spans="13:13" x14ac:dyDescent="0.3">
      <c r="M115" s="69"/>
    </row>
    <row r="116" spans="13:13" x14ac:dyDescent="0.3">
      <c r="M116" s="69"/>
    </row>
    <row r="117" spans="13:13" x14ac:dyDescent="0.3">
      <c r="M117" s="69"/>
    </row>
    <row r="118" spans="13:13" x14ac:dyDescent="0.3">
      <c r="M118" s="69"/>
    </row>
    <row r="119" spans="13:13" x14ac:dyDescent="0.3">
      <c r="M119" s="69"/>
    </row>
    <row r="120" spans="13:13" x14ac:dyDescent="0.3">
      <c r="M120" s="69"/>
    </row>
    <row r="121" spans="13:13" x14ac:dyDescent="0.3">
      <c r="M121" s="69"/>
    </row>
    <row r="122" spans="13:13" x14ac:dyDescent="0.3">
      <c r="M122" s="69"/>
    </row>
    <row r="123" spans="13:13" x14ac:dyDescent="0.3">
      <c r="M123" s="69"/>
    </row>
    <row r="124" spans="13:13" x14ac:dyDescent="0.3">
      <c r="M124" s="69"/>
    </row>
    <row r="125" spans="13:13" x14ac:dyDescent="0.3">
      <c r="M125" s="69"/>
    </row>
    <row r="126" spans="13:13" x14ac:dyDescent="0.3">
      <c r="M126" s="69"/>
    </row>
    <row r="127" spans="13:13" x14ac:dyDescent="0.3">
      <c r="M127" s="69"/>
    </row>
    <row r="128" spans="13:13" x14ac:dyDescent="0.3">
      <c r="M128" s="69"/>
    </row>
    <row r="129" spans="13:13" x14ac:dyDescent="0.3">
      <c r="M129" s="69"/>
    </row>
    <row r="130" spans="13:13" x14ac:dyDescent="0.3">
      <c r="M130" s="69"/>
    </row>
    <row r="131" spans="13:13" x14ac:dyDescent="0.3">
      <c r="M131" s="69"/>
    </row>
    <row r="132" spans="13:13" x14ac:dyDescent="0.3">
      <c r="M132" s="69"/>
    </row>
    <row r="133" spans="13:13" x14ac:dyDescent="0.3">
      <c r="M133" s="69"/>
    </row>
    <row r="134" spans="13:13" x14ac:dyDescent="0.3">
      <c r="M134" s="69"/>
    </row>
    <row r="135" spans="13:13" x14ac:dyDescent="0.3">
      <c r="M135" s="69"/>
    </row>
    <row r="136" spans="13:13" x14ac:dyDescent="0.3">
      <c r="M136" s="69"/>
    </row>
    <row r="137" spans="13:13" x14ac:dyDescent="0.3">
      <c r="M137" s="69"/>
    </row>
    <row r="138" spans="13:13" x14ac:dyDescent="0.3">
      <c r="M138" s="69"/>
    </row>
    <row r="139" spans="13:13" x14ac:dyDescent="0.3">
      <c r="M139" s="69"/>
    </row>
    <row r="140" spans="13:13" x14ac:dyDescent="0.3">
      <c r="M140" s="69"/>
    </row>
    <row r="141" spans="13:13" x14ac:dyDescent="0.3">
      <c r="M141" s="69"/>
    </row>
    <row r="142" spans="13:13" x14ac:dyDescent="0.3">
      <c r="M142" s="69"/>
    </row>
    <row r="143" spans="13:13" x14ac:dyDescent="0.3">
      <c r="M143" s="69"/>
    </row>
    <row r="144" spans="13:13" x14ac:dyDescent="0.3">
      <c r="M144" s="69"/>
    </row>
    <row r="145" spans="13:13" x14ac:dyDescent="0.3">
      <c r="M145" s="69"/>
    </row>
    <row r="146" spans="13:13" x14ac:dyDescent="0.3">
      <c r="M146" s="69"/>
    </row>
    <row r="147" spans="13:13" x14ac:dyDescent="0.3">
      <c r="M147" s="69"/>
    </row>
    <row r="148" spans="13:13" x14ac:dyDescent="0.3">
      <c r="M148" s="69"/>
    </row>
    <row r="149" spans="13:13" x14ac:dyDescent="0.3">
      <c r="M149" s="69"/>
    </row>
    <row r="150" spans="13:13" x14ac:dyDescent="0.3">
      <c r="M150" s="69"/>
    </row>
    <row r="151" spans="13:13" x14ac:dyDescent="0.3">
      <c r="M151" s="69"/>
    </row>
    <row r="152" spans="13:13" x14ac:dyDescent="0.3">
      <c r="M152" s="69"/>
    </row>
    <row r="153" spans="13:13" x14ac:dyDescent="0.3">
      <c r="M153" s="69"/>
    </row>
    <row r="154" spans="13:13" x14ac:dyDescent="0.3">
      <c r="M154" s="69"/>
    </row>
    <row r="155" spans="13:13" x14ac:dyDescent="0.3">
      <c r="M155" s="69"/>
    </row>
    <row r="156" spans="13:13" x14ac:dyDescent="0.3">
      <c r="M156" s="69"/>
    </row>
    <row r="157" spans="13:13" x14ac:dyDescent="0.3">
      <c r="M157" s="69"/>
    </row>
    <row r="158" spans="13:13" x14ac:dyDescent="0.3">
      <c r="M158" s="69"/>
    </row>
    <row r="159" spans="13:13" x14ac:dyDescent="0.3">
      <c r="M159" s="69"/>
    </row>
    <row r="160" spans="13:13" x14ac:dyDescent="0.3">
      <c r="M160" s="69"/>
    </row>
    <row r="161" spans="13:13" x14ac:dyDescent="0.3">
      <c r="M161" s="69"/>
    </row>
    <row r="162" spans="13:13" x14ac:dyDescent="0.3">
      <c r="M162" s="69"/>
    </row>
    <row r="163" spans="13:13" x14ac:dyDescent="0.3">
      <c r="M163" s="69"/>
    </row>
    <row r="164" spans="13:13" x14ac:dyDescent="0.3">
      <c r="M164" s="69"/>
    </row>
    <row r="165" spans="13:13" x14ac:dyDescent="0.3">
      <c r="M165" s="69"/>
    </row>
    <row r="166" spans="13:13" x14ac:dyDescent="0.3">
      <c r="M166" s="69"/>
    </row>
    <row r="167" spans="13:13" x14ac:dyDescent="0.3">
      <c r="M167" s="69"/>
    </row>
    <row r="168" spans="13:13" x14ac:dyDescent="0.3">
      <c r="M168" s="69"/>
    </row>
    <row r="169" spans="13:13" x14ac:dyDescent="0.3">
      <c r="M169" s="69"/>
    </row>
    <row r="170" spans="13:13" x14ac:dyDescent="0.3">
      <c r="M170" s="69"/>
    </row>
    <row r="171" spans="13:13" x14ac:dyDescent="0.3">
      <c r="M171" s="69"/>
    </row>
    <row r="172" spans="13:13" x14ac:dyDescent="0.3">
      <c r="M172" s="69"/>
    </row>
    <row r="173" spans="13:13" x14ac:dyDescent="0.3">
      <c r="M173" s="69"/>
    </row>
    <row r="174" spans="13:13" x14ac:dyDescent="0.3">
      <c r="M174" s="69"/>
    </row>
    <row r="175" spans="13:13" x14ac:dyDescent="0.3">
      <c r="M175" s="69"/>
    </row>
    <row r="176" spans="13:13" x14ac:dyDescent="0.3">
      <c r="M176" s="69"/>
    </row>
    <row r="177" spans="13:13" x14ac:dyDescent="0.3">
      <c r="M177" s="69"/>
    </row>
    <row r="178" spans="13:13" x14ac:dyDescent="0.3">
      <c r="M178" s="69"/>
    </row>
    <row r="179" spans="13:13" x14ac:dyDescent="0.3">
      <c r="M179" s="69"/>
    </row>
    <row r="180" spans="13:13" x14ac:dyDescent="0.3">
      <c r="M180" s="69"/>
    </row>
    <row r="181" spans="13:13" x14ac:dyDescent="0.3">
      <c r="M181" s="69"/>
    </row>
    <row r="182" spans="13:13" x14ac:dyDescent="0.3">
      <c r="M182" s="69"/>
    </row>
    <row r="183" spans="13:13" x14ac:dyDescent="0.3">
      <c r="M183" s="69"/>
    </row>
    <row r="184" spans="13:13" x14ac:dyDescent="0.3">
      <c r="M184" s="69"/>
    </row>
    <row r="185" spans="13:13" x14ac:dyDescent="0.3">
      <c r="M185" s="69"/>
    </row>
    <row r="186" spans="13:13" x14ac:dyDescent="0.3">
      <c r="M186" s="69"/>
    </row>
    <row r="187" spans="13:13" x14ac:dyDescent="0.3">
      <c r="M187" s="69"/>
    </row>
    <row r="188" spans="13:13" x14ac:dyDescent="0.3">
      <c r="M188" s="69"/>
    </row>
    <row r="189" spans="13:13" x14ac:dyDescent="0.3">
      <c r="M189" s="69"/>
    </row>
    <row r="190" spans="13:13" x14ac:dyDescent="0.3">
      <c r="M190" s="69"/>
    </row>
    <row r="191" spans="13:13" x14ac:dyDescent="0.3">
      <c r="M191" s="69"/>
    </row>
    <row r="192" spans="13:13" x14ac:dyDescent="0.3">
      <c r="M192" s="69"/>
    </row>
    <row r="193" spans="13:13" x14ac:dyDescent="0.3">
      <c r="M193" s="69"/>
    </row>
    <row r="194" spans="13:13" x14ac:dyDescent="0.3">
      <c r="M194" s="69"/>
    </row>
    <row r="195" spans="13:13" x14ac:dyDescent="0.3">
      <c r="M195" s="69"/>
    </row>
    <row r="196" spans="13:13" x14ac:dyDescent="0.3">
      <c r="M196" s="69"/>
    </row>
    <row r="197" spans="13:13" x14ac:dyDescent="0.3">
      <c r="M197" s="69"/>
    </row>
    <row r="198" spans="13:13" x14ac:dyDescent="0.3">
      <c r="M198" s="69"/>
    </row>
    <row r="199" spans="13:13" x14ac:dyDescent="0.3">
      <c r="M199" s="69"/>
    </row>
    <row r="200" spans="13:13" x14ac:dyDescent="0.3">
      <c r="M200" s="69"/>
    </row>
    <row r="201" spans="13:13" x14ac:dyDescent="0.3">
      <c r="M201" s="69"/>
    </row>
    <row r="202" spans="13:13" x14ac:dyDescent="0.3">
      <c r="M202" s="69"/>
    </row>
    <row r="203" spans="13:13" x14ac:dyDescent="0.3">
      <c r="M203" s="69"/>
    </row>
    <row r="204" spans="13:13" x14ac:dyDescent="0.3">
      <c r="M204" s="69"/>
    </row>
    <row r="205" spans="13:13" x14ac:dyDescent="0.3">
      <c r="M205" s="69"/>
    </row>
    <row r="206" spans="13:13" x14ac:dyDescent="0.3">
      <c r="M206" s="69"/>
    </row>
    <row r="207" spans="13:13" x14ac:dyDescent="0.3">
      <c r="M207" s="69"/>
    </row>
    <row r="208" spans="13:13" x14ac:dyDescent="0.3">
      <c r="M208" s="69"/>
    </row>
    <row r="209" spans="13:13" x14ac:dyDescent="0.3">
      <c r="M209" s="69"/>
    </row>
    <row r="210" spans="13:13" x14ac:dyDescent="0.3">
      <c r="M210" s="69"/>
    </row>
    <row r="211" spans="13:13" x14ac:dyDescent="0.3">
      <c r="M211" s="69"/>
    </row>
    <row r="212" spans="13:13" x14ac:dyDescent="0.3">
      <c r="M212" s="69"/>
    </row>
    <row r="213" spans="13:13" x14ac:dyDescent="0.3">
      <c r="M213" s="69"/>
    </row>
    <row r="214" spans="13:13" x14ac:dyDescent="0.3">
      <c r="M214" s="69"/>
    </row>
    <row r="215" spans="13:13" x14ac:dyDescent="0.3">
      <c r="M215" s="69"/>
    </row>
    <row r="216" spans="13:13" x14ac:dyDescent="0.3">
      <c r="M216" s="69"/>
    </row>
    <row r="217" spans="13:13" x14ac:dyDescent="0.3">
      <c r="M217" s="69"/>
    </row>
    <row r="218" spans="13:13" x14ac:dyDescent="0.3">
      <c r="M218" s="69"/>
    </row>
    <row r="219" spans="13:13" x14ac:dyDescent="0.3">
      <c r="M219" s="69"/>
    </row>
    <row r="220" spans="13:13" x14ac:dyDescent="0.3">
      <c r="M220" s="69"/>
    </row>
    <row r="221" spans="13:13" x14ac:dyDescent="0.3">
      <c r="M221" s="69"/>
    </row>
    <row r="222" spans="13:13" x14ac:dyDescent="0.3">
      <c r="M222" s="69"/>
    </row>
    <row r="223" spans="13:13" x14ac:dyDescent="0.3">
      <c r="M223" s="69"/>
    </row>
    <row r="224" spans="13:13" x14ac:dyDescent="0.3">
      <c r="M224" s="69"/>
    </row>
    <row r="225" spans="13:13" x14ac:dyDescent="0.3">
      <c r="M225" s="69"/>
    </row>
    <row r="226" spans="13:13" x14ac:dyDescent="0.3">
      <c r="M226" s="69"/>
    </row>
    <row r="227" spans="13:13" x14ac:dyDescent="0.3">
      <c r="M227" s="69"/>
    </row>
    <row r="228" spans="13:13" x14ac:dyDescent="0.3">
      <c r="M228" s="69"/>
    </row>
    <row r="229" spans="13:13" x14ac:dyDescent="0.3">
      <c r="M229" s="69"/>
    </row>
    <row r="230" spans="13:13" x14ac:dyDescent="0.3">
      <c r="M230" s="69"/>
    </row>
    <row r="231" spans="13:13" x14ac:dyDescent="0.3">
      <c r="M231" s="69"/>
    </row>
    <row r="232" spans="13:13" x14ac:dyDescent="0.3">
      <c r="M232" s="69"/>
    </row>
    <row r="233" spans="13:13" x14ac:dyDescent="0.3">
      <c r="M233" s="69"/>
    </row>
    <row r="234" spans="13:13" x14ac:dyDescent="0.3">
      <c r="M234" s="69"/>
    </row>
    <row r="235" spans="13:13" x14ac:dyDescent="0.3">
      <c r="M235" s="69"/>
    </row>
    <row r="236" spans="13:13" x14ac:dyDescent="0.3">
      <c r="M236" s="69"/>
    </row>
    <row r="237" spans="13:13" x14ac:dyDescent="0.3">
      <c r="M237" s="69"/>
    </row>
    <row r="238" spans="13:13" x14ac:dyDescent="0.3">
      <c r="M238" s="69"/>
    </row>
    <row r="239" spans="13:13" x14ac:dyDescent="0.3">
      <c r="M239" s="69"/>
    </row>
    <row r="240" spans="13:13" x14ac:dyDescent="0.3">
      <c r="M240" s="69"/>
    </row>
    <row r="241" spans="13:13" x14ac:dyDescent="0.3">
      <c r="M241" s="69"/>
    </row>
    <row r="242" spans="13:13" x14ac:dyDescent="0.3">
      <c r="M242" s="69"/>
    </row>
    <row r="243" spans="13:13" x14ac:dyDescent="0.3">
      <c r="M243" s="69"/>
    </row>
    <row r="244" spans="13:13" x14ac:dyDescent="0.3">
      <c r="M244" s="69"/>
    </row>
    <row r="245" spans="13:13" x14ac:dyDescent="0.3">
      <c r="M245" s="69"/>
    </row>
    <row r="246" spans="13:13" x14ac:dyDescent="0.3">
      <c r="M246" s="69"/>
    </row>
    <row r="247" spans="13:13" x14ac:dyDescent="0.3">
      <c r="M247" s="69"/>
    </row>
    <row r="248" spans="13:13" x14ac:dyDescent="0.3">
      <c r="M248" s="69"/>
    </row>
    <row r="249" spans="13:13" x14ac:dyDescent="0.3">
      <c r="M249" s="69"/>
    </row>
    <row r="250" spans="13:13" x14ac:dyDescent="0.3">
      <c r="M250" s="69"/>
    </row>
    <row r="251" spans="13:13" x14ac:dyDescent="0.3">
      <c r="M251" s="69"/>
    </row>
    <row r="252" spans="13:13" x14ac:dyDescent="0.3">
      <c r="M252" s="69"/>
    </row>
    <row r="253" spans="13:13" x14ac:dyDescent="0.3">
      <c r="M253" s="69"/>
    </row>
    <row r="254" spans="13:13" x14ac:dyDescent="0.3">
      <c r="M254" s="69"/>
    </row>
    <row r="255" spans="13:13" x14ac:dyDescent="0.3">
      <c r="M255" s="69"/>
    </row>
    <row r="256" spans="13:13" x14ac:dyDescent="0.3">
      <c r="M256" s="69"/>
    </row>
    <row r="257" spans="13:13" x14ac:dyDescent="0.3">
      <c r="M257" s="69"/>
    </row>
    <row r="258" spans="13:13" x14ac:dyDescent="0.3">
      <c r="M258" s="69"/>
    </row>
    <row r="259" spans="13:13" x14ac:dyDescent="0.3">
      <c r="M259" s="69"/>
    </row>
    <row r="260" spans="13:13" x14ac:dyDescent="0.3">
      <c r="M260" s="69"/>
    </row>
    <row r="261" spans="13:13" x14ac:dyDescent="0.3">
      <c r="M261" s="69"/>
    </row>
    <row r="262" spans="13:13" x14ac:dyDescent="0.3">
      <c r="M262" s="69"/>
    </row>
    <row r="263" spans="13:13" x14ac:dyDescent="0.3">
      <c r="M263" s="69"/>
    </row>
    <row r="264" spans="13:13" x14ac:dyDescent="0.3">
      <c r="M264" s="69"/>
    </row>
    <row r="265" spans="13:13" x14ac:dyDescent="0.3">
      <c r="M265" s="69"/>
    </row>
    <row r="266" spans="13:13" x14ac:dyDescent="0.3">
      <c r="M266" s="69"/>
    </row>
    <row r="267" spans="13:13" x14ac:dyDescent="0.3">
      <c r="M267" s="69"/>
    </row>
    <row r="268" spans="13:13" x14ac:dyDescent="0.3">
      <c r="M268" s="69"/>
    </row>
    <row r="269" spans="13:13" x14ac:dyDescent="0.3">
      <c r="M269" s="69"/>
    </row>
    <row r="270" spans="13:13" x14ac:dyDescent="0.3">
      <c r="M270" s="69"/>
    </row>
    <row r="271" spans="13:13" x14ac:dyDescent="0.3">
      <c r="M271" s="69"/>
    </row>
    <row r="272" spans="13:13" x14ac:dyDescent="0.3">
      <c r="M272" s="69"/>
    </row>
    <row r="273" spans="13:13" x14ac:dyDescent="0.3">
      <c r="M273" s="69"/>
    </row>
    <row r="274" spans="13:13" x14ac:dyDescent="0.3">
      <c r="M274" s="69"/>
    </row>
    <row r="275" spans="13:13" x14ac:dyDescent="0.3">
      <c r="M275" s="69"/>
    </row>
    <row r="276" spans="13:13" x14ac:dyDescent="0.3">
      <c r="M276" s="69"/>
    </row>
    <row r="277" spans="13:13" x14ac:dyDescent="0.3">
      <c r="M277" s="69"/>
    </row>
    <row r="278" spans="13:13" x14ac:dyDescent="0.3">
      <c r="M278" s="69"/>
    </row>
    <row r="279" spans="13:13" x14ac:dyDescent="0.3">
      <c r="M279" s="69"/>
    </row>
    <row r="280" spans="13:13" x14ac:dyDescent="0.3">
      <c r="M280" s="69"/>
    </row>
    <row r="281" spans="13:13" x14ac:dyDescent="0.3">
      <c r="M281" s="69"/>
    </row>
    <row r="282" spans="13:13" x14ac:dyDescent="0.3">
      <c r="M282" s="69"/>
    </row>
    <row r="283" spans="13:13" x14ac:dyDescent="0.3">
      <c r="M283" s="69"/>
    </row>
    <row r="284" spans="13:13" x14ac:dyDescent="0.3">
      <c r="M284" s="69"/>
    </row>
    <row r="285" spans="13:13" x14ac:dyDescent="0.3">
      <c r="M285" s="69"/>
    </row>
    <row r="286" spans="13:13" x14ac:dyDescent="0.3">
      <c r="M286" s="69"/>
    </row>
  </sheetData>
  <sheetProtection password="C4FF" sheet="1"/>
  <mergeCells count="7">
    <mergeCell ref="A1:D1"/>
    <mergeCell ref="P2:Q2"/>
    <mergeCell ref="A3:A4"/>
    <mergeCell ref="B3:B4"/>
    <mergeCell ref="C3:I3"/>
    <mergeCell ref="J3:M3"/>
    <mergeCell ref="N3:Q3"/>
  </mergeCells>
  <phoneticPr fontId="16" type="noConversion"/>
  <pageMargins left="0.19685039370078741" right="0.19685039370078741" top="0.78740157480314965" bottom="0.19685039370078741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Доходи</vt:lpstr>
      <vt:lpstr>Видатки</vt:lpstr>
      <vt:lpstr>Видатки!Заголовки_для_друку</vt:lpstr>
      <vt:lpstr>Доходи!Заголовки_для_друку</vt:lpstr>
      <vt:lpstr>Видатки!Область_друку</vt:lpstr>
      <vt:lpstr>Доходи!Область_друку</vt:lpstr>
    </vt:vector>
  </TitlesOfParts>
  <Company>FD_BUD_SEC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Illia</dc:creator>
  <cp:lastModifiedBy>Вікторія Гатрич</cp:lastModifiedBy>
  <cp:lastPrinted>2024-03-11T14:49:47Z</cp:lastPrinted>
  <dcterms:created xsi:type="dcterms:W3CDTF">2001-07-11T13:17:26Z</dcterms:created>
  <dcterms:modified xsi:type="dcterms:W3CDTF">2024-03-12T08:30:32Z</dcterms:modified>
</cp:coreProperties>
</file>