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'Доходи'!$A$1:$R$67</definedName>
  </definedNames>
  <calcPr fullCalcOnLoad="1"/>
</workbook>
</file>

<file path=xl/sharedStrings.xml><?xml version="1.0" encoding="utf-8"?>
<sst xmlns="http://schemas.openxmlformats.org/spreadsheetml/2006/main" count="252" uniqueCount="215">
  <si>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</si>
  <si>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</si>
  <si>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</si>
  <si>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</si>
  <si>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</si>
  <si>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</si>
  <si>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</si>
  <si>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</si>
  <si>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</si>
  <si>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</si>
  <si>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</si>
  <si>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</si>
  <si>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</si>
  <si>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</si>
  <si>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</si>
  <si>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</si>
  <si>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</si>
  <si>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</si>
  <si>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</si>
  <si>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</si>
  <si>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</si>
  <si>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</si>
  <si>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</si>
  <si>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</si>
  <si>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</si>
  <si>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</si>
  <si>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</si>
  <si>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</si>
  <si>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</si>
  <si>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</si>
  <si>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</si>
  <si>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</si>
  <si>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</si>
  <si>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</si>
  <si>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</si>
  <si>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</si>
  <si>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</si>
  <si>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</si>
  <si>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</si>
  <si>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</si>
  <si>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</si>
  <si>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</si>
  <si>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</si>
  <si>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</si>
  <si>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</si>
  <si>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</si>
  <si>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</si>
  <si>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</si>
  <si>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</si>
  <si>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</si>
  <si>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</si>
  <si>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</si>
  <si>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</si>
  <si>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</si>
  <si>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</si>
  <si>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</si>
  <si>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</si>
  <si>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</si>
  <si>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</si>
  <si>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</si>
  <si>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</si>
  <si>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</si>
  <si>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</si>
  <si>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</si>
  <si>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</si>
  <si>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</si>
  <si>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</si>
  <si>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</si>
  <si>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</si>
  <si>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</si>
  <si>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</si>
  <si>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</si>
  <si>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</si>
  <si>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</si>
  <si>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</si>
  <si>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</si>
  <si>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</si>
  <si>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</si>
  <si>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</si>
  <si>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</si>
  <si>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</si>
  <si>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</si>
  <si>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</si>
  <si>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</si>
  <si>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</si>
  <si>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</si>
  <si>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</si>
  <si>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</si>
  <si>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</si>
  <si>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</si>
  <si>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</si>
  <si>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</si>
  <si>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</si>
  <si>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</si>
  <si>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</si>
  <si>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</si>
  <si>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</si>
  <si>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</si>
  <si>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</si>
  <si>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</si>
  <si>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</si>
  <si>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</si>
  <si>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</si>
  <si>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</si>
  <si>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</si>
  <si>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</si>
  <si>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</si>
  <si>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</si>
  <si>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</si>
  <si>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</si>
  <si>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</si>
  <si>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</si>
  <si>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</si>
  <si>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</si>
  <si>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</si>
  <si>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</si>
  <si>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</si>
  <si>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</si>
  <si>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</si>
  <si>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</si>
  <si>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</si>
  <si>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</si>
  <si>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</si>
  <si>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</si>
  <si>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</si>
  <si>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</si>
  <si>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</si>
  <si>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</si>
  <si>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</si>
  <si>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</si>
  <si>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</si>
  <si>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</si>
  <si>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</si>
  <si>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</si>
  <si>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</si>
  <si>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</si>
  <si>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</si>
  <si>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</si>
  <si>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</si>
  <si>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</si>
  <si>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</si>
  <si>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</si>
  <si>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</si>
  <si>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</si>
  <si>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</si>
  <si>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</si>
  <si>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</si>
  <si>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</si>
  <si>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</si>
  <si>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</si>
  <si>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</si>
  <si>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</si>
  <si>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</si>
  <si>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</si>
  <si>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</si>
  <si>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</si>
  <si>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</si>
  <si>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</si>
  <si>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</si>
  <si>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</si>
  <si>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</si>
  <si>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</si>
  <si>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</si>
  <si>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</si>
  <si>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</si>
  <si>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</si>
  <si>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</si>
  <si>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</si>
  <si>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</si>
  <si>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</si>
  <si>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</si>
  <si>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</si>
  <si>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</si>
  <si>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</si>
  <si>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</si>
  <si>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</si>
  <si>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</si>
  <si>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</si>
  <si>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</si>
  <si>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</si>
  <si>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</si>
  <si>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</si>
  <si>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</si>
  <si>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</si>
  <si>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</si>
  <si>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</si>
  <si>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</si>
  <si>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</si>
  <si>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</si>
  <si>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</si>
  <si>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</si>
  <si>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</si>
  <si>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</si>
  <si>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</si>
  <si>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</si>
  <si>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</si>
  <si>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</si>
  <si>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</si>
  <si>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</si>
  <si>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</si>
  <si>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</si>
  <si>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</si>
  <si>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</si>
  <si>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</si>
  <si>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за січень 2023 року</t>
  </si>
  <si>
    <t>Затверджено обласною радою  на 2023 рік із урахуванням змін</t>
  </si>
  <si>
    <t>План на січень 2023 року</t>
  </si>
  <si>
    <t>Відхилення до плану на січень 2023 року (+/-)</t>
  </si>
  <si>
    <t xml:space="preserve">Процент виконання до плану на січень 2023 року 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</si>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</sst>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4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38" fillId="3" borderId="0" applyNumberFormat="0" applyBorder="0" applyAlignment="0" applyProtection="0"/>
    <xf numFmtId="0" fontId="64" fillId="4" borderId="0" applyNumberFormat="0" applyBorder="0" applyAlignment="0" applyProtection="0"/>
    <xf numFmtId="0" fontId="38" fillId="5" borderId="0" applyNumberFormat="0" applyBorder="0" applyAlignment="0" applyProtection="0"/>
    <xf numFmtId="0" fontId="64" fillId="6" borderId="0" applyNumberFormat="0" applyBorder="0" applyAlignment="0" applyProtection="0"/>
    <xf numFmtId="0" fontId="38" fillId="7" borderId="0" applyNumberFormat="0" applyBorder="0" applyAlignment="0" applyProtection="0"/>
    <xf numFmtId="0" fontId="64" fillId="8" borderId="0" applyNumberFormat="0" applyBorder="0" applyAlignment="0" applyProtection="0"/>
    <xf numFmtId="0" fontId="38" fillId="9" borderId="0" applyNumberFormat="0" applyBorder="0" applyAlignment="0" applyProtection="0"/>
    <xf numFmtId="0" fontId="64" fillId="10" borderId="0" applyNumberFormat="0" applyBorder="0" applyAlignment="0" applyProtection="0"/>
    <xf numFmtId="0" fontId="38" fillId="11" borderId="0" applyNumberFormat="0" applyBorder="0" applyAlignment="0" applyProtection="0"/>
    <xf numFmtId="0" fontId="6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64" fillId="14" borderId="0" applyNumberFormat="0" applyBorder="0" applyAlignment="0" applyProtection="0"/>
    <xf numFmtId="0" fontId="38" fillId="15" borderId="0" applyNumberFormat="0" applyBorder="0" applyAlignment="0" applyProtection="0"/>
    <xf numFmtId="0" fontId="64" fillId="16" borderId="0" applyNumberFormat="0" applyBorder="0" applyAlignment="0" applyProtection="0"/>
    <xf numFmtId="0" fontId="38" fillId="17" borderId="0" applyNumberFormat="0" applyBorder="0" applyAlignment="0" applyProtection="0"/>
    <xf numFmtId="0" fontId="64" fillId="18" borderId="0" applyNumberFormat="0" applyBorder="0" applyAlignment="0" applyProtection="0"/>
    <xf numFmtId="0" fontId="38" fillId="19" borderId="0" applyNumberFormat="0" applyBorder="0" applyAlignment="0" applyProtection="0"/>
    <xf numFmtId="0" fontId="64" fillId="20" borderId="0" applyNumberFormat="0" applyBorder="0" applyAlignment="0" applyProtection="0"/>
    <xf numFmtId="0" fontId="38" fillId="9" borderId="0" applyNumberFormat="0" applyBorder="0" applyAlignment="0" applyProtection="0"/>
    <xf numFmtId="0" fontId="64" fillId="21" borderId="0" applyNumberFormat="0" applyBorder="0" applyAlignment="0" applyProtection="0"/>
    <xf numFmtId="0" fontId="38" fillId="15" borderId="0" applyNumberFormat="0" applyBorder="0" applyAlignment="0" applyProtection="0"/>
    <xf numFmtId="0" fontId="6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65" fillId="24" borderId="0" applyNumberFormat="0" applyBorder="0" applyAlignment="0" applyProtection="0"/>
    <xf numFmtId="0" fontId="39" fillId="25" borderId="0" applyNumberFormat="0" applyBorder="0" applyAlignment="0" applyProtection="0"/>
    <xf numFmtId="0" fontId="65" fillId="26" borderId="0" applyNumberFormat="0" applyBorder="0" applyAlignment="0" applyProtection="0"/>
    <xf numFmtId="0" fontId="39" fillId="17" borderId="0" applyNumberFormat="0" applyBorder="0" applyAlignment="0" applyProtection="0"/>
    <xf numFmtId="0" fontId="65" fillId="27" borderId="0" applyNumberFormat="0" applyBorder="0" applyAlignment="0" applyProtection="0"/>
    <xf numFmtId="0" fontId="39" fillId="19" borderId="0" applyNumberFormat="0" applyBorder="0" applyAlignment="0" applyProtection="0"/>
    <xf numFmtId="0" fontId="65" fillId="28" borderId="0" applyNumberFormat="0" applyBorder="0" applyAlignment="0" applyProtection="0"/>
    <xf numFmtId="0" fontId="39" fillId="29" borderId="0" applyNumberFormat="0" applyBorder="0" applyAlignment="0" applyProtection="0"/>
    <xf numFmtId="0" fontId="65" fillId="30" borderId="0" applyNumberFormat="0" applyBorder="0" applyAlignment="0" applyProtection="0"/>
    <xf numFmtId="0" fontId="39" fillId="31" borderId="0" applyNumberFormat="0" applyBorder="0" applyAlignment="0" applyProtection="0"/>
    <xf numFmtId="0" fontId="65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2" fillId="0" borderId="0">
      <alignment/>
      <protection/>
    </xf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66" fillId="44" borderId="2" applyNumberFormat="0" applyAlignment="0" applyProtection="0"/>
    <xf numFmtId="0" fontId="67" fillId="45" borderId="3" applyNumberFormat="0" applyAlignment="0" applyProtection="0"/>
    <xf numFmtId="0" fontId="68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69" fillId="0" borderId="4" applyNumberFormat="0" applyFill="0" applyAlignment="0" applyProtection="0"/>
    <xf numFmtId="0" fontId="54" fillId="0" borderId="5" applyNumberFormat="0" applyFill="0" applyAlignment="0" applyProtection="0"/>
    <xf numFmtId="0" fontId="70" fillId="0" borderId="6" applyNumberFormat="0" applyFill="0" applyAlignment="0" applyProtection="0"/>
    <xf numFmtId="0" fontId="55" fillId="0" borderId="7" applyNumberFormat="0" applyFill="0" applyAlignment="0" applyProtection="0"/>
    <xf numFmtId="0" fontId="71" fillId="0" borderId="8" applyNumberFormat="0" applyFill="0" applyAlignment="0" applyProtection="0"/>
    <xf numFmtId="0" fontId="56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72" fillId="0" borderId="11" applyNumberFormat="0" applyFill="0" applyAlignment="0" applyProtection="0"/>
    <xf numFmtId="0" fontId="44" fillId="46" borderId="12" applyNumberFormat="0" applyAlignment="0" applyProtection="0"/>
    <xf numFmtId="0" fontId="73" fillId="47" borderId="13" applyNumberFormat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42" fillId="49" borderId="1" applyNumberFormat="0" applyAlignment="0" applyProtection="0"/>
    <xf numFmtId="0" fontId="64" fillId="0" borderId="0">
      <alignment/>
      <protection/>
    </xf>
    <xf numFmtId="0" fontId="5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78" fillId="50" borderId="0" applyNumberFormat="0" applyBorder="0" applyAlignment="0" applyProtection="0"/>
    <xf numFmtId="0" fontId="4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8" fillId="52" borderId="16" applyNumberFormat="0" applyFont="0" applyAlignment="0" applyProtection="0"/>
    <xf numFmtId="0" fontId="52" fillId="52" borderId="16" applyNumberFormat="0" applyFont="0" applyAlignment="0" applyProtection="0"/>
    <xf numFmtId="9" fontId="0" fillId="0" borderId="0" applyFont="0" applyFill="0" applyBorder="0" applyAlignment="0" applyProtection="0"/>
    <xf numFmtId="0" fontId="41" fillId="49" borderId="17" applyNumberFormat="0" applyAlignment="0" applyProtection="0"/>
    <xf numFmtId="0" fontId="80" fillId="0" borderId="18" applyNumberFormat="0" applyFill="0" applyAlignment="0" applyProtection="0"/>
    <xf numFmtId="0" fontId="46" fillId="53" borderId="0" applyNumberFormat="0" applyBorder="0" applyAlignment="0" applyProtection="0"/>
    <xf numFmtId="0" fontId="53" fillId="0" borderId="0">
      <alignment/>
      <protection/>
    </xf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5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111" applyFont="1" applyFill="1" applyProtection="1">
      <alignment/>
      <protection/>
    </xf>
    <xf numFmtId="0" fontId="4" fillId="0" borderId="0" xfId="111" applyFont="1" applyFill="1" applyAlignment="1" applyProtection="1">
      <alignment horizontal="left" vertical="center"/>
      <protection/>
    </xf>
    <xf numFmtId="0" fontId="9" fillId="0" borderId="19" xfId="111" applyFont="1" applyFill="1" applyBorder="1" applyAlignment="1" applyProtection="1">
      <alignment horizontal="centerContinuous" vertical="center" wrapText="1"/>
      <protection/>
    </xf>
    <xf numFmtId="0" fontId="20" fillId="0" borderId="0" xfId="111" applyFont="1" applyFill="1" applyAlignment="1" applyProtection="1">
      <alignment/>
      <protection/>
    </xf>
    <xf numFmtId="0" fontId="17" fillId="0" borderId="0" xfId="111" applyFont="1" applyFill="1" applyAlignment="1" applyProtection="1">
      <alignment/>
      <protection/>
    </xf>
    <xf numFmtId="0" fontId="21" fillId="0" borderId="0" xfId="111" applyFont="1" applyFill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vertical="center"/>
      <protection/>
    </xf>
    <xf numFmtId="0" fontId="5" fillId="0" borderId="21" xfId="111" applyFont="1" applyFill="1" applyBorder="1" applyAlignment="1" applyProtection="1">
      <alignment horizontal="center" wrapText="1"/>
      <protection/>
    </xf>
    <xf numFmtId="183" fontId="30" fillId="0" borderId="20" xfId="0" applyNumberFormat="1" applyFont="1" applyFill="1" applyBorder="1" applyAlignment="1">
      <alignment vertical="center"/>
    </xf>
    <xf numFmtId="183" fontId="21" fillId="0" borderId="0" xfId="111" applyNumberFormat="1" applyFont="1" applyFill="1" applyProtection="1">
      <alignment/>
      <protection/>
    </xf>
    <xf numFmtId="183" fontId="13" fillId="0" borderId="20" xfId="111" applyNumberFormat="1" applyFont="1" applyFill="1" applyBorder="1" applyProtection="1">
      <alignment/>
      <protection locked="0"/>
    </xf>
    <xf numFmtId="0" fontId="5" fillId="0" borderId="0" xfId="111" applyFont="1" applyFill="1" applyAlignment="1" applyProtection="1">
      <alignment horizontal="center" wrapText="1"/>
      <protection/>
    </xf>
    <xf numFmtId="2" fontId="7" fillId="0" borderId="0" xfId="111" applyNumberFormat="1" applyFont="1" applyFill="1" applyProtection="1">
      <alignment/>
      <protection/>
    </xf>
    <xf numFmtId="0" fontId="3" fillId="0" borderId="20" xfId="111" applyFont="1" applyFill="1" applyBorder="1" applyAlignment="1" applyProtection="1">
      <alignment horizontal="center" vertical="center" wrapText="1"/>
      <protection/>
    </xf>
    <xf numFmtId="0" fontId="5" fillId="0" borderId="20" xfId="111" applyFont="1" applyFill="1" applyBorder="1" applyAlignment="1" applyProtection="1">
      <alignment horizontal="center" vertical="center" wrapText="1"/>
      <protection/>
    </xf>
    <xf numFmtId="183" fontId="8" fillId="0" borderId="20" xfId="111" applyNumberFormat="1" applyFont="1" applyFill="1" applyBorder="1" applyProtection="1">
      <alignment/>
      <protection/>
    </xf>
    <xf numFmtId="183" fontId="8" fillId="0" borderId="20" xfId="111" applyNumberFormat="1" applyFont="1" applyFill="1" applyBorder="1" applyProtection="1">
      <alignment/>
      <protection locked="0"/>
    </xf>
    <xf numFmtId="0" fontId="6" fillId="0" borderId="20" xfId="111" applyFont="1" applyFill="1" applyBorder="1" applyAlignment="1" applyProtection="1">
      <alignment vertical="center" wrapText="1"/>
      <protection/>
    </xf>
    <xf numFmtId="183" fontId="12" fillId="0" borderId="20" xfId="111" applyNumberFormat="1" applyFont="1" applyFill="1" applyBorder="1" applyProtection="1">
      <alignment/>
      <protection locked="0"/>
    </xf>
    <xf numFmtId="183" fontId="16" fillId="0" borderId="20" xfId="111" applyNumberFormat="1" applyFont="1" applyFill="1" applyBorder="1" applyProtection="1">
      <alignment/>
      <protection locked="0"/>
    </xf>
    <xf numFmtId="183" fontId="27" fillId="0" borderId="0" xfId="111" applyNumberFormat="1" applyFont="1" applyFill="1" applyBorder="1" applyProtection="1">
      <alignment/>
      <protection/>
    </xf>
    <xf numFmtId="183" fontId="28" fillId="0" borderId="0" xfId="111" applyNumberFormat="1" applyFont="1" applyFill="1" applyBorder="1" applyProtection="1">
      <alignment/>
      <protection/>
    </xf>
    <xf numFmtId="183" fontId="14" fillId="0" borderId="20" xfId="0" applyNumberFormat="1" applyFont="1" applyFill="1" applyBorder="1" applyAlignment="1">
      <alignment vertical="center"/>
    </xf>
    <xf numFmtId="0" fontId="24" fillId="0" borderId="0" xfId="111" applyFont="1" applyFill="1" applyProtection="1">
      <alignment/>
      <protection/>
    </xf>
    <xf numFmtId="0" fontId="2" fillId="0" borderId="0" xfId="111" applyFont="1" applyFill="1" applyProtection="1">
      <alignment/>
      <protection/>
    </xf>
    <xf numFmtId="0" fontId="3" fillId="0" borderId="20" xfId="111" applyFont="1" applyFill="1" applyBorder="1" applyAlignment="1" applyProtection="1">
      <alignment horizontal="center" wrapText="1"/>
      <protection/>
    </xf>
    <xf numFmtId="0" fontId="3" fillId="0" borderId="20" xfId="111" applyFont="1" applyFill="1" applyBorder="1" applyAlignment="1" applyProtection="1">
      <alignment horizontal="center"/>
      <protection/>
    </xf>
    <xf numFmtId="0" fontId="25" fillId="0" borderId="20" xfId="111" applyFont="1" applyFill="1" applyBorder="1" applyAlignment="1" applyProtection="1">
      <alignment horizontal="center" vertical="center" wrapText="1"/>
      <protection/>
    </xf>
    <xf numFmtId="0" fontId="23" fillId="0" borderId="0" xfId="111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20" xfId="111" applyNumberFormat="1" applyFont="1" applyFill="1" applyBorder="1" applyAlignment="1" applyProtection="1">
      <alignment horizontal="center" vertical="top" wrapText="1"/>
      <protection/>
    </xf>
    <xf numFmtId="0" fontId="11" fillId="0" borderId="19" xfId="11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20" xfId="111" applyFont="1" applyFill="1" applyBorder="1" applyAlignment="1" applyProtection="1">
      <alignment horizontal="centerContinuous" vertical="center" wrapText="1"/>
      <protection/>
    </xf>
    <xf numFmtId="0" fontId="11" fillId="0" borderId="22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49" fontId="3" fillId="0" borderId="20" xfId="111" applyNumberFormat="1" applyFont="1" applyFill="1" applyBorder="1" applyAlignment="1" applyProtection="1">
      <alignment horizontal="center"/>
      <protection/>
    </xf>
    <xf numFmtId="49" fontId="32" fillId="0" borderId="20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 applyProtection="1">
      <alignment horizontal="center" vertical="center"/>
      <protection hidden="1"/>
    </xf>
    <xf numFmtId="49" fontId="25" fillId="0" borderId="20" xfId="111" applyNumberFormat="1" applyFont="1" applyFill="1" applyBorder="1" applyAlignment="1" applyProtection="1">
      <alignment horizontal="center"/>
      <protection/>
    </xf>
    <xf numFmtId="49" fontId="25" fillId="0" borderId="20" xfId="111" applyNumberFormat="1" applyFont="1" applyFill="1" applyBorder="1" applyAlignment="1" applyProtection="1">
      <alignment horizontal="center" vertical="center" wrapText="1"/>
      <protection/>
    </xf>
    <xf numFmtId="49" fontId="34" fillId="0" borderId="20" xfId="111" applyNumberFormat="1" applyFont="1" applyFill="1" applyBorder="1" applyAlignment="1" applyProtection="1">
      <alignment horizontal="center"/>
      <protection/>
    </xf>
    <xf numFmtId="0" fontId="32" fillId="0" borderId="20" xfId="111" applyFont="1" applyFill="1" applyBorder="1" applyProtection="1">
      <alignment/>
      <protection locked="0"/>
    </xf>
    <xf numFmtId="0" fontId="11" fillId="0" borderId="20" xfId="111" applyFont="1" applyFill="1" applyBorder="1" applyAlignment="1" applyProtection="1">
      <alignment horizontal="center" vertical="center" wrapText="1"/>
      <protection/>
    </xf>
    <xf numFmtId="183" fontId="5" fillId="0" borderId="0" xfId="111" applyNumberFormat="1" applyFont="1" applyFill="1" applyBorder="1" applyAlignment="1" applyProtection="1">
      <alignment horizontal="centerContinuous" vertical="center"/>
      <protection/>
    </xf>
    <xf numFmtId="183" fontId="7" fillId="0" borderId="0" xfId="111" applyNumberFormat="1" applyFont="1" applyFill="1" applyBorder="1" applyAlignment="1" applyProtection="1">
      <alignment horizontal="centerContinuous" vertical="center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9" fillId="0" borderId="0" xfId="111" applyFont="1" applyFill="1" applyAlignment="1" applyProtection="1">
      <alignment/>
      <protection/>
    </xf>
    <xf numFmtId="0" fontId="18" fillId="0" borderId="0" xfId="112" applyFont="1" applyFill="1" applyAlignment="1" applyProtection="1">
      <alignment/>
      <protection/>
    </xf>
    <xf numFmtId="0" fontId="11" fillId="0" borderId="20" xfId="111" applyFont="1" applyFill="1" applyBorder="1" applyAlignment="1" applyProtection="1">
      <alignment horizontal="center" vertical="top" wrapText="1"/>
      <protection/>
    </xf>
    <xf numFmtId="49" fontId="11" fillId="0" borderId="24" xfId="111" applyNumberFormat="1" applyFont="1" applyFill="1" applyBorder="1" applyAlignment="1" applyProtection="1">
      <alignment horizontal="center" vertical="top" wrapText="1"/>
      <protection/>
    </xf>
    <xf numFmtId="0" fontId="26" fillId="0" borderId="0" xfId="111" applyFont="1" applyFill="1" applyProtection="1">
      <alignment/>
      <protection/>
    </xf>
    <xf numFmtId="0" fontId="10" fillId="0" borderId="0" xfId="111" applyFont="1" applyFill="1" applyProtection="1">
      <alignment/>
      <protection/>
    </xf>
    <xf numFmtId="183" fontId="7" fillId="0" borderId="0" xfId="111" applyNumberFormat="1" applyFont="1" applyFill="1" applyProtection="1">
      <alignment/>
      <protection/>
    </xf>
    <xf numFmtId="0" fontId="21" fillId="0" borderId="0" xfId="111" applyFont="1" applyFill="1" applyBorder="1" applyProtection="1">
      <alignment/>
      <protection/>
    </xf>
    <xf numFmtId="183" fontId="21" fillId="0" borderId="0" xfId="111" applyNumberFormat="1" applyFont="1" applyFill="1" applyBorder="1" applyProtection="1">
      <alignment/>
      <protection/>
    </xf>
    <xf numFmtId="192" fontId="5" fillId="0" borderId="0" xfId="113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83" fontId="5" fillId="0" borderId="0" xfId="111" applyNumberFormat="1" applyFont="1" applyFill="1" applyBorder="1" applyAlignment="1" applyProtection="1">
      <alignment horizontal="center" vertical="center" wrapText="1"/>
      <protection/>
    </xf>
    <xf numFmtId="183" fontId="29" fillId="0" borderId="0" xfId="0" applyNumberFormat="1" applyFont="1" applyFill="1" applyBorder="1" applyAlignment="1">
      <alignment horizontal="center" vertical="center"/>
    </xf>
    <xf numFmtId="0" fontId="31" fillId="0" borderId="0" xfId="111" applyFont="1" applyFill="1" applyProtection="1">
      <alignment/>
      <protection/>
    </xf>
    <xf numFmtId="183" fontId="7" fillId="0" borderId="0" xfId="111" applyNumberFormat="1" applyFont="1" applyFill="1" applyBorder="1" applyAlignment="1" applyProtection="1">
      <alignment horizontal="center" vertical="center" wrapText="1"/>
      <protection/>
    </xf>
    <xf numFmtId="183" fontId="7" fillId="0" borderId="0" xfId="111" applyNumberFormat="1" applyFont="1" applyFill="1" applyBorder="1" applyAlignment="1" applyProtection="1">
      <alignment wrapText="1"/>
      <protection/>
    </xf>
    <xf numFmtId="183" fontId="7" fillId="0" borderId="0" xfId="111" applyNumberFormat="1" applyFont="1" applyFill="1" applyBorder="1" applyAlignment="1" applyProtection="1">
      <alignment horizontal="center"/>
      <protection/>
    </xf>
    <xf numFmtId="183" fontId="7" fillId="0" borderId="0" xfId="111" applyNumberFormat="1" applyFont="1" applyFill="1" applyBorder="1" applyProtection="1">
      <alignment/>
      <protection/>
    </xf>
    <xf numFmtId="183" fontId="7" fillId="0" borderId="0" xfId="111" applyNumberFormat="1" applyFont="1" applyFill="1" applyAlignment="1" applyProtection="1">
      <alignment wrapText="1"/>
      <protection/>
    </xf>
    <xf numFmtId="183" fontId="7" fillId="0" borderId="0" xfId="111" applyNumberFormat="1" applyFont="1" applyFill="1" applyAlignment="1" applyProtection="1">
      <alignment horizontal="center"/>
      <protection/>
    </xf>
    <xf numFmtId="0" fontId="7" fillId="0" borderId="0" xfId="111" applyFont="1" applyFill="1" applyAlignment="1" applyProtection="1">
      <alignment wrapText="1"/>
      <protection/>
    </xf>
    <xf numFmtId="0" fontId="7" fillId="0" borderId="0" xfId="111" applyFont="1" applyFill="1" applyAlignment="1" applyProtection="1">
      <alignment horizontal="center"/>
      <protection/>
    </xf>
    <xf numFmtId="0" fontId="7" fillId="11" borderId="0" xfId="111" applyFont="1" applyFill="1" applyProtection="1">
      <alignment/>
      <protection/>
    </xf>
    <xf numFmtId="0" fontId="24" fillId="11" borderId="0" xfId="111" applyFont="1" applyFill="1" applyProtection="1">
      <alignment/>
      <protection/>
    </xf>
    <xf numFmtId="192" fontId="24" fillId="11" borderId="0" xfId="111" applyNumberFormat="1" applyFont="1" applyFill="1" applyProtection="1">
      <alignment/>
      <protection/>
    </xf>
    <xf numFmtId="0" fontId="2" fillId="11" borderId="0" xfId="111" applyFont="1" applyFill="1" applyProtection="1">
      <alignment/>
      <protection/>
    </xf>
    <xf numFmtId="0" fontId="21" fillId="11" borderId="0" xfId="111" applyFont="1" applyFill="1" applyProtection="1">
      <alignment/>
      <protection/>
    </xf>
    <xf numFmtId="0" fontId="7" fillId="0" borderId="0" xfId="111" applyFont="1" applyFill="1" applyBorder="1" applyProtection="1">
      <alignment/>
      <protection/>
    </xf>
    <xf numFmtId="0" fontId="7" fillId="0" borderId="0" xfId="111" applyFont="1" applyFill="1" applyBorder="1" applyAlignment="1" applyProtection="1">
      <alignment horizontal="centerContinuous" vertical="center"/>
      <protection/>
    </xf>
    <xf numFmtId="0" fontId="11" fillId="55" borderId="23" xfId="0" applyFont="1" applyFill="1" applyBorder="1" applyAlignment="1" applyProtection="1">
      <alignment horizontal="center" vertical="center" wrapText="1"/>
      <protection/>
    </xf>
    <xf numFmtId="49" fontId="11" fillId="55" borderId="20" xfId="111" applyNumberFormat="1" applyFont="1" applyFill="1" applyBorder="1" applyAlignment="1" applyProtection="1">
      <alignment horizontal="center" vertical="top" wrapText="1"/>
      <protection/>
    </xf>
    <xf numFmtId="183" fontId="21" fillId="55" borderId="0" xfId="111" applyNumberFormat="1" applyFont="1" applyFill="1" applyProtection="1">
      <alignment/>
      <protection/>
    </xf>
    <xf numFmtId="183" fontId="17" fillId="55" borderId="0" xfId="0" applyNumberFormat="1" applyFont="1" applyFill="1" applyBorder="1" applyAlignment="1" applyProtection="1">
      <alignment vertical="center"/>
      <protection/>
    </xf>
    <xf numFmtId="0" fontId="21" fillId="55" borderId="0" xfId="111" applyFont="1" applyFill="1" applyProtection="1">
      <alignment/>
      <protection/>
    </xf>
    <xf numFmtId="192" fontId="7" fillId="55" borderId="0" xfId="111" applyNumberFormat="1" applyFont="1" applyFill="1" applyProtection="1">
      <alignment/>
      <protection/>
    </xf>
    <xf numFmtId="0" fontId="7" fillId="55" borderId="0" xfId="111" applyFont="1" applyFill="1" applyProtection="1">
      <alignment/>
      <protection/>
    </xf>
    <xf numFmtId="0" fontId="7" fillId="55" borderId="20" xfId="111" applyFont="1" applyFill="1" applyBorder="1" applyAlignment="1" applyProtection="1">
      <alignment horizontal="center" vertical="center"/>
      <protection/>
    </xf>
    <xf numFmtId="0" fontId="11" fillId="55" borderId="20" xfId="111" applyFont="1" applyFill="1" applyBorder="1" applyAlignment="1" applyProtection="1">
      <alignment horizontal="center" vertical="top" wrapText="1"/>
      <protection/>
    </xf>
    <xf numFmtId="0" fontId="5" fillId="55" borderId="20" xfId="111" applyFont="1" applyFill="1" applyBorder="1" applyAlignment="1" applyProtection="1">
      <alignment horizontal="center" vertical="center"/>
      <protection/>
    </xf>
    <xf numFmtId="0" fontId="10" fillId="55" borderId="20" xfId="111" applyFont="1" applyFill="1" applyBorder="1" applyAlignment="1" applyProtection="1">
      <alignment horizontal="center" vertical="center"/>
      <protection/>
    </xf>
    <xf numFmtId="0" fontId="35" fillId="55" borderId="20" xfId="111" applyFont="1" applyFill="1" applyBorder="1" applyAlignment="1" applyProtection="1">
      <alignment horizontal="center" vertical="center"/>
      <protection/>
    </xf>
    <xf numFmtId="0" fontId="21" fillId="15" borderId="0" xfId="111" applyFont="1" applyFill="1" applyProtection="1">
      <alignment/>
      <protection/>
    </xf>
    <xf numFmtId="4" fontId="21" fillId="0" borderId="0" xfId="111" applyNumberFormat="1" applyFont="1" applyFill="1" applyProtection="1">
      <alignment/>
      <protection/>
    </xf>
    <xf numFmtId="4" fontId="31" fillId="0" borderId="0" xfId="111" applyNumberFormat="1" applyFont="1" applyFill="1" applyProtection="1">
      <alignment/>
      <protection/>
    </xf>
    <xf numFmtId="183" fontId="36" fillId="0" borderId="20" xfId="0" applyNumberFormat="1" applyFont="1" applyFill="1" applyBorder="1" applyAlignment="1">
      <alignment vertical="center"/>
    </xf>
    <xf numFmtId="0" fontId="5" fillId="0" borderId="0" xfId="111" applyFont="1" applyFill="1" applyProtection="1">
      <alignment/>
      <protection/>
    </xf>
    <xf numFmtId="1" fontId="7" fillId="0" borderId="0" xfId="111" applyNumberFormat="1" applyFont="1" applyFill="1" applyBorder="1" applyAlignment="1" applyProtection="1">
      <alignment horizontal="center"/>
      <protection/>
    </xf>
    <xf numFmtId="192" fontId="7" fillId="0" borderId="0" xfId="111" applyNumberFormat="1" applyFont="1" applyFill="1" applyBorder="1" applyProtection="1">
      <alignment/>
      <protection/>
    </xf>
    <xf numFmtId="192" fontId="7" fillId="0" borderId="0" xfId="111" applyNumberFormat="1" applyFont="1" applyFill="1" applyProtection="1">
      <alignment/>
      <protection/>
    </xf>
    <xf numFmtId="0" fontId="3" fillId="56" borderId="20" xfId="111" applyFont="1" applyFill="1" applyBorder="1" applyAlignment="1" applyProtection="1">
      <alignment horizontal="center" vertical="center"/>
      <protection/>
    </xf>
    <xf numFmtId="0" fontId="3" fillId="56" borderId="20" xfId="111" applyFont="1" applyFill="1" applyBorder="1" applyAlignment="1" applyProtection="1">
      <alignment horizontal="center" vertical="center" wrapText="1"/>
      <protection/>
    </xf>
    <xf numFmtId="183" fontId="3" fillId="56" borderId="20" xfId="111" applyNumberFormat="1" applyFont="1" applyFill="1" applyBorder="1" applyAlignment="1" applyProtection="1">
      <alignment horizontal="center"/>
      <protection/>
    </xf>
    <xf numFmtId="192" fontId="25" fillId="57" borderId="0" xfId="111" applyNumberFormat="1" applyFont="1" applyFill="1" applyBorder="1" applyAlignment="1" applyProtection="1">
      <alignment horizontal="center"/>
      <protection/>
    </xf>
    <xf numFmtId="192" fontId="4" fillId="58" borderId="0" xfId="111" applyNumberFormat="1" applyFont="1" applyFill="1" applyAlignment="1" applyProtection="1">
      <alignment horizontal="left" vertical="center"/>
      <protection/>
    </xf>
    <xf numFmtId="0" fontId="11" fillId="58" borderId="19" xfId="111" applyFont="1" applyFill="1" applyBorder="1" applyAlignment="1" applyProtection="1">
      <alignment horizontal="center" vertical="center" wrapText="1"/>
      <protection/>
    </xf>
    <xf numFmtId="49" fontId="11" fillId="58" borderId="20" xfId="111" applyNumberFormat="1" applyFont="1" applyFill="1" applyBorder="1" applyAlignment="1" applyProtection="1">
      <alignment horizontal="center" vertical="top" wrapText="1"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4" fontId="7" fillId="58" borderId="0" xfId="111" applyNumberFormat="1" applyFont="1" applyFill="1" applyBorder="1" applyProtection="1">
      <alignment/>
      <protection/>
    </xf>
    <xf numFmtId="192" fontId="7" fillId="58" borderId="0" xfId="111" applyNumberFormat="1" applyFont="1" applyFill="1" applyBorder="1" applyProtection="1">
      <alignment/>
      <protection/>
    </xf>
    <xf numFmtId="0" fontId="7" fillId="58" borderId="0" xfId="111" applyFont="1" applyFill="1" applyBorder="1" applyProtection="1">
      <alignment/>
      <protection/>
    </xf>
    <xf numFmtId="192" fontId="7" fillId="58" borderId="0" xfId="111" applyNumberFormat="1" applyFont="1" applyFill="1" applyProtection="1">
      <alignment/>
      <protection/>
    </xf>
    <xf numFmtId="0" fontId="7" fillId="58" borderId="0" xfId="111" applyFont="1" applyFill="1" applyProtection="1">
      <alignment/>
      <protection/>
    </xf>
    <xf numFmtId="0" fontId="11" fillId="58" borderId="23" xfId="111" applyFont="1" applyFill="1" applyBorder="1" applyAlignment="1" applyProtection="1">
      <alignment horizontal="center" vertical="center" wrapText="1"/>
      <protection/>
    </xf>
    <xf numFmtId="183" fontId="7" fillId="58" borderId="0" xfId="111" applyNumberFormat="1" applyFont="1" applyFill="1" applyProtection="1">
      <alignment/>
      <protection/>
    </xf>
    <xf numFmtId="4" fontId="7" fillId="58" borderId="0" xfId="111" applyNumberFormat="1" applyFont="1" applyFill="1" applyProtection="1">
      <alignment/>
      <protection/>
    </xf>
    <xf numFmtId="0" fontId="11" fillId="58" borderId="20" xfId="0" applyFont="1" applyFill="1" applyBorder="1" applyAlignment="1" applyProtection="1">
      <alignment horizontal="centerContinuous" vertical="center" wrapText="1"/>
      <protection/>
    </xf>
    <xf numFmtId="49" fontId="11" fillId="58" borderId="25" xfId="111" applyNumberFormat="1" applyFont="1" applyFill="1" applyBorder="1" applyAlignment="1" applyProtection="1">
      <alignment horizontal="center" vertical="top" wrapText="1"/>
      <protection/>
    </xf>
    <xf numFmtId="183" fontId="7" fillId="58" borderId="0" xfId="111" applyNumberFormat="1" applyFont="1" applyFill="1" applyBorder="1" applyProtection="1">
      <alignment/>
      <protection/>
    </xf>
    <xf numFmtId="0" fontId="11" fillId="58" borderId="20" xfId="111" applyFont="1" applyFill="1" applyBorder="1" applyAlignment="1" applyProtection="1">
      <alignment horizontal="center" vertical="center" wrapText="1"/>
      <protection/>
    </xf>
    <xf numFmtId="0" fontId="21" fillId="58" borderId="0" xfId="111" applyFont="1" applyFill="1" applyProtection="1">
      <alignment/>
      <protection/>
    </xf>
    <xf numFmtId="192" fontId="17" fillId="58" borderId="0" xfId="113" applyNumberFormat="1" applyFont="1" applyFill="1" applyAlignment="1" applyProtection="1">
      <alignment horizontal="center"/>
      <protection/>
    </xf>
    <xf numFmtId="192" fontId="11" fillId="58" borderId="20" xfId="111" applyNumberFormat="1" applyFont="1" applyFill="1" applyBorder="1" applyAlignment="1" applyProtection="1">
      <alignment horizontal="center" vertical="center" wrapText="1"/>
      <protection/>
    </xf>
    <xf numFmtId="192" fontId="11" fillId="58" borderId="20" xfId="0" applyNumberFormat="1" applyFont="1" applyFill="1" applyBorder="1" applyAlignment="1" applyProtection="1">
      <alignment horizontal="centerContinuous" vertical="center" wrapText="1"/>
      <protection/>
    </xf>
    <xf numFmtId="192" fontId="11" fillId="58" borderId="20" xfId="111" applyNumberFormat="1" applyFont="1" applyFill="1" applyBorder="1" applyAlignment="1" applyProtection="1">
      <alignment horizontal="center" vertical="top" wrapText="1"/>
      <protection/>
    </xf>
    <xf numFmtId="49" fontId="34" fillId="0" borderId="20" xfId="111" applyNumberFormat="1" applyFont="1" applyFill="1" applyBorder="1" applyAlignment="1" applyProtection="1">
      <alignment horizontal="center" vertical="center" wrapText="1"/>
      <protection/>
    </xf>
    <xf numFmtId="0" fontId="34" fillId="0" borderId="20" xfId="111" applyFont="1" applyFill="1" applyBorder="1" applyAlignment="1" applyProtection="1">
      <alignment horizontal="center" vertical="center" wrapText="1"/>
      <protection/>
    </xf>
    <xf numFmtId="192" fontId="21" fillId="0" borderId="0" xfId="111" applyNumberFormat="1" applyFont="1" applyFill="1" applyProtection="1">
      <alignment/>
      <protection/>
    </xf>
    <xf numFmtId="0" fontId="11" fillId="58" borderId="20" xfId="0" applyFont="1" applyFill="1" applyBorder="1" applyAlignment="1" applyProtection="1">
      <alignment horizontal="center" vertical="center" wrapText="1"/>
      <protection/>
    </xf>
    <xf numFmtId="0" fontId="83" fillId="55" borderId="0" xfId="111" applyFont="1" applyFill="1" applyProtection="1">
      <alignment/>
      <protection/>
    </xf>
    <xf numFmtId="183" fontId="84" fillId="58" borderId="0" xfId="111" applyNumberFormat="1" applyFont="1" applyFill="1" applyBorder="1" applyAlignment="1" applyProtection="1">
      <alignment horizontal="centerContinuous" vertical="center"/>
      <protection/>
    </xf>
    <xf numFmtId="183" fontId="83" fillId="58" borderId="0" xfId="111" applyNumberFormat="1" applyFont="1" applyFill="1" applyBorder="1" applyAlignment="1" applyProtection="1">
      <alignment horizontal="centerContinuous" vertical="center"/>
      <protection/>
    </xf>
    <xf numFmtId="183" fontId="83" fillId="58" borderId="0" xfId="111" applyNumberFormat="1" applyFont="1" applyFill="1" applyBorder="1" applyAlignment="1" applyProtection="1">
      <alignment horizontal="center" vertical="center" wrapText="1"/>
      <protection/>
    </xf>
    <xf numFmtId="183" fontId="83" fillId="55" borderId="0" xfId="111" applyNumberFormat="1" applyFont="1" applyFill="1" applyBorder="1" applyProtection="1">
      <alignment/>
      <protection/>
    </xf>
    <xf numFmtId="192" fontId="85" fillId="31" borderId="0" xfId="111" applyNumberFormat="1" applyFont="1" applyFill="1" applyBorder="1" applyAlignment="1" applyProtection="1">
      <alignment horizontal="center"/>
      <protection/>
    </xf>
    <xf numFmtId="183" fontId="83" fillId="55" borderId="0" xfId="111" applyNumberFormat="1" applyFont="1" applyFill="1" applyProtection="1">
      <alignment/>
      <protection/>
    </xf>
    <xf numFmtId="192" fontId="5" fillId="58" borderId="0" xfId="111" applyNumberFormat="1" applyFont="1" applyFill="1" applyBorder="1" applyAlignment="1" applyProtection="1">
      <alignment horizontal="center" wrapText="1"/>
      <protection/>
    </xf>
    <xf numFmtId="183" fontId="5" fillId="58" borderId="0" xfId="111" applyNumberFormat="1" applyFont="1" applyFill="1" applyBorder="1" applyAlignment="1" applyProtection="1">
      <alignment horizontal="centerContinuous" vertical="center"/>
      <protection/>
    </xf>
    <xf numFmtId="183" fontId="7" fillId="58" borderId="0" xfId="111" applyNumberFormat="1" applyFont="1" applyFill="1" applyBorder="1" applyAlignment="1" applyProtection="1">
      <alignment horizontal="centerContinuous" vertical="center"/>
      <protection/>
    </xf>
    <xf numFmtId="183" fontId="7" fillId="58" borderId="0" xfId="111" applyNumberFormat="1" applyFont="1" applyFill="1" applyBorder="1" applyAlignment="1" applyProtection="1">
      <alignment horizontal="center" vertical="center" wrapText="1"/>
      <protection/>
    </xf>
    <xf numFmtId="183" fontId="7" fillId="57" borderId="0" xfId="111" applyNumberFormat="1" applyFont="1" applyFill="1" applyBorder="1" applyAlignment="1" applyProtection="1">
      <alignment horizontal="center"/>
      <protection/>
    </xf>
    <xf numFmtId="183" fontId="7" fillId="57" borderId="0" xfId="111" applyNumberFormat="1" applyFont="1" applyFill="1" applyAlignment="1" applyProtection="1">
      <alignment horizontal="center"/>
      <protection/>
    </xf>
    <xf numFmtId="0" fontId="7" fillId="57" borderId="0" xfId="111" applyFont="1" applyFill="1" applyAlignment="1" applyProtection="1">
      <alignment horizontal="center"/>
      <protection/>
    </xf>
    <xf numFmtId="0" fontId="5" fillId="58" borderId="0" xfId="111" applyFont="1" applyFill="1" applyAlignment="1" applyProtection="1">
      <alignment horizontal="center" wrapText="1"/>
      <protection/>
    </xf>
    <xf numFmtId="2" fontId="7" fillId="58" borderId="0" xfId="111" applyNumberFormat="1" applyFont="1" applyFill="1" applyProtection="1">
      <alignment/>
      <protection/>
    </xf>
    <xf numFmtId="183" fontId="7" fillId="57" borderId="0" xfId="111" applyNumberFormat="1" applyFont="1" applyFill="1" applyBorder="1" applyProtection="1">
      <alignment/>
      <protection/>
    </xf>
    <xf numFmtId="183" fontId="7" fillId="57" borderId="0" xfId="111" applyNumberFormat="1" applyFont="1" applyFill="1" applyProtection="1">
      <alignment/>
      <protection/>
    </xf>
    <xf numFmtId="0" fontId="7" fillId="57" borderId="0" xfId="111" applyFont="1" applyFill="1" applyProtection="1">
      <alignment/>
      <protection/>
    </xf>
    <xf numFmtId="192" fontId="7" fillId="58" borderId="0" xfId="111" applyNumberFormat="1" applyFont="1" applyFill="1" applyBorder="1" applyAlignment="1" applyProtection="1">
      <alignment horizontal="centerContinuous" vertical="center"/>
      <protection/>
    </xf>
    <xf numFmtId="0" fontId="7" fillId="58" borderId="0" xfId="111" applyFont="1" applyFill="1" applyBorder="1" applyAlignment="1" applyProtection="1">
      <alignment horizontal="centerContinuous" vertical="center"/>
      <protection/>
    </xf>
    <xf numFmtId="0" fontId="7" fillId="57" borderId="0" xfId="111" applyFont="1" applyFill="1" applyBorder="1" applyProtection="1">
      <alignment/>
      <protection/>
    </xf>
    <xf numFmtId="4" fontId="7" fillId="57" borderId="0" xfId="111" applyNumberFormat="1" applyFont="1" applyFill="1" applyBorder="1" applyProtection="1">
      <alignment/>
      <protection/>
    </xf>
    <xf numFmtId="0" fontId="32" fillId="0" borderId="20" xfId="111" applyFont="1" applyFill="1" applyBorder="1" applyAlignment="1" applyProtection="1">
      <alignment horizontal="center"/>
      <protection locked="0"/>
    </xf>
    <xf numFmtId="192" fontId="83" fillId="58" borderId="0" xfId="111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84" fillId="58" borderId="0" xfId="0" applyNumberFormat="1" applyFont="1" applyFill="1" applyBorder="1" applyAlignment="1" applyProtection="1">
      <alignment vertical="center"/>
      <protection/>
    </xf>
    <xf numFmtId="183" fontId="83" fillId="58" borderId="0" xfId="111" applyNumberFormat="1" applyFont="1" applyFill="1" applyBorder="1" applyProtection="1">
      <alignment/>
      <protection/>
    </xf>
    <xf numFmtId="183" fontId="83" fillId="57" borderId="0" xfId="111" applyNumberFormat="1" applyFont="1" applyFill="1" applyBorder="1" applyAlignment="1" applyProtection="1">
      <alignment horizontal="center"/>
      <protection/>
    </xf>
    <xf numFmtId="0" fontId="83" fillId="57" borderId="0" xfId="111" applyFont="1" applyFill="1" applyBorder="1" applyProtection="1">
      <alignment/>
      <protection/>
    </xf>
    <xf numFmtId="0" fontId="5" fillId="57" borderId="0" xfId="0" applyFont="1" applyFill="1" applyAlignment="1" applyProtection="1">
      <alignment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192" fontId="7" fillId="57" borderId="0" xfId="111" applyNumberFormat="1" applyFont="1" applyFill="1" applyBorder="1" applyProtection="1">
      <alignment/>
      <protection/>
    </xf>
    <xf numFmtId="192" fontId="7" fillId="57" borderId="0" xfId="111" applyNumberFormat="1" applyFont="1" applyFill="1" applyProtection="1">
      <alignment/>
      <protection/>
    </xf>
    <xf numFmtId="192" fontId="86" fillId="57" borderId="0" xfId="111" applyNumberFormat="1" applyFont="1" applyFill="1" applyBorder="1" applyAlignment="1" applyProtection="1">
      <alignment horizontal="center"/>
      <protection/>
    </xf>
    <xf numFmtId="0" fontId="87" fillId="57" borderId="0" xfId="111" applyFont="1" applyFill="1" applyBorder="1" applyProtection="1">
      <alignment/>
      <protection/>
    </xf>
    <xf numFmtId="192" fontId="3" fillId="58" borderId="20" xfId="111" applyNumberFormat="1" applyFont="1" applyFill="1" applyBorder="1" applyAlignment="1" applyProtection="1">
      <alignment horizontal="center"/>
      <protection/>
    </xf>
    <xf numFmtId="192" fontId="3" fillId="0" borderId="20" xfId="111" applyNumberFormat="1" applyFont="1" applyFill="1" applyBorder="1" applyAlignment="1" applyProtection="1">
      <alignment horizontal="center"/>
      <protection/>
    </xf>
    <xf numFmtId="192" fontId="3" fillId="58" borderId="25" xfId="111" applyNumberFormat="1" applyFont="1" applyFill="1" applyBorder="1" applyAlignment="1" applyProtection="1">
      <alignment horizontal="center"/>
      <protection/>
    </xf>
    <xf numFmtId="192" fontId="3" fillId="0" borderId="24" xfId="111" applyNumberFormat="1" applyFont="1" applyFill="1" applyBorder="1" applyAlignment="1" applyProtection="1">
      <alignment horizontal="center"/>
      <protection/>
    </xf>
    <xf numFmtId="192" fontId="3" fillId="57" borderId="20" xfId="111" applyNumberFormat="1" applyFont="1" applyFill="1" applyBorder="1" applyAlignment="1" applyProtection="1">
      <alignment horizontal="center"/>
      <protection/>
    </xf>
    <xf numFmtId="192" fontId="3" fillId="59" borderId="20" xfId="111" applyNumberFormat="1" applyFont="1" applyFill="1" applyBorder="1" applyAlignment="1" applyProtection="1">
      <alignment horizontal="center"/>
      <protection/>
    </xf>
    <xf numFmtId="192" fontId="3" fillId="56" borderId="20" xfId="111" applyNumberFormat="1" applyFont="1" applyFill="1" applyBorder="1" applyAlignment="1" applyProtection="1">
      <alignment horizontal="center"/>
      <protection/>
    </xf>
    <xf numFmtId="192" fontId="32" fillId="58" borderId="20" xfId="111" applyNumberFormat="1" applyFont="1" applyFill="1" applyBorder="1" applyAlignment="1" applyProtection="1">
      <alignment horizontal="center"/>
      <protection/>
    </xf>
    <xf numFmtId="192" fontId="32" fillId="0" borderId="20" xfId="111" applyNumberFormat="1" applyFont="1" applyFill="1" applyBorder="1" applyAlignment="1" applyProtection="1">
      <alignment horizontal="center"/>
      <protection/>
    </xf>
    <xf numFmtId="192" fontId="88" fillId="56" borderId="20" xfId="111" applyNumberFormat="1" applyFont="1" applyFill="1" applyBorder="1" applyAlignment="1" applyProtection="1">
      <alignment horizontal="center"/>
      <protection/>
    </xf>
    <xf numFmtId="192" fontId="3" fillId="58" borderId="20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2" fillId="0" borderId="20" xfId="0" applyNumberFormat="1" applyFont="1" applyFill="1" applyBorder="1" applyAlignment="1" applyProtection="1">
      <alignment horizontal="center"/>
      <protection/>
    </xf>
    <xf numFmtId="202" fontId="3" fillId="0" borderId="20" xfId="122" applyNumberFormat="1" applyFont="1" applyFill="1" applyBorder="1" applyAlignment="1" applyProtection="1">
      <alignment horizontal="center"/>
      <protection/>
    </xf>
    <xf numFmtId="202" fontId="32" fillId="0" borderId="20" xfId="122" applyNumberFormat="1" applyFont="1" applyFill="1" applyBorder="1" applyAlignment="1" applyProtection="1">
      <alignment horizontal="center"/>
      <protection/>
    </xf>
    <xf numFmtId="202" fontId="3" fillId="58" borderId="20" xfId="122" applyNumberFormat="1" applyFont="1" applyFill="1" applyBorder="1" applyAlignment="1" applyProtection="1">
      <alignment horizontal="center"/>
      <protection/>
    </xf>
    <xf numFmtId="202" fontId="3" fillId="56" borderId="20" xfId="122" applyNumberFormat="1" applyFont="1" applyFill="1" applyBorder="1" applyAlignment="1" applyProtection="1">
      <alignment horizontal="center"/>
      <protection/>
    </xf>
    <xf numFmtId="202" fontId="3" fillId="56" borderId="20" xfId="122" applyNumberFormat="1" applyFont="1" applyFill="1" applyBorder="1" applyAlignment="1" applyProtection="1">
      <alignment horizontal="center" vertical="center"/>
      <protection/>
    </xf>
    <xf numFmtId="202" fontId="32" fillId="58" borderId="20" xfId="122" applyNumberFormat="1" applyFont="1" applyFill="1" applyBorder="1" applyAlignment="1" applyProtection="1">
      <alignment horizontal="center"/>
      <protection/>
    </xf>
    <xf numFmtId="192" fontId="3" fillId="0" borderId="20" xfId="111" applyNumberFormat="1" applyFont="1" applyFill="1" applyBorder="1" applyAlignment="1" applyProtection="1">
      <alignment horizontal="center"/>
      <protection locked="0"/>
    </xf>
    <xf numFmtId="0" fontId="7" fillId="0" borderId="20" xfId="111" applyFont="1" applyFill="1" applyBorder="1" applyAlignment="1" applyProtection="1">
      <alignment vertical="center" wrapText="1"/>
      <protection/>
    </xf>
    <xf numFmtId="192" fontId="32" fillId="58" borderId="20" xfId="111" applyNumberFormat="1" applyFont="1" applyFill="1" applyBorder="1" applyAlignment="1" applyProtection="1">
      <alignment horizontal="center"/>
      <protection locked="0"/>
    </xf>
    <xf numFmtId="202" fontId="32" fillId="0" borderId="20" xfId="122" applyNumberFormat="1" applyFont="1" applyFill="1" applyBorder="1" applyAlignment="1" applyProtection="1">
      <alignment horizontal="center"/>
      <protection locked="0"/>
    </xf>
    <xf numFmtId="192" fontId="32" fillId="0" borderId="20" xfId="111" applyNumberFormat="1" applyFont="1" applyFill="1" applyBorder="1" applyAlignment="1" applyProtection="1">
      <alignment horizontal="center"/>
      <protection locked="0"/>
    </xf>
    <xf numFmtId="192" fontId="32" fillId="58" borderId="25" xfId="111" applyNumberFormat="1" applyFont="1" applyFill="1" applyBorder="1" applyAlignment="1" applyProtection="1">
      <alignment horizontal="center"/>
      <protection locked="0"/>
    </xf>
    <xf numFmtId="192" fontId="32" fillId="0" borderId="24" xfId="111" applyNumberFormat="1" applyFont="1" applyFill="1" applyBorder="1" applyAlignment="1" applyProtection="1">
      <alignment horizontal="center"/>
      <protection/>
    </xf>
    <xf numFmtId="192" fontId="3" fillId="55" borderId="20" xfId="111" applyNumberFormat="1" applyFont="1" applyFill="1" applyBorder="1" applyAlignment="1" applyProtection="1">
      <alignment horizontal="center"/>
      <protection locked="0"/>
    </xf>
    <xf numFmtId="192" fontId="32" fillId="57" borderId="20" xfId="111" applyNumberFormat="1" applyFont="1" applyFill="1" applyBorder="1" applyAlignment="1" applyProtection="1">
      <alignment horizontal="center"/>
      <protection locked="0"/>
    </xf>
    <xf numFmtId="192" fontId="3" fillId="58" borderId="20" xfId="111" applyNumberFormat="1" applyFont="1" applyFill="1" applyBorder="1" applyAlignment="1" applyProtection="1">
      <alignment horizontal="center"/>
      <protection locked="0"/>
    </xf>
    <xf numFmtId="0" fontId="2" fillId="0" borderId="20" xfId="111" applyFont="1" applyFill="1" applyBorder="1" applyAlignment="1" applyProtection="1">
      <alignment vertical="center" wrapText="1"/>
      <protection/>
    </xf>
    <xf numFmtId="192" fontId="37" fillId="0" borderId="0" xfId="111" applyNumberFormat="1" applyFont="1" applyFill="1" applyAlignment="1" applyProtection="1">
      <alignment horizontal="center"/>
      <protection/>
    </xf>
    <xf numFmtId="0" fontId="7" fillId="0" borderId="20" xfId="0" applyNumberFormat="1" applyFont="1" applyFill="1" applyBorder="1" applyAlignment="1">
      <alignment horizontal="left" vertical="center" wrapText="1"/>
    </xf>
    <xf numFmtId="192" fontId="32" fillId="0" borderId="20" xfId="111" applyNumberFormat="1" applyFont="1" applyFill="1" applyBorder="1" applyAlignment="1" applyProtection="1">
      <alignment horizontal="center"/>
      <protection/>
    </xf>
    <xf numFmtId="202" fontId="32" fillId="0" borderId="20" xfId="122" applyNumberFormat="1" applyFont="1" applyFill="1" applyBorder="1" applyAlignment="1" applyProtection="1">
      <alignment horizontal="center"/>
      <protection/>
    </xf>
    <xf numFmtId="192" fontId="32" fillId="58" borderId="20" xfId="111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>
      <alignment horizontal="left" vertical="center" wrapText="1"/>
    </xf>
    <xf numFmtId="192" fontId="34" fillId="58" borderId="20" xfId="0" applyNumberFormat="1" applyFont="1" applyFill="1" applyBorder="1" applyAlignment="1">
      <alignment horizontal="center"/>
    </xf>
    <xf numFmtId="192" fontId="34" fillId="0" borderId="20" xfId="0" applyNumberFormat="1" applyFont="1" applyFill="1" applyBorder="1" applyAlignment="1">
      <alignment horizontal="center"/>
    </xf>
    <xf numFmtId="4" fontId="0" fillId="57" borderId="20" xfId="0" applyNumberFormat="1" applyFill="1" applyBorder="1" applyAlignment="1">
      <alignment vertical="center"/>
    </xf>
    <xf numFmtId="201" fontId="89" fillId="58" borderId="0" xfId="0" applyNumberFormat="1" applyFont="1" applyFill="1" applyBorder="1" applyAlignment="1">
      <alignment horizontal="right" vertical="center" wrapText="1"/>
    </xf>
    <xf numFmtId="0" fontId="21" fillId="0" borderId="0" xfId="111" applyFont="1" applyFill="1" applyAlignment="1" applyProtection="1">
      <alignment horizontal="center"/>
      <protection/>
    </xf>
    <xf numFmtId="0" fontId="33" fillId="0" borderId="0" xfId="111" applyFont="1" applyFill="1" applyAlignment="1" applyProtection="1">
      <alignment horizontal="center" vertical="center" wrapText="1"/>
      <protection/>
    </xf>
    <xf numFmtId="0" fontId="32" fillId="0" borderId="21" xfId="111" applyFont="1" applyFill="1" applyBorder="1" applyAlignment="1" applyProtection="1">
      <alignment horizontal="center"/>
      <protection/>
    </xf>
    <xf numFmtId="0" fontId="8" fillId="55" borderId="20" xfId="111" applyFont="1" applyFill="1" applyBorder="1" applyAlignment="1" applyProtection="1">
      <alignment horizontal="center" vertical="center" wrapText="1"/>
      <protection/>
    </xf>
    <xf numFmtId="0" fontId="3" fillId="0" borderId="20" xfId="111" applyFont="1" applyFill="1" applyBorder="1" applyAlignment="1" applyProtection="1">
      <alignment horizontal="center" vertical="center" wrapText="1"/>
      <protection/>
    </xf>
    <xf numFmtId="0" fontId="4" fillId="0" borderId="20" xfId="111" applyFont="1" applyFill="1" applyBorder="1" applyAlignment="1" applyProtection="1">
      <alignment horizontal="center" vertical="center"/>
      <protection/>
    </xf>
    <xf numFmtId="0" fontId="4" fillId="0" borderId="19" xfId="111" applyFont="1" applyFill="1" applyBorder="1" applyAlignment="1" applyProtection="1">
      <alignment horizontal="center" vertical="center"/>
      <protection/>
    </xf>
    <xf numFmtId="0" fontId="4" fillId="0" borderId="22" xfId="111" applyFont="1" applyFill="1" applyBorder="1" applyAlignment="1" applyProtection="1">
      <alignment horizontal="center" vertical="center"/>
      <protection/>
    </xf>
    <xf numFmtId="0" fontId="4" fillId="0" borderId="26" xfId="111" applyFont="1" applyFill="1" applyBorder="1" applyAlignment="1" applyProtection="1">
      <alignment horizontal="center" vertical="center"/>
      <protection/>
    </xf>
    <xf numFmtId="0" fontId="4" fillId="0" borderId="24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/>
      <protection/>
    </xf>
    <xf numFmtId="0" fontId="4" fillId="0" borderId="0" xfId="111" applyFont="1" applyFill="1" applyAlignment="1" applyProtection="1">
      <alignment horizontal="center" vertical="center" wrapText="1"/>
      <protection/>
    </xf>
    <xf numFmtId="0" fontId="4" fillId="0" borderId="0" xfId="112" applyFont="1" applyFill="1" applyAlignment="1" applyProtection="1">
      <alignment horizontal="center"/>
      <protection/>
    </xf>
    <xf numFmtId="0" fontId="4" fillId="0" borderId="0" xfId="111" applyFont="1" applyFill="1" applyAlignment="1" applyProtection="1">
      <alignment horizontal="center" wrapText="1"/>
      <protection/>
    </xf>
    <xf numFmtId="0" fontId="8" fillId="0" borderId="20" xfId="111" applyFont="1" applyFill="1" applyBorder="1" applyAlignment="1" applyProtection="1">
      <alignment horizontal="center" vertical="center" wrapText="1"/>
      <protection/>
    </xf>
    <xf numFmtId="0" fontId="4" fillId="58" borderId="20" xfId="111" applyFont="1" applyFill="1" applyBorder="1" applyAlignment="1" applyProtection="1">
      <alignment horizontal="center" vertical="center"/>
      <protection/>
    </xf>
  </cellXfs>
  <cellStyles count="12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_ZV1PIV98" xfId="111"/>
    <cellStyle name="Обычный_Додаток 4" xfId="112"/>
    <cellStyle name="Обычный_Додаток 5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ечание 2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Хороший" xfId="134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view="pageBreakPreview" zoomScale="85" zoomScaleNormal="75" zoomScaleSheetLayoutView="8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5" sqref="A45:IV45"/>
    </sheetView>
  </sheetViews>
  <sheetFormatPr defaultColWidth="7.875" defaultRowHeight="12.75"/>
  <cols>
    <col min="1" max="1" width="12.375" style="84" customWidth="1"/>
    <col min="2" max="2" width="83.125" style="6" customWidth="1"/>
    <col min="3" max="3" width="0.12890625" style="6" customWidth="1"/>
    <col min="4" max="4" width="20.625" style="112" customWidth="1"/>
    <col min="5" max="5" width="21.25390625" style="147" customWidth="1"/>
    <col min="6" max="6" width="21.875" style="112" customWidth="1"/>
    <col min="7" max="7" width="19.375" style="84" customWidth="1"/>
    <col min="8" max="8" width="21.375" style="6" customWidth="1"/>
    <col min="9" max="9" width="20.375" style="6" customWidth="1"/>
    <col min="10" max="10" width="17.75390625" style="6" customWidth="1"/>
    <col min="11" max="11" width="17.75390625" style="112" customWidth="1"/>
    <col min="12" max="12" width="19.875" style="112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50" customFormat="1" ht="20.25">
      <c r="A1" s="215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4" customFormat="1" ht="24" customHeight="1">
      <c r="A2" s="216" t="s">
        <v>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51" customFormat="1" ht="21" customHeight="1">
      <c r="A3" s="217" t="s">
        <v>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1:18" s="5" customFormat="1" ht="24.75" customHeight="1">
      <c r="A4" s="216" t="s">
        <v>204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s="5" customFormat="1" ht="23.25" customHeight="1">
      <c r="A5" s="206" t="s">
        <v>202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20.25">
      <c r="A6" s="86"/>
      <c r="B6" s="2" t="s">
        <v>96</v>
      </c>
      <c r="C6" s="2"/>
      <c r="D6" s="104"/>
      <c r="E6" s="104"/>
      <c r="F6" s="204"/>
      <c r="G6" s="85"/>
      <c r="H6" s="99"/>
      <c r="I6" s="99"/>
      <c r="J6" s="1"/>
      <c r="K6" s="111"/>
      <c r="L6" s="111"/>
      <c r="M6" s="99"/>
      <c r="N6" s="99"/>
      <c r="Q6" s="207" t="s">
        <v>182</v>
      </c>
      <c r="R6" s="207"/>
    </row>
    <row r="7" spans="1:18" s="6" customFormat="1" ht="18" customHeight="1">
      <c r="A7" s="208" t="s">
        <v>4</v>
      </c>
      <c r="B7" s="209" t="s">
        <v>5</v>
      </c>
      <c r="C7" s="210" t="s">
        <v>46</v>
      </c>
      <c r="D7" s="210"/>
      <c r="E7" s="210"/>
      <c r="F7" s="210"/>
      <c r="G7" s="210"/>
      <c r="H7" s="210"/>
      <c r="I7" s="210"/>
      <c r="J7" s="210"/>
      <c r="K7" s="210" t="s">
        <v>47</v>
      </c>
      <c r="L7" s="211"/>
      <c r="M7" s="211"/>
      <c r="N7" s="211"/>
      <c r="O7" s="212" t="s">
        <v>181</v>
      </c>
      <c r="P7" s="212"/>
      <c r="Q7" s="213"/>
      <c r="R7" s="214"/>
    </row>
    <row r="8" spans="1:18" s="6" customFormat="1" ht="114" customHeight="1">
      <c r="A8" s="208"/>
      <c r="B8" s="209"/>
      <c r="C8" s="3" t="s">
        <v>48</v>
      </c>
      <c r="D8" s="105" t="s">
        <v>205</v>
      </c>
      <c r="E8" s="113" t="s">
        <v>206</v>
      </c>
      <c r="F8" s="113" t="s">
        <v>6</v>
      </c>
      <c r="G8" s="80" t="s">
        <v>207</v>
      </c>
      <c r="H8" s="34" t="s">
        <v>208</v>
      </c>
      <c r="I8" s="34" t="s">
        <v>68</v>
      </c>
      <c r="J8" s="46" t="s">
        <v>209</v>
      </c>
      <c r="K8" s="113" t="s">
        <v>210</v>
      </c>
      <c r="L8" s="116" t="s">
        <v>6</v>
      </c>
      <c r="M8" s="35" t="s">
        <v>50</v>
      </c>
      <c r="N8" s="35" t="s">
        <v>7</v>
      </c>
      <c r="O8" s="36" t="s">
        <v>205</v>
      </c>
      <c r="P8" s="35" t="s">
        <v>6</v>
      </c>
      <c r="Q8" s="37" t="s">
        <v>169</v>
      </c>
      <c r="R8" s="38" t="s">
        <v>7</v>
      </c>
    </row>
    <row r="9" spans="1:33" s="55" customFormat="1" ht="15">
      <c r="A9" s="88">
        <v>1</v>
      </c>
      <c r="B9" s="52">
        <v>2</v>
      </c>
      <c r="C9" s="33" t="s">
        <v>42</v>
      </c>
      <c r="D9" s="106" t="s">
        <v>42</v>
      </c>
      <c r="E9" s="106" t="s">
        <v>8</v>
      </c>
      <c r="F9" s="106" t="s">
        <v>9</v>
      </c>
      <c r="G9" s="81" t="s">
        <v>59</v>
      </c>
      <c r="H9" s="33" t="s">
        <v>60</v>
      </c>
      <c r="I9" s="33" t="s">
        <v>43</v>
      </c>
      <c r="J9" s="33" t="s">
        <v>10</v>
      </c>
      <c r="K9" s="117" t="s">
        <v>11</v>
      </c>
      <c r="L9" s="106" t="s">
        <v>12</v>
      </c>
      <c r="M9" s="33" t="s">
        <v>13</v>
      </c>
      <c r="N9" s="33" t="s">
        <v>44</v>
      </c>
      <c r="O9" s="33" t="s">
        <v>14</v>
      </c>
      <c r="P9" s="33" t="s">
        <v>41</v>
      </c>
      <c r="Q9" s="53" t="s">
        <v>56</v>
      </c>
      <c r="R9" s="33" t="s">
        <v>57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18" ht="32.25" customHeight="1">
      <c r="A10" s="89">
        <v>10000000</v>
      </c>
      <c r="B10" s="16" t="s">
        <v>15</v>
      </c>
      <c r="C10" s="18" t="e">
        <f>C11+C14+C17+#REF!+#REF!</f>
        <v>#REF!</v>
      </c>
      <c r="D10" s="165">
        <f>D11+D14+D17+D21</f>
        <v>781161.7</v>
      </c>
      <c r="E10" s="165">
        <f>E11+E17+E21</f>
        <v>63699.9</v>
      </c>
      <c r="F10" s="165">
        <f>F11+F14+F17+F21</f>
        <v>60044.609000000004</v>
      </c>
      <c r="G10" s="165">
        <f aca="true" t="shared" si="0" ref="G10:G27">F10-E10</f>
        <v>-3655.2909999999974</v>
      </c>
      <c r="H10" s="178">
        <f>_xlfn.IFERROR(F10/E10,"")</f>
        <v>0.942617005678188</v>
      </c>
      <c r="I10" s="166">
        <f aca="true" t="shared" si="1" ref="I10:I20">F10-D10</f>
        <v>-721117.0909999999</v>
      </c>
      <c r="J10" s="178">
        <f>_xlfn.IFERROR(F10/D10,"")</f>
        <v>0.07686578719873235</v>
      </c>
      <c r="K10" s="167">
        <f>K11+K14+K17+K21</f>
        <v>2294</v>
      </c>
      <c r="L10" s="167">
        <f>L11+L14+L17+L21</f>
        <v>135.81122</v>
      </c>
      <c r="M10" s="166">
        <f>L10-K10</f>
        <v>-2158.18878</v>
      </c>
      <c r="N10" s="178">
        <f>_xlfn.IFERROR(L10/K10,"")</f>
        <v>0.059202798605056665</v>
      </c>
      <c r="O10" s="166">
        <f aca="true" t="shared" si="2" ref="O10:O20">D10+K10</f>
        <v>783455.7</v>
      </c>
      <c r="P10" s="166">
        <f aca="true" t="shared" si="3" ref="P10:P20">L10+F10</f>
        <v>60180.42022000001</v>
      </c>
      <c r="Q10" s="168">
        <f aca="true" t="shared" si="4" ref="Q10:Q20">P10-O10</f>
        <v>-723275.27978</v>
      </c>
      <c r="R10" s="178">
        <f>_xlfn.IFERROR(P10/O10,"")</f>
        <v>0.07681406902777019</v>
      </c>
    </row>
    <row r="11" spans="1:18" ht="32.25" customHeight="1">
      <c r="A11" s="89">
        <v>11000000</v>
      </c>
      <c r="B11" s="17" t="s">
        <v>28</v>
      </c>
      <c r="C11" s="18">
        <f>C12+C13</f>
        <v>107497.5</v>
      </c>
      <c r="D11" s="165">
        <f>D12+D13</f>
        <v>773479.5</v>
      </c>
      <c r="E11" s="165">
        <f>E12+E13</f>
        <v>63630</v>
      </c>
      <c r="F11" s="165">
        <f>F12+F13</f>
        <v>59882.42639</v>
      </c>
      <c r="G11" s="165">
        <f t="shared" si="0"/>
        <v>-3747.5736099999995</v>
      </c>
      <c r="H11" s="178">
        <f>_xlfn.IFERROR(F11/E11,"")</f>
        <v>0.9411036679239353</v>
      </c>
      <c r="I11" s="166">
        <f t="shared" si="1"/>
        <v>-713597.07361</v>
      </c>
      <c r="J11" s="178">
        <f aca="true" t="shared" si="5" ref="J11:J35">_xlfn.IFERROR(F11/D11,"")</f>
        <v>0.07741953909573557</v>
      </c>
      <c r="K11" s="167">
        <f>K12+K13</f>
        <v>0</v>
      </c>
      <c r="L11" s="167">
        <f>L12+L13</f>
        <v>0</v>
      </c>
      <c r="M11" s="166">
        <f>L11-K11</f>
        <v>0</v>
      </c>
      <c r="N11" s="178">
        <f aca="true" t="shared" si="6" ref="N11:N35">_xlfn.IFERROR(L11/K11,"")</f>
      </c>
      <c r="O11" s="166">
        <f t="shared" si="2"/>
        <v>773479.5</v>
      </c>
      <c r="P11" s="166">
        <f t="shared" si="3"/>
        <v>59882.42639</v>
      </c>
      <c r="Q11" s="168">
        <f t="shared" si="4"/>
        <v>-713597.07361</v>
      </c>
      <c r="R11" s="178">
        <f aca="true" t="shared" si="7" ref="R11:R35">_xlfn.IFERROR(P11/O11,"")</f>
        <v>0.07741953909573557</v>
      </c>
    </row>
    <row r="12" spans="1:18" ht="23.25" customHeight="1">
      <c r="A12" s="87">
        <v>11010000</v>
      </c>
      <c r="B12" s="185" t="s">
        <v>172</v>
      </c>
      <c r="C12" s="13">
        <v>106199</v>
      </c>
      <c r="D12" s="186">
        <v>740714.9</v>
      </c>
      <c r="E12" s="186">
        <v>63400</v>
      </c>
      <c r="F12" s="186">
        <v>59449.98034</v>
      </c>
      <c r="G12" s="186">
        <f t="shared" si="0"/>
        <v>-3950.019659999998</v>
      </c>
      <c r="H12" s="179">
        <f>_xlfn.IFERROR(F12/E12,"")</f>
        <v>0.9376968507886435</v>
      </c>
      <c r="I12" s="188">
        <f t="shared" si="1"/>
        <v>-681264.91966</v>
      </c>
      <c r="J12" s="179">
        <f t="shared" si="5"/>
        <v>0.08026027333863542</v>
      </c>
      <c r="K12" s="189">
        <v>0</v>
      </c>
      <c r="L12" s="186">
        <v>0</v>
      </c>
      <c r="M12" s="173">
        <v>0</v>
      </c>
      <c r="N12" s="179">
        <f t="shared" si="6"/>
      </c>
      <c r="O12" s="173">
        <f t="shared" si="2"/>
        <v>740714.9</v>
      </c>
      <c r="P12" s="188">
        <f t="shared" si="3"/>
        <v>59449.98034</v>
      </c>
      <c r="Q12" s="190">
        <f t="shared" si="4"/>
        <v>-681264.91966</v>
      </c>
      <c r="R12" s="179">
        <f t="shared" si="7"/>
        <v>0.08026027333863542</v>
      </c>
    </row>
    <row r="13" spans="1:18" ht="24" customHeight="1">
      <c r="A13" s="87">
        <v>11020000</v>
      </c>
      <c r="B13" s="185" t="s">
        <v>39</v>
      </c>
      <c r="C13" s="13">
        <v>1298.5</v>
      </c>
      <c r="D13" s="186">
        <v>32764.6</v>
      </c>
      <c r="E13" s="186">
        <v>230</v>
      </c>
      <c r="F13" s="186">
        <v>432.44605</v>
      </c>
      <c r="G13" s="186">
        <f t="shared" si="0"/>
        <v>202.44605</v>
      </c>
      <c r="H13" s="179">
        <f>_xlfn.IFERROR(F13/E13,"")</f>
        <v>1.8802002173913044</v>
      </c>
      <c r="I13" s="188">
        <f t="shared" si="1"/>
        <v>-32332.15395</v>
      </c>
      <c r="J13" s="179">
        <f t="shared" si="5"/>
        <v>0.013198575596833169</v>
      </c>
      <c r="K13" s="189">
        <v>0</v>
      </c>
      <c r="L13" s="186">
        <v>0</v>
      </c>
      <c r="M13" s="173">
        <v>0</v>
      </c>
      <c r="N13" s="179">
        <f t="shared" si="6"/>
      </c>
      <c r="O13" s="173">
        <f t="shared" si="2"/>
        <v>32764.6</v>
      </c>
      <c r="P13" s="188">
        <f t="shared" si="3"/>
        <v>432.44605</v>
      </c>
      <c r="Q13" s="190">
        <f t="shared" si="4"/>
        <v>-32332.15395</v>
      </c>
      <c r="R13" s="179">
        <f t="shared" si="7"/>
        <v>0.013198575596833169</v>
      </c>
    </row>
    <row r="14" spans="1:18" ht="18.75">
      <c r="A14" s="89">
        <v>12000000</v>
      </c>
      <c r="B14" s="17" t="s">
        <v>29</v>
      </c>
      <c r="C14" s="19">
        <f>C15</f>
        <v>0</v>
      </c>
      <c r="D14" s="165">
        <f>D15</f>
        <v>0</v>
      </c>
      <c r="E14" s="165"/>
      <c r="F14" s="165">
        <f>F15</f>
        <v>0</v>
      </c>
      <c r="G14" s="165">
        <f t="shared" si="0"/>
        <v>0</v>
      </c>
      <c r="H14" s="178">
        <f aca="true" t="shared" si="8" ref="H14:H35">_xlfn.IFERROR(F14/E14,"")</f>
      </c>
      <c r="I14" s="166">
        <f t="shared" si="1"/>
        <v>0</v>
      </c>
      <c r="J14" s="178">
        <f t="shared" si="5"/>
      </c>
      <c r="K14" s="167">
        <f>K15</f>
        <v>0</v>
      </c>
      <c r="L14" s="167">
        <f>L15</f>
        <v>0</v>
      </c>
      <c r="M14" s="167">
        <f>M15</f>
        <v>0</v>
      </c>
      <c r="N14" s="178">
        <f t="shared" si="6"/>
      </c>
      <c r="O14" s="166">
        <f t="shared" si="2"/>
        <v>0</v>
      </c>
      <c r="P14" s="166">
        <f t="shared" si="3"/>
        <v>0</v>
      </c>
      <c r="Q14" s="168">
        <f t="shared" si="4"/>
        <v>0</v>
      </c>
      <c r="R14" s="178">
        <f t="shared" si="7"/>
      </c>
    </row>
    <row r="15" spans="1:18" ht="37.5" customHeight="1" hidden="1">
      <c r="A15" s="87">
        <v>12020000</v>
      </c>
      <c r="B15" s="185" t="s">
        <v>149</v>
      </c>
      <c r="C15" s="21"/>
      <c r="D15" s="186">
        <v>0</v>
      </c>
      <c r="E15" s="186"/>
      <c r="F15" s="186">
        <v>0</v>
      </c>
      <c r="G15" s="186">
        <f t="shared" si="0"/>
        <v>0</v>
      </c>
      <c r="H15" s="178">
        <f t="shared" si="8"/>
      </c>
      <c r="I15" s="188">
        <f t="shared" si="1"/>
        <v>0</v>
      </c>
      <c r="J15" s="178">
        <f t="shared" si="5"/>
      </c>
      <c r="K15" s="189">
        <v>0</v>
      </c>
      <c r="L15" s="186">
        <v>0</v>
      </c>
      <c r="M15" s="173">
        <f aca="true" t="shared" si="9" ref="M15:M20">L15-K15</f>
        <v>0</v>
      </c>
      <c r="N15" s="178">
        <f t="shared" si="6"/>
      </c>
      <c r="O15" s="173">
        <f t="shared" si="2"/>
        <v>0</v>
      </c>
      <c r="P15" s="188">
        <f t="shared" si="3"/>
        <v>0</v>
      </c>
      <c r="Q15" s="190">
        <f t="shared" si="4"/>
        <v>0</v>
      </c>
      <c r="R15" s="178">
        <f t="shared" si="7"/>
      </c>
    </row>
    <row r="16" spans="1:18" ht="18.75" hidden="1">
      <c r="A16" s="87">
        <v>12030000</v>
      </c>
      <c r="B16" s="185" t="s">
        <v>55</v>
      </c>
      <c r="C16" s="21"/>
      <c r="D16" s="186"/>
      <c r="E16" s="186"/>
      <c r="F16" s="186"/>
      <c r="G16" s="186">
        <f t="shared" si="0"/>
        <v>0</v>
      </c>
      <c r="H16" s="178">
        <f t="shared" si="8"/>
      </c>
      <c r="I16" s="188">
        <f t="shared" si="1"/>
        <v>0</v>
      </c>
      <c r="J16" s="178">
        <f t="shared" si="5"/>
      </c>
      <c r="K16" s="189"/>
      <c r="L16" s="186"/>
      <c r="M16" s="173">
        <f t="shared" si="9"/>
        <v>0</v>
      </c>
      <c r="N16" s="178">
        <f t="shared" si="6"/>
      </c>
      <c r="O16" s="173">
        <f t="shared" si="2"/>
        <v>0</v>
      </c>
      <c r="P16" s="188">
        <f t="shared" si="3"/>
        <v>0</v>
      </c>
      <c r="Q16" s="190">
        <f t="shared" si="4"/>
        <v>0</v>
      </c>
      <c r="R16" s="178">
        <f t="shared" si="7"/>
      </c>
    </row>
    <row r="17" spans="1:18" ht="23.25" customHeight="1">
      <c r="A17" s="89">
        <v>13000000</v>
      </c>
      <c r="B17" s="17" t="s">
        <v>150</v>
      </c>
      <c r="C17" s="19" t="e">
        <f>C18+#REF!+#REF!+#REF!</f>
        <v>#REF!</v>
      </c>
      <c r="D17" s="165">
        <f>SUM(D18:D20)</f>
        <v>7682.2</v>
      </c>
      <c r="E17" s="165">
        <f>SUM(E18:E20)</f>
        <v>69.9</v>
      </c>
      <c r="F17" s="165">
        <f>SUM(F18:F20)</f>
        <v>162.18261</v>
      </c>
      <c r="G17" s="165">
        <f t="shared" si="0"/>
        <v>92.28261</v>
      </c>
      <c r="H17" s="178">
        <f t="shared" si="8"/>
        <v>2.3202090128755364</v>
      </c>
      <c r="I17" s="166">
        <f t="shared" si="1"/>
        <v>-7520.01739</v>
      </c>
      <c r="J17" s="178">
        <f t="shared" si="5"/>
        <v>0.02111147978443675</v>
      </c>
      <c r="K17" s="167">
        <f>K18+K19+K20</f>
        <v>0</v>
      </c>
      <c r="L17" s="167">
        <f>L18+L19+L20</f>
        <v>0</v>
      </c>
      <c r="M17" s="166">
        <f t="shared" si="9"/>
        <v>0</v>
      </c>
      <c r="N17" s="178">
        <f t="shared" si="6"/>
      </c>
      <c r="O17" s="166">
        <f t="shared" si="2"/>
        <v>7682.2</v>
      </c>
      <c r="P17" s="166">
        <f t="shared" si="3"/>
        <v>162.18261</v>
      </c>
      <c r="Q17" s="168">
        <f t="shared" si="4"/>
        <v>-7520.01739</v>
      </c>
      <c r="R17" s="178">
        <f t="shared" si="7"/>
        <v>0.02111147978443675</v>
      </c>
    </row>
    <row r="18" spans="1:18" ht="18.75">
      <c r="A18" s="87">
        <v>13010000</v>
      </c>
      <c r="B18" s="185" t="s">
        <v>151</v>
      </c>
      <c r="C18" s="13">
        <v>1</v>
      </c>
      <c r="D18" s="186">
        <v>0</v>
      </c>
      <c r="E18" s="186">
        <v>0</v>
      </c>
      <c r="F18" s="186">
        <v>0</v>
      </c>
      <c r="G18" s="186">
        <f t="shared" si="0"/>
        <v>0</v>
      </c>
      <c r="H18" s="178">
        <f t="shared" si="8"/>
      </c>
      <c r="I18" s="188">
        <f t="shared" si="1"/>
        <v>0</v>
      </c>
      <c r="J18" s="178">
        <f t="shared" si="5"/>
      </c>
      <c r="K18" s="189">
        <v>0</v>
      </c>
      <c r="L18" s="189">
        <v>0</v>
      </c>
      <c r="M18" s="173">
        <f t="shared" si="9"/>
        <v>0</v>
      </c>
      <c r="N18" s="178">
        <f t="shared" si="6"/>
      </c>
      <c r="O18" s="173">
        <f t="shared" si="2"/>
        <v>0</v>
      </c>
      <c r="P18" s="188">
        <f t="shared" si="3"/>
        <v>0</v>
      </c>
      <c r="Q18" s="190">
        <f t="shared" si="4"/>
        <v>0</v>
      </c>
      <c r="R18" s="178">
        <f t="shared" si="7"/>
      </c>
    </row>
    <row r="19" spans="1:18" ht="24" customHeight="1">
      <c r="A19" s="87">
        <v>13020000</v>
      </c>
      <c r="B19" s="185" t="s">
        <v>152</v>
      </c>
      <c r="C19" s="13"/>
      <c r="D19" s="186">
        <v>5600</v>
      </c>
      <c r="E19" s="186">
        <v>12</v>
      </c>
      <c r="F19" s="186">
        <v>95.12828</v>
      </c>
      <c r="G19" s="186">
        <f t="shared" si="0"/>
        <v>83.12828</v>
      </c>
      <c r="H19" s="179">
        <f t="shared" si="8"/>
        <v>7.927356666666667</v>
      </c>
      <c r="I19" s="188">
        <f t="shared" si="1"/>
        <v>-5504.87172</v>
      </c>
      <c r="J19" s="179">
        <f t="shared" si="5"/>
        <v>0.01698719285714286</v>
      </c>
      <c r="K19" s="189">
        <v>0</v>
      </c>
      <c r="L19" s="189">
        <v>0</v>
      </c>
      <c r="M19" s="173">
        <f t="shared" si="9"/>
        <v>0</v>
      </c>
      <c r="N19" s="179">
        <f t="shared" si="6"/>
      </c>
      <c r="O19" s="173">
        <f t="shared" si="2"/>
        <v>5600</v>
      </c>
      <c r="P19" s="188">
        <f t="shared" si="3"/>
        <v>95.12828</v>
      </c>
      <c r="Q19" s="190">
        <f t="shared" si="4"/>
        <v>-5504.87172</v>
      </c>
      <c r="R19" s="179">
        <f t="shared" si="7"/>
        <v>0.01698719285714286</v>
      </c>
    </row>
    <row r="20" spans="1:18" ht="23.25" customHeight="1">
      <c r="A20" s="87">
        <v>13030000</v>
      </c>
      <c r="B20" s="185" t="s">
        <v>153</v>
      </c>
      <c r="C20" s="13"/>
      <c r="D20" s="186">
        <v>2082.2</v>
      </c>
      <c r="E20" s="186">
        <v>57.9</v>
      </c>
      <c r="F20" s="186">
        <v>67.05433000000001</v>
      </c>
      <c r="G20" s="186">
        <f t="shared" si="0"/>
        <v>9.154330000000009</v>
      </c>
      <c r="H20" s="179">
        <f t="shared" si="8"/>
        <v>1.1581058721934372</v>
      </c>
      <c r="I20" s="188">
        <f t="shared" si="1"/>
        <v>-2015.1456699999999</v>
      </c>
      <c r="J20" s="179">
        <f t="shared" si="5"/>
        <v>0.032203597156853336</v>
      </c>
      <c r="K20" s="189">
        <v>0</v>
      </c>
      <c r="L20" s="189">
        <v>0</v>
      </c>
      <c r="M20" s="173">
        <f t="shared" si="9"/>
        <v>0</v>
      </c>
      <c r="N20" s="179">
        <f t="shared" si="6"/>
      </c>
      <c r="O20" s="173">
        <f t="shared" si="2"/>
        <v>2082.2</v>
      </c>
      <c r="P20" s="188">
        <f t="shared" si="3"/>
        <v>67.05433000000001</v>
      </c>
      <c r="Q20" s="190">
        <f t="shared" si="4"/>
        <v>-2015.1456699999999</v>
      </c>
      <c r="R20" s="179">
        <f t="shared" si="7"/>
        <v>0.032203597156853336</v>
      </c>
    </row>
    <row r="21" spans="1:18" ht="23.25" customHeight="1">
      <c r="A21" s="89">
        <v>19000000</v>
      </c>
      <c r="B21" s="16" t="s">
        <v>52</v>
      </c>
      <c r="C21" s="13"/>
      <c r="D21" s="165">
        <f>D22+D23</f>
        <v>0</v>
      </c>
      <c r="E21" s="165">
        <f>E22+E23</f>
        <v>0</v>
      </c>
      <c r="F21" s="165">
        <f>F22+F23</f>
        <v>0</v>
      </c>
      <c r="G21" s="165">
        <f t="shared" si="0"/>
        <v>0</v>
      </c>
      <c r="H21" s="178">
        <f t="shared" si="8"/>
      </c>
      <c r="I21" s="166">
        <f>F21-D21</f>
        <v>0</v>
      </c>
      <c r="J21" s="178">
        <f t="shared" si="5"/>
      </c>
      <c r="K21" s="165">
        <f>K22+K23</f>
        <v>2294</v>
      </c>
      <c r="L21" s="165">
        <f>L22+L23</f>
        <v>135.81122</v>
      </c>
      <c r="M21" s="166">
        <f>L21-K21</f>
        <v>-2158.18878</v>
      </c>
      <c r="N21" s="178">
        <f t="shared" si="6"/>
        <v>0.059202798605056665</v>
      </c>
      <c r="O21" s="166">
        <f aca="true" t="shared" si="10" ref="O21:O52">D21+K21</f>
        <v>2294</v>
      </c>
      <c r="P21" s="166">
        <f>L21+F21</f>
        <v>135.81122</v>
      </c>
      <c r="Q21" s="166">
        <f aca="true" t="shared" si="11" ref="Q21:Q43">P21-O21</f>
        <v>-2158.18878</v>
      </c>
      <c r="R21" s="178">
        <f t="shared" si="7"/>
        <v>0.059202798605056665</v>
      </c>
    </row>
    <row r="22" spans="1:18" ht="21.75" customHeight="1">
      <c r="A22" s="87">
        <v>19010000</v>
      </c>
      <c r="B22" s="185" t="s">
        <v>53</v>
      </c>
      <c r="C22" s="13"/>
      <c r="D22" s="186">
        <v>0</v>
      </c>
      <c r="E22" s="186">
        <v>0</v>
      </c>
      <c r="F22" s="186">
        <v>0</v>
      </c>
      <c r="G22" s="186">
        <f t="shared" si="0"/>
        <v>0</v>
      </c>
      <c r="H22" s="179">
        <f t="shared" si="8"/>
      </c>
      <c r="I22" s="188">
        <f>F22-D22</f>
        <v>0</v>
      </c>
      <c r="J22" s="179">
        <f t="shared" si="5"/>
      </c>
      <c r="K22" s="186">
        <v>2294</v>
      </c>
      <c r="L22" s="186">
        <v>135.81122</v>
      </c>
      <c r="M22" s="173">
        <f>L22-K22</f>
        <v>-2158.18878</v>
      </c>
      <c r="N22" s="179">
        <f t="shared" si="6"/>
        <v>0.059202798605056665</v>
      </c>
      <c r="O22" s="173">
        <f t="shared" si="10"/>
        <v>2294</v>
      </c>
      <c r="P22" s="188">
        <f>L22+F22</f>
        <v>135.81122</v>
      </c>
      <c r="Q22" s="173">
        <f t="shared" si="11"/>
        <v>-2158.18878</v>
      </c>
      <c r="R22" s="179">
        <f t="shared" si="7"/>
        <v>0.059202798605056665</v>
      </c>
    </row>
    <row r="23" spans="1:18" ht="18.75" customHeight="1" hidden="1">
      <c r="A23" s="87">
        <v>19050000</v>
      </c>
      <c r="B23" s="185" t="s">
        <v>54</v>
      </c>
      <c r="C23" s="13"/>
      <c r="D23" s="186">
        <v>0</v>
      </c>
      <c r="E23" s="186">
        <v>0</v>
      </c>
      <c r="F23" s="186">
        <v>0</v>
      </c>
      <c r="G23" s="186">
        <f t="shared" si="0"/>
        <v>0</v>
      </c>
      <c r="H23" s="178">
        <f t="shared" si="8"/>
      </c>
      <c r="I23" s="188">
        <f>F23-D23</f>
        <v>0</v>
      </c>
      <c r="J23" s="178">
        <f t="shared" si="5"/>
      </c>
      <c r="K23" s="186">
        <v>0</v>
      </c>
      <c r="L23" s="186">
        <v>0</v>
      </c>
      <c r="M23" s="173">
        <f>L23-K23</f>
        <v>0</v>
      </c>
      <c r="N23" s="178">
        <f t="shared" si="6"/>
      </c>
      <c r="O23" s="173">
        <f t="shared" si="10"/>
        <v>0</v>
      </c>
      <c r="P23" s="188">
        <f>L23+F23</f>
        <v>0</v>
      </c>
      <c r="Q23" s="173">
        <f t="shared" si="11"/>
        <v>0</v>
      </c>
      <c r="R23" s="178">
        <f t="shared" si="7"/>
      </c>
    </row>
    <row r="24" spans="1:19" ht="24" customHeight="1">
      <c r="A24" s="89">
        <v>20000000</v>
      </c>
      <c r="B24" s="16" t="s">
        <v>16</v>
      </c>
      <c r="C24" s="19">
        <v>5750.4</v>
      </c>
      <c r="D24" s="165">
        <f>D25+D26+D30</f>
        <v>18838.3</v>
      </c>
      <c r="E24" s="165">
        <f>E25+E26+E30</f>
        <v>1033.5</v>
      </c>
      <c r="F24" s="165">
        <f>F25+F26+F30</f>
        <v>1435.29898</v>
      </c>
      <c r="G24" s="165">
        <f>G25+G26+G30</f>
        <v>401.79898000000003</v>
      </c>
      <c r="H24" s="178">
        <f t="shared" si="8"/>
        <v>1.3887750169327528</v>
      </c>
      <c r="I24" s="165">
        <f>I25+I26+I30</f>
        <v>-17403.00102</v>
      </c>
      <c r="J24" s="178">
        <f t="shared" si="5"/>
        <v>0.07619047260103089</v>
      </c>
      <c r="K24" s="165">
        <f>K25+K26+K30+K34</f>
        <v>83687.36184999999</v>
      </c>
      <c r="L24" s="165">
        <f>L25+L26+L30+L34</f>
        <v>9123.04752</v>
      </c>
      <c r="M24" s="166">
        <f>L24-K24</f>
        <v>-74564.31433</v>
      </c>
      <c r="N24" s="178">
        <f t="shared" si="6"/>
        <v>0.10901344382622573</v>
      </c>
      <c r="O24" s="166">
        <f t="shared" si="10"/>
        <v>102525.66184999999</v>
      </c>
      <c r="P24" s="184">
        <f>L24+F24</f>
        <v>10558.3465</v>
      </c>
      <c r="Q24" s="166">
        <f t="shared" si="11"/>
        <v>-91967.31534999999</v>
      </c>
      <c r="R24" s="178">
        <f t="shared" si="7"/>
        <v>0.10298247589415586</v>
      </c>
      <c r="S24" s="23"/>
    </row>
    <row r="25" spans="1:18" ht="39" customHeight="1">
      <c r="A25" s="89">
        <v>21000000</v>
      </c>
      <c r="B25" s="17" t="s">
        <v>40</v>
      </c>
      <c r="C25" s="19">
        <v>1</v>
      </c>
      <c r="D25" s="165">
        <v>15.3</v>
      </c>
      <c r="E25" s="165">
        <v>0</v>
      </c>
      <c r="F25" s="165"/>
      <c r="G25" s="165">
        <f>F25-E25</f>
        <v>0</v>
      </c>
      <c r="H25" s="178">
        <f t="shared" si="8"/>
      </c>
      <c r="I25" s="166">
        <f>F25-D25</f>
        <v>-15.3</v>
      </c>
      <c r="J25" s="178">
        <f t="shared" si="5"/>
        <v>0</v>
      </c>
      <c r="K25" s="165">
        <v>202.2</v>
      </c>
      <c r="L25" s="165">
        <v>573.3643199999999</v>
      </c>
      <c r="M25" s="166">
        <f aca="true" t="shared" si="12" ref="M25:M30">L25-K25</f>
        <v>371.1643199999999</v>
      </c>
      <c r="N25" s="178">
        <f t="shared" si="6"/>
        <v>2.835629673590504</v>
      </c>
      <c r="O25" s="166">
        <f t="shared" si="10"/>
        <v>217.5</v>
      </c>
      <c r="P25" s="166">
        <f aca="true" t="shared" si="13" ref="P25:P62">L25+F25</f>
        <v>573.3643199999999</v>
      </c>
      <c r="Q25" s="166">
        <f t="shared" si="11"/>
        <v>355.8643199999999</v>
      </c>
      <c r="R25" s="178">
        <f t="shared" si="7"/>
        <v>2.6361577931034477</v>
      </c>
    </row>
    <row r="26" spans="1:18" ht="30.75" customHeight="1">
      <c r="A26" s="89">
        <v>22000000</v>
      </c>
      <c r="B26" s="17" t="s">
        <v>154</v>
      </c>
      <c r="C26" s="19">
        <v>4948.8</v>
      </c>
      <c r="D26" s="165">
        <f>SUM(D28:D28)+D29+D27</f>
        <v>18823</v>
      </c>
      <c r="E26" s="165">
        <f>SUM(E28:E28)+E29+E27</f>
        <v>1033.5</v>
      </c>
      <c r="F26" s="165">
        <f>SUM(F28:F28)+F29+F27</f>
        <v>1271.06006</v>
      </c>
      <c r="G26" s="165">
        <f t="shared" si="0"/>
        <v>237.56006000000002</v>
      </c>
      <c r="H26" s="178">
        <f t="shared" si="8"/>
        <v>1.2298597581035318</v>
      </c>
      <c r="I26" s="165">
        <f>F26-D26</f>
        <v>-17551.93994</v>
      </c>
      <c r="J26" s="178">
        <f t="shared" si="5"/>
        <v>0.06752696488338734</v>
      </c>
      <c r="K26" s="165">
        <f>SUM(K28:K28)+K29+K27</f>
        <v>0</v>
      </c>
      <c r="L26" s="165">
        <f>SUM(L28:L28)+L29+L27</f>
        <v>0</v>
      </c>
      <c r="M26" s="166">
        <f t="shared" si="12"/>
        <v>0</v>
      </c>
      <c r="N26" s="178">
        <f t="shared" si="6"/>
      </c>
      <c r="O26" s="166">
        <f t="shared" si="10"/>
        <v>18823</v>
      </c>
      <c r="P26" s="166">
        <f t="shared" si="13"/>
        <v>1271.06006</v>
      </c>
      <c r="Q26" s="166">
        <f t="shared" si="11"/>
        <v>-17551.93994</v>
      </c>
      <c r="R26" s="178">
        <f t="shared" si="7"/>
        <v>0.06752696488338734</v>
      </c>
    </row>
    <row r="27" spans="1:18" ht="21.75" customHeight="1">
      <c r="A27" s="87">
        <v>22010000</v>
      </c>
      <c r="B27" s="185" t="s">
        <v>69</v>
      </c>
      <c r="C27" s="19"/>
      <c r="D27" s="186">
        <v>16323</v>
      </c>
      <c r="E27" s="186">
        <v>824.5</v>
      </c>
      <c r="F27" s="186">
        <v>1270.06006</v>
      </c>
      <c r="G27" s="186">
        <f t="shared" si="0"/>
        <v>445.56006</v>
      </c>
      <c r="H27" s="179">
        <f t="shared" si="8"/>
        <v>1.540400315342632</v>
      </c>
      <c r="I27" s="186">
        <f>F27-D27</f>
        <v>-15052.93994</v>
      </c>
      <c r="J27" s="179">
        <f t="shared" si="5"/>
        <v>0.07780800465600686</v>
      </c>
      <c r="K27" s="186">
        <v>0</v>
      </c>
      <c r="L27" s="186">
        <v>0</v>
      </c>
      <c r="M27" s="188">
        <f t="shared" si="12"/>
        <v>0</v>
      </c>
      <c r="N27" s="179">
        <f t="shared" si="6"/>
      </c>
      <c r="O27" s="173">
        <f t="shared" si="10"/>
        <v>16323</v>
      </c>
      <c r="P27" s="188">
        <f t="shared" si="13"/>
        <v>1270.06006</v>
      </c>
      <c r="Q27" s="173">
        <f t="shared" si="11"/>
        <v>-15052.93994</v>
      </c>
      <c r="R27" s="179">
        <f t="shared" si="7"/>
        <v>0.07780800465600686</v>
      </c>
    </row>
    <row r="28" spans="1:18" ht="31.5">
      <c r="A28" s="87">
        <v>22080000</v>
      </c>
      <c r="B28" s="185" t="s">
        <v>155</v>
      </c>
      <c r="C28" s="13">
        <v>259.6</v>
      </c>
      <c r="D28" s="186">
        <v>2500</v>
      </c>
      <c r="E28" s="186">
        <v>209</v>
      </c>
      <c r="F28" s="186">
        <v>0</v>
      </c>
      <c r="G28" s="186">
        <f aca="true" t="shared" si="14" ref="G28:G34">F28-E28</f>
        <v>-209</v>
      </c>
      <c r="H28" s="179">
        <f t="shared" si="8"/>
        <v>0</v>
      </c>
      <c r="I28" s="186">
        <f aca="true" t="shared" si="15" ref="I28:I35">F28-D28</f>
        <v>-2500</v>
      </c>
      <c r="J28" s="179">
        <f t="shared" si="5"/>
        <v>0</v>
      </c>
      <c r="K28" s="186">
        <v>0</v>
      </c>
      <c r="L28" s="186">
        <v>0</v>
      </c>
      <c r="M28" s="188">
        <f t="shared" si="12"/>
        <v>0</v>
      </c>
      <c r="N28" s="179">
        <f t="shared" si="6"/>
      </c>
      <c r="O28" s="173">
        <f t="shared" si="10"/>
        <v>2500</v>
      </c>
      <c r="P28" s="188">
        <f t="shared" si="13"/>
        <v>0</v>
      </c>
      <c r="Q28" s="173">
        <f t="shared" si="11"/>
        <v>-2500</v>
      </c>
      <c r="R28" s="179">
        <f t="shared" si="7"/>
        <v>0</v>
      </c>
    </row>
    <row r="29" spans="1:18" ht="49.5" customHeight="1">
      <c r="A29" s="87">
        <v>22130000</v>
      </c>
      <c r="B29" s="185" t="s">
        <v>156</v>
      </c>
      <c r="C29" s="21"/>
      <c r="D29" s="186">
        <v>0</v>
      </c>
      <c r="E29" s="186">
        <v>0</v>
      </c>
      <c r="F29" s="186">
        <v>1</v>
      </c>
      <c r="G29" s="186">
        <f t="shared" si="14"/>
        <v>1</v>
      </c>
      <c r="H29" s="179">
        <f t="shared" si="8"/>
      </c>
      <c r="I29" s="186">
        <f t="shared" si="15"/>
        <v>1</v>
      </c>
      <c r="J29" s="179">
        <f t="shared" si="5"/>
      </c>
      <c r="K29" s="186">
        <v>0</v>
      </c>
      <c r="L29" s="186">
        <v>0</v>
      </c>
      <c r="M29" s="188">
        <f t="shared" si="12"/>
        <v>0</v>
      </c>
      <c r="N29" s="179">
        <f t="shared" si="6"/>
      </c>
      <c r="O29" s="173">
        <f t="shared" si="10"/>
        <v>0</v>
      </c>
      <c r="P29" s="188">
        <f t="shared" si="13"/>
        <v>1</v>
      </c>
      <c r="Q29" s="173">
        <f t="shared" si="11"/>
        <v>1</v>
      </c>
      <c r="R29" s="179">
        <f t="shared" si="7"/>
      </c>
    </row>
    <row r="30" spans="1:18" ht="20.25" customHeight="1">
      <c r="A30" s="89">
        <v>24000000</v>
      </c>
      <c r="B30" s="17" t="s">
        <v>30</v>
      </c>
      <c r="C30" s="19">
        <f>C31+C34</f>
        <v>0</v>
      </c>
      <c r="D30" s="165">
        <f>SUM(D31:D32)</f>
        <v>0</v>
      </c>
      <c r="E30" s="165">
        <f>SUM(E31:E32)</f>
        <v>0</v>
      </c>
      <c r="F30" s="165">
        <f>SUM(F31:F32)</f>
        <v>164.23892</v>
      </c>
      <c r="G30" s="191">
        <f t="shared" si="14"/>
        <v>164.23892</v>
      </c>
      <c r="H30" s="178">
        <f t="shared" si="8"/>
      </c>
      <c r="I30" s="191">
        <f t="shared" si="15"/>
        <v>164.23892</v>
      </c>
      <c r="J30" s="178">
        <f t="shared" si="5"/>
      </c>
      <c r="K30" s="165">
        <f>SUM(K31:K33)</f>
        <v>350</v>
      </c>
      <c r="L30" s="165">
        <f>SUM(L31:L33)</f>
        <v>36.4983</v>
      </c>
      <c r="M30" s="184">
        <f t="shared" si="12"/>
        <v>-313.5017</v>
      </c>
      <c r="N30" s="178">
        <f t="shared" si="6"/>
        <v>0.10428085714285715</v>
      </c>
      <c r="O30" s="166">
        <f t="shared" si="10"/>
        <v>350</v>
      </c>
      <c r="P30" s="184">
        <f t="shared" si="13"/>
        <v>200.73722</v>
      </c>
      <c r="Q30" s="166">
        <f t="shared" si="11"/>
        <v>-149.26278</v>
      </c>
      <c r="R30" s="178">
        <f t="shared" si="7"/>
        <v>0.5735349142857143</v>
      </c>
    </row>
    <row r="31" spans="1:18" ht="20.25" customHeight="1">
      <c r="A31" s="87">
        <v>24060000</v>
      </c>
      <c r="B31" s="185" t="s">
        <v>17</v>
      </c>
      <c r="C31" s="13">
        <v>0</v>
      </c>
      <c r="D31" s="186">
        <v>0</v>
      </c>
      <c r="E31" s="186">
        <v>0</v>
      </c>
      <c r="F31" s="186">
        <v>164.23892</v>
      </c>
      <c r="G31" s="186">
        <f t="shared" si="14"/>
        <v>164.23892</v>
      </c>
      <c r="H31" s="179">
        <f t="shared" si="8"/>
      </c>
      <c r="I31" s="186">
        <f t="shared" si="15"/>
        <v>164.23892</v>
      </c>
      <c r="J31" s="179">
        <f t="shared" si="5"/>
      </c>
      <c r="K31" s="186">
        <v>350</v>
      </c>
      <c r="L31" s="186">
        <v>36.4983</v>
      </c>
      <c r="M31" s="173">
        <f aca="true" t="shared" si="16" ref="M31:M39">L31-K31</f>
        <v>-313.5017</v>
      </c>
      <c r="N31" s="179">
        <f t="shared" si="6"/>
        <v>0.10428085714285715</v>
      </c>
      <c r="O31" s="173">
        <f t="shared" si="10"/>
        <v>350</v>
      </c>
      <c r="P31" s="188">
        <f t="shared" si="13"/>
        <v>200.73722</v>
      </c>
      <c r="Q31" s="173">
        <f t="shared" si="11"/>
        <v>-149.26278</v>
      </c>
      <c r="R31" s="179">
        <f t="shared" si="7"/>
        <v>0.5735349142857143</v>
      </c>
    </row>
    <row r="32" spans="1:18" ht="21.75" customHeight="1" hidden="1">
      <c r="A32" s="87">
        <v>24110000</v>
      </c>
      <c r="B32" s="185" t="s">
        <v>49</v>
      </c>
      <c r="C32" s="13"/>
      <c r="D32" s="186">
        <v>0</v>
      </c>
      <c r="E32" s="186">
        <v>0</v>
      </c>
      <c r="F32" s="186">
        <v>0</v>
      </c>
      <c r="G32" s="186">
        <v>0</v>
      </c>
      <c r="H32" s="178">
        <f t="shared" si="8"/>
      </c>
      <c r="I32" s="186">
        <f t="shared" si="15"/>
        <v>0</v>
      </c>
      <c r="J32" s="178">
        <f t="shared" si="5"/>
      </c>
      <c r="K32" s="186">
        <v>0</v>
      </c>
      <c r="L32" s="186">
        <v>0</v>
      </c>
      <c r="M32" s="173">
        <f t="shared" si="16"/>
        <v>0</v>
      </c>
      <c r="N32" s="178">
        <f t="shared" si="6"/>
      </c>
      <c r="O32" s="173">
        <f t="shared" si="10"/>
        <v>0</v>
      </c>
      <c r="P32" s="188">
        <f t="shared" si="13"/>
        <v>0</v>
      </c>
      <c r="Q32" s="173">
        <f t="shared" si="11"/>
        <v>0</v>
      </c>
      <c r="R32" s="178">
        <f t="shared" si="7"/>
      </c>
    </row>
    <row r="33" spans="1:18" ht="35.25" customHeight="1" hidden="1">
      <c r="A33" s="87" t="s">
        <v>177</v>
      </c>
      <c r="B33" s="185" t="s">
        <v>178</v>
      </c>
      <c r="C33" s="13"/>
      <c r="D33" s="186">
        <v>0</v>
      </c>
      <c r="E33" s="186">
        <v>0</v>
      </c>
      <c r="F33" s="186">
        <v>0</v>
      </c>
      <c r="G33" s="186">
        <f t="shared" si="14"/>
        <v>0</v>
      </c>
      <c r="H33" s="178">
        <f t="shared" si="8"/>
      </c>
      <c r="I33" s="186">
        <f t="shared" si="15"/>
        <v>0</v>
      </c>
      <c r="J33" s="178">
        <f t="shared" si="5"/>
      </c>
      <c r="K33" s="186">
        <v>0</v>
      </c>
      <c r="L33" s="186">
        <v>0</v>
      </c>
      <c r="M33" s="173">
        <f t="shared" si="16"/>
        <v>0</v>
      </c>
      <c r="N33" s="178">
        <f t="shared" si="6"/>
      </c>
      <c r="O33" s="173">
        <f t="shared" si="10"/>
        <v>0</v>
      </c>
      <c r="P33" s="188">
        <f t="shared" si="13"/>
        <v>0</v>
      </c>
      <c r="Q33" s="173">
        <f t="shared" si="11"/>
        <v>0</v>
      </c>
      <c r="R33" s="178">
        <f t="shared" si="7"/>
      </c>
    </row>
    <row r="34" spans="1:18" ht="21.75" customHeight="1">
      <c r="A34" s="89">
        <v>25000000</v>
      </c>
      <c r="B34" s="17" t="s">
        <v>25</v>
      </c>
      <c r="C34" s="19"/>
      <c r="D34" s="165">
        <v>0</v>
      </c>
      <c r="E34" s="165">
        <v>0</v>
      </c>
      <c r="F34" s="165">
        <v>0</v>
      </c>
      <c r="G34" s="165">
        <f t="shared" si="14"/>
        <v>0</v>
      </c>
      <c r="H34" s="178">
        <f t="shared" si="8"/>
      </c>
      <c r="I34" s="165">
        <f t="shared" si="15"/>
        <v>0</v>
      </c>
      <c r="J34" s="178">
        <f t="shared" si="5"/>
      </c>
      <c r="K34" s="165">
        <v>83135.16184999999</v>
      </c>
      <c r="L34" s="165">
        <v>8513.1849</v>
      </c>
      <c r="M34" s="166">
        <f t="shared" si="16"/>
        <v>-74621.97694999998</v>
      </c>
      <c r="N34" s="178">
        <f t="shared" si="6"/>
        <v>0.10240173604714047</v>
      </c>
      <c r="O34" s="166">
        <f t="shared" si="10"/>
        <v>83135.16184999999</v>
      </c>
      <c r="P34" s="166">
        <f t="shared" si="13"/>
        <v>8513.1849</v>
      </c>
      <c r="Q34" s="166">
        <f t="shared" si="11"/>
        <v>-74621.97694999998</v>
      </c>
      <c r="R34" s="178">
        <f t="shared" si="7"/>
        <v>0.10240173604714047</v>
      </c>
    </row>
    <row r="35" spans="1:23" ht="24" customHeight="1">
      <c r="A35" s="89">
        <v>30000000</v>
      </c>
      <c r="B35" s="16" t="s">
        <v>38</v>
      </c>
      <c r="C35" s="22"/>
      <c r="D35" s="165">
        <v>0</v>
      </c>
      <c r="E35" s="165">
        <v>0</v>
      </c>
      <c r="F35" s="165">
        <v>0</v>
      </c>
      <c r="G35" s="165">
        <f aca="true" t="shared" si="17" ref="G35:G49">F35-E35</f>
        <v>0</v>
      </c>
      <c r="H35" s="178">
        <f t="shared" si="8"/>
      </c>
      <c r="I35" s="166">
        <f t="shared" si="15"/>
        <v>0</v>
      </c>
      <c r="J35" s="178">
        <f t="shared" si="5"/>
      </c>
      <c r="K35" s="165">
        <v>0</v>
      </c>
      <c r="L35" s="165">
        <v>0</v>
      </c>
      <c r="M35" s="166">
        <f t="shared" si="16"/>
        <v>0</v>
      </c>
      <c r="N35" s="178">
        <f t="shared" si="6"/>
      </c>
      <c r="O35" s="166">
        <f t="shared" si="10"/>
        <v>0</v>
      </c>
      <c r="P35" s="166">
        <f t="shared" si="13"/>
        <v>0</v>
      </c>
      <c r="Q35" s="166">
        <f t="shared" si="11"/>
        <v>0</v>
      </c>
      <c r="R35" s="178">
        <f t="shared" si="7"/>
      </c>
      <c r="S35" s="23"/>
      <c r="T35" s="23"/>
      <c r="U35" s="23"/>
      <c r="V35" s="23"/>
      <c r="W35" s="24"/>
    </row>
    <row r="36" spans="1:18" ht="16.5" customHeight="1" hidden="1">
      <c r="A36" s="89">
        <v>50000000</v>
      </c>
      <c r="B36" s="16" t="s">
        <v>18</v>
      </c>
      <c r="C36" s="19">
        <f>C37+C38</f>
        <v>0</v>
      </c>
      <c r="D36" s="165"/>
      <c r="E36" s="169"/>
      <c r="F36" s="165">
        <f>F37+F38</f>
        <v>0</v>
      </c>
      <c r="G36" s="165">
        <f t="shared" si="17"/>
        <v>0</v>
      </c>
      <c r="H36" s="186" t="e">
        <f>F36/E36*100</f>
        <v>#DIV/0!</v>
      </c>
      <c r="I36" s="166"/>
      <c r="J36" s="166"/>
      <c r="K36" s="165">
        <f>K37+K38</f>
        <v>0</v>
      </c>
      <c r="L36" s="165">
        <f>L37+L38</f>
        <v>0</v>
      </c>
      <c r="M36" s="166">
        <f t="shared" si="16"/>
        <v>0</v>
      </c>
      <c r="N36" s="166"/>
      <c r="O36" s="166">
        <f t="shared" si="10"/>
        <v>0</v>
      </c>
      <c r="P36" s="166">
        <f t="shared" si="13"/>
        <v>0</v>
      </c>
      <c r="Q36" s="166">
        <f t="shared" si="11"/>
        <v>0</v>
      </c>
      <c r="R36" s="166"/>
    </row>
    <row r="37" spans="1:18" ht="16.5" customHeight="1" hidden="1">
      <c r="A37" s="87">
        <v>50080000</v>
      </c>
      <c r="B37" s="185" t="s">
        <v>19</v>
      </c>
      <c r="C37" s="13"/>
      <c r="D37" s="186"/>
      <c r="E37" s="192"/>
      <c r="F37" s="186"/>
      <c r="G37" s="186">
        <f t="shared" si="17"/>
        <v>0</v>
      </c>
      <c r="H37" s="186" t="e">
        <f>F37/E37*100</f>
        <v>#DIV/0!</v>
      </c>
      <c r="I37" s="188"/>
      <c r="J37" s="188"/>
      <c r="K37" s="186"/>
      <c r="L37" s="186"/>
      <c r="M37" s="173">
        <f t="shared" si="16"/>
        <v>0</v>
      </c>
      <c r="N37" s="188"/>
      <c r="O37" s="173">
        <f t="shared" si="10"/>
        <v>0</v>
      </c>
      <c r="P37" s="188">
        <f t="shared" si="13"/>
        <v>0</v>
      </c>
      <c r="Q37" s="173">
        <f t="shared" si="11"/>
        <v>0</v>
      </c>
      <c r="R37" s="173"/>
    </row>
    <row r="38" spans="1:18" ht="16.5" customHeight="1" hidden="1">
      <c r="A38" s="87">
        <v>50110000</v>
      </c>
      <c r="B38" s="185" t="s">
        <v>20</v>
      </c>
      <c r="C38" s="13"/>
      <c r="D38" s="186"/>
      <c r="E38" s="192"/>
      <c r="F38" s="186"/>
      <c r="G38" s="186">
        <f t="shared" si="17"/>
        <v>0</v>
      </c>
      <c r="H38" s="186" t="e">
        <f>F38/E38*100</f>
        <v>#DIV/0!</v>
      </c>
      <c r="I38" s="188"/>
      <c r="J38" s="188"/>
      <c r="K38" s="186"/>
      <c r="L38" s="186"/>
      <c r="M38" s="173">
        <f t="shared" si="16"/>
        <v>0</v>
      </c>
      <c r="N38" s="188"/>
      <c r="O38" s="173">
        <f t="shared" si="10"/>
        <v>0</v>
      </c>
      <c r="P38" s="188">
        <f t="shared" si="13"/>
        <v>0</v>
      </c>
      <c r="Q38" s="173">
        <f t="shared" si="11"/>
        <v>0</v>
      </c>
      <c r="R38" s="173"/>
    </row>
    <row r="39" spans="1:18" s="73" customFormat="1" ht="21.75" customHeight="1">
      <c r="A39" s="100">
        <v>90010100</v>
      </c>
      <c r="B39" s="101" t="s">
        <v>176</v>
      </c>
      <c r="C39" s="102" t="e">
        <f>C10+C24+C36+C37</f>
        <v>#REF!</v>
      </c>
      <c r="D39" s="170">
        <f>D10+D24+D36+D35</f>
        <v>800000</v>
      </c>
      <c r="E39" s="170">
        <f>E10+E24+E36+E35</f>
        <v>64733.4</v>
      </c>
      <c r="F39" s="171">
        <f>F10+F24+F36+F35</f>
        <v>61479.90798</v>
      </c>
      <c r="G39" s="171">
        <f t="shared" si="17"/>
        <v>-3253.492019999998</v>
      </c>
      <c r="H39" s="181">
        <f>_xlfn.IFERROR(F39/E39,"")</f>
        <v>0.9497401338412628</v>
      </c>
      <c r="I39" s="171">
        <f aca="true" t="shared" si="18" ref="I39:I49">F39-D39</f>
        <v>-738520.09202</v>
      </c>
      <c r="J39" s="181">
        <f>_xlfn.IFERROR(F39/D39,"")</f>
        <v>0.076849884975</v>
      </c>
      <c r="K39" s="171">
        <f>K10+K24+K35+K36</f>
        <v>85981.36184999999</v>
      </c>
      <c r="L39" s="171">
        <f>L10+L24+L35+L36</f>
        <v>9258.85874</v>
      </c>
      <c r="M39" s="171">
        <f t="shared" si="16"/>
        <v>-76722.50310999999</v>
      </c>
      <c r="N39" s="181">
        <f>_xlfn.IFERROR(L39/K39,"")</f>
        <v>0.10768448580929288</v>
      </c>
      <c r="O39" s="171">
        <f t="shared" si="10"/>
        <v>885981.36185</v>
      </c>
      <c r="P39" s="171">
        <f t="shared" si="13"/>
        <v>70738.76672</v>
      </c>
      <c r="Q39" s="171">
        <f t="shared" si="11"/>
        <v>-815242.59513</v>
      </c>
      <c r="R39" s="182">
        <f>_xlfn.IFERROR(P39/O39,"")</f>
        <v>0.07984227407706612</v>
      </c>
    </row>
    <row r="40" spans="1:33" ht="28.5" customHeight="1">
      <c r="A40" s="91">
        <v>40000000</v>
      </c>
      <c r="B40" s="16" t="s">
        <v>26</v>
      </c>
      <c r="C40" s="11" t="e">
        <f>C41+#REF!</f>
        <v>#REF!</v>
      </c>
      <c r="D40" s="165">
        <f>D41</f>
        <v>574544</v>
      </c>
      <c r="E40" s="165">
        <f>E41</f>
        <v>47799.8</v>
      </c>
      <c r="F40" s="165">
        <f>F41</f>
        <v>43368.1</v>
      </c>
      <c r="G40" s="165">
        <f t="shared" si="17"/>
        <v>-4431.700000000004</v>
      </c>
      <c r="H40" s="178">
        <f>_xlfn.IFERROR(F40/E40,"")</f>
        <v>0.9072862229549077</v>
      </c>
      <c r="I40" s="166">
        <f t="shared" si="18"/>
        <v>-531175.9</v>
      </c>
      <c r="J40" s="178">
        <f>_xlfn.IFERROR(F40/D40,"")</f>
        <v>0.07548264362694589</v>
      </c>
      <c r="K40" s="165">
        <f>K41</f>
        <v>247808.7</v>
      </c>
      <c r="L40" s="165">
        <f>L41</f>
        <v>17508.4</v>
      </c>
      <c r="M40" s="166">
        <f aca="true" t="shared" si="19" ref="M40:M45">L40-K40</f>
        <v>-230300.30000000002</v>
      </c>
      <c r="N40" s="178">
        <f>_xlfn.IFERROR(L40/K40,"")</f>
        <v>0.07065288668234812</v>
      </c>
      <c r="O40" s="166">
        <f t="shared" si="10"/>
        <v>822352.7</v>
      </c>
      <c r="P40" s="166">
        <f t="shared" si="13"/>
        <v>60876.5</v>
      </c>
      <c r="Q40" s="166">
        <f t="shared" si="11"/>
        <v>-761476.2</v>
      </c>
      <c r="R40" s="178">
        <f>_xlfn.IFERROR(P40/O40,"")</f>
        <v>0.07402723916392566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91">
        <v>41000000</v>
      </c>
      <c r="B41" s="16" t="s">
        <v>27</v>
      </c>
      <c r="C41" s="11" t="e">
        <f>C42+C46</f>
        <v>#REF!</v>
      </c>
      <c r="D41" s="165">
        <f>D42+D46</f>
        <v>574544</v>
      </c>
      <c r="E41" s="165">
        <f>E42+E46</f>
        <v>47799.8</v>
      </c>
      <c r="F41" s="165">
        <f>F42+F46</f>
        <v>43368.1</v>
      </c>
      <c r="G41" s="165">
        <f t="shared" si="17"/>
        <v>-4431.700000000004</v>
      </c>
      <c r="H41" s="178">
        <f aca="true" t="shared" si="20" ref="H41:H65">_xlfn.IFERROR(F41/E41,"")</f>
        <v>0.9072862229549077</v>
      </c>
      <c r="I41" s="166">
        <f t="shared" si="18"/>
        <v>-531175.9</v>
      </c>
      <c r="J41" s="178">
        <f aca="true" t="shared" si="21" ref="J41:J62">_xlfn.IFERROR(F41/D41,"")</f>
        <v>0.07548264362694589</v>
      </c>
      <c r="K41" s="165">
        <f>K42+K46</f>
        <v>247808.7</v>
      </c>
      <c r="L41" s="165">
        <f>L42+L46</f>
        <v>17508.4</v>
      </c>
      <c r="M41" s="166">
        <f t="shared" si="19"/>
        <v>-230300.30000000002</v>
      </c>
      <c r="N41" s="178">
        <f aca="true" t="shared" si="22" ref="N41:N62">_xlfn.IFERROR(L41/K41,"")</f>
        <v>0.07065288668234812</v>
      </c>
      <c r="O41" s="166">
        <f t="shared" si="10"/>
        <v>822352.7</v>
      </c>
      <c r="P41" s="166">
        <f t="shared" si="13"/>
        <v>60876.5</v>
      </c>
      <c r="Q41" s="166">
        <f t="shared" si="11"/>
        <v>-761476.2</v>
      </c>
      <c r="R41" s="178">
        <f aca="true" t="shared" si="23" ref="R41:R62">_xlfn.IFERROR(P41/O41,"")</f>
        <v>0.07402723916392566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96" customFormat="1" ht="28.5" customHeight="1">
      <c r="A42" s="89">
        <v>41020000</v>
      </c>
      <c r="B42" s="16" t="s">
        <v>173</v>
      </c>
      <c r="C42" s="95">
        <f>SUM(C43:C43)</f>
        <v>226954.7</v>
      </c>
      <c r="D42" s="193">
        <f>D43+D44+D45</f>
        <v>366718.5</v>
      </c>
      <c r="E42" s="193">
        <f>E43+E44+E45</f>
        <v>30559.7</v>
      </c>
      <c r="F42" s="193">
        <f>F43+F44+F45</f>
        <v>30559.7</v>
      </c>
      <c r="G42" s="191">
        <f t="shared" si="17"/>
        <v>0</v>
      </c>
      <c r="H42" s="178">
        <f t="shared" si="20"/>
        <v>1</v>
      </c>
      <c r="I42" s="184">
        <f t="shared" si="18"/>
        <v>-336158.8</v>
      </c>
      <c r="J42" s="178">
        <f t="shared" si="21"/>
        <v>0.08333285612806554</v>
      </c>
      <c r="K42" s="193">
        <f>K43+K44</f>
        <v>0</v>
      </c>
      <c r="L42" s="193">
        <f>L43+L44</f>
        <v>0</v>
      </c>
      <c r="M42" s="184">
        <f t="shared" si="19"/>
        <v>0</v>
      </c>
      <c r="N42" s="178">
        <f t="shared" si="22"/>
      </c>
      <c r="O42" s="184">
        <f t="shared" si="10"/>
        <v>366718.5</v>
      </c>
      <c r="P42" s="184">
        <f t="shared" si="13"/>
        <v>30559.7</v>
      </c>
      <c r="Q42" s="184">
        <f t="shared" si="11"/>
        <v>-336158.8</v>
      </c>
      <c r="R42" s="178">
        <f t="shared" si="23"/>
        <v>0.08333285612806554</v>
      </c>
    </row>
    <row r="43" spans="1:33" ht="28.5" customHeight="1">
      <c r="A43" s="87">
        <v>41020100</v>
      </c>
      <c r="B43" s="185" t="s">
        <v>58</v>
      </c>
      <c r="C43" s="25">
        <v>226954.7</v>
      </c>
      <c r="D43" s="186">
        <v>252482.1</v>
      </c>
      <c r="E43" s="186">
        <v>21040.2</v>
      </c>
      <c r="F43" s="186">
        <v>21040.2</v>
      </c>
      <c r="G43" s="186">
        <f t="shared" si="17"/>
        <v>0</v>
      </c>
      <c r="H43" s="179">
        <f t="shared" si="20"/>
        <v>1</v>
      </c>
      <c r="I43" s="188">
        <f t="shared" si="18"/>
        <v>-231441.9</v>
      </c>
      <c r="J43" s="179">
        <f t="shared" si="21"/>
        <v>0.08333343235025374</v>
      </c>
      <c r="K43" s="186"/>
      <c r="L43" s="186"/>
      <c r="M43" s="188">
        <f t="shared" si="19"/>
        <v>0</v>
      </c>
      <c r="N43" s="179">
        <f t="shared" si="22"/>
      </c>
      <c r="O43" s="188">
        <f t="shared" si="10"/>
        <v>252482.1</v>
      </c>
      <c r="P43" s="188">
        <f t="shared" si="13"/>
        <v>21040.2</v>
      </c>
      <c r="Q43" s="188">
        <f t="shared" si="11"/>
        <v>-231441.9</v>
      </c>
      <c r="R43" s="179">
        <f t="shared" si="23"/>
        <v>0.08333343235025374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51.75" customHeight="1">
      <c r="A44" s="87">
        <v>41020200</v>
      </c>
      <c r="B44" s="185" t="s">
        <v>101</v>
      </c>
      <c r="C44" s="25"/>
      <c r="D44" s="186">
        <v>114236.4</v>
      </c>
      <c r="E44" s="186">
        <v>9519.5</v>
      </c>
      <c r="F44" s="186">
        <v>9519.5</v>
      </c>
      <c r="G44" s="186">
        <f t="shared" si="17"/>
        <v>0</v>
      </c>
      <c r="H44" s="179">
        <f t="shared" si="20"/>
        <v>1</v>
      </c>
      <c r="I44" s="188">
        <f t="shared" si="18"/>
        <v>-104716.9</v>
      </c>
      <c r="J44" s="179">
        <f t="shared" si="21"/>
        <v>0.08333158257788235</v>
      </c>
      <c r="K44" s="186"/>
      <c r="L44" s="186"/>
      <c r="M44" s="188">
        <f t="shared" si="19"/>
        <v>0</v>
      </c>
      <c r="N44" s="179">
        <f t="shared" si="22"/>
      </c>
      <c r="O44" s="188">
        <f>D44+K44</f>
        <v>114236.4</v>
      </c>
      <c r="P44" s="188">
        <f>L44+F44</f>
        <v>9519.5</v>
      </c>
      <c r="Q44" s="188">
        <f>P44-O44</f>
        <v>-104716.9</v>
      </c>
      <c r="R44" s="179">
        <f t="shared" si="23"/>
        <v>0.08333158257788235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70.5" customHeight="1" hidden="1">
      <c r="A45" s="87">
        <v>41021100</v>
      </c>
      <c r="B45" s="185" t="s">
        <v>203</v>
      </c>
      <c r="C45" s="25"/>
      <c r="D45" s="186"/>
      <c r="E45" s="186"/>
      <c r="F45" s="186"/>
      <c r="G45" s="186">
        <f>F45-E45</f>
        <v>0</v>
      </c>
      <c r="H45" s="179">
        <f>_xlfn.IFERROR(F45/E45,"")</f>
      </c>
      <c r="I45" s="188">
        <f>F45-D45</f>
        <v>0</v>
      </c>
      <c r="J45" s="179">
        <f>_xlfn.IFERROR(F45/D45,"")</f>
      </c>
      <c r="K45" s="186"/>
      <c r="L45" s="186"/>
      <c r="M45" s="188">
        <f t="shared" si="19"/>
        <v>0</v>
      </c>
      <c r="N45" s="179">
        <f>_xlfn.IFERROR(L45/K45,"")</f>
      </c>
      <c r="O45" s="188">
        <f>D45+K45</f>
        <v>0</v>
      </c>
      <c r="P45" s="188">
        <f>L45+F45</f>
        <v>0</v>
      </c>
      <c r="Q45" s="188">
        <f>P45-O45</f>
        <v>0</v>
      </c>
      <c r="R45" s="179">
        <f>_xlfn.IFERROR(P45/O45,"")</f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5.5" customHeight="1">
      <c r="A46" s="89">
        <v>41030000</v>
      </c>
      <c r="B46" s="16" t="s">
        <v>157</v>
      </c>
      <c r="C46" s="19" t="e">
        <f>#REF!</f>
        <v>#REF!</v>
      </c>
      <c r="D46" s="165">
        <f>SUM(D47:D63)</f>
        <v>207825.5</v>
      </c>
      <c r="E46" s="165">
        <f>SUM(E47:E63)</f>
        <v>17240.1</v>
      </c>
      <c r="F46" s="165">
        <f>SUM(F47:F63)</f>
        <v>12808.4</v>
      </c>
      <c r="G46" s="165">
        <f>SUM(G47:G62)</f>
        <v>-4431.7</v>
      </c>
      <c r="H46" s="178">
        <f t="shared" si="20"/>
        <v>0.7429423263206131</v>
      </c>
      <c r="I46" s="184">
        <f t="shared" si="18"/>
        <v>-195017.1</v>
      </c>
      <c r="J46" s="178">
        <f t="shared" si="21"/>
        <v>0.06163055063021621</v>
      </c>
      <c r="K46" s="165">
        <f>SUM(K47:K63)</f>
        <v>247808.7</v>
      </c>
      <c r="L46" s="165">
        <f>SUM(L47:L63)</f>
        <v>17508.4</v>
      </c>
      <c r="M46" s="165">
        <f>SUM(M47:M62)</f>
        <v>-230300.30000000002</v>
      </c>
      <c r="N46" s="178">
        <f t="shared" si="22"/>
        <v>0.07065288668234812</v>
      </c>
      <c r="O46" s="165">
        <f>SUM(O47:O62)</f>
        <v>455634.2</v>
      </c>
      <c r="P46" s="165">
        <f>SUM(P47:P62)</f>
        <v>30316.800000000003</v>
      </c>
      <c r="Q46" s="165">
        <f>SUM(Q47:Q62)</f>
        <v>-425317.4</v>
      </c>
      <c r="R46" s="178">
        <f t="shared" si="23"/>
        <v>0.06653758651128472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37.75" customHeight="1" hidden="1">
      <c r="A47" s="87">
        <v>41030500</v>
      </c>
      <c r="B47" s="185" t="s">
        <v>179</v>
      </c>
      <c r="C47" s="19"/>
      <c r="D47" s="186"/>
      <c r="E47" s="172"/>
      <c r="F47" s="186"/>
      <c r="G47" s="186">
        <f t="shared" si="17"/>
        <v>0</v>
      </c>
      <c r="H47" s="178">
        <f t="shared" si="20"/>
      </c>
      <c r="I47" s="188">
        <f t="shared" si="18"/>
        <v>0</v>
      </c>
      <c r="J47" s="178">
        <f t="shared" si="21"/>
      </c>
      <c r="K47" s="186">
        <v>0</v>
      </c>
      <c r="L47" s="186">
        <v>0</v>
      </c>
      <c r="M47" s="188">
        <f aca="true" t="shared" si="24" ref="M47:M61">L47-K47</f>
        <v>0</v>
      </c>
      <c r="N47" s="178">
        <f t="shared" si="22"/>
      </c>
      <c r="O47" s="188">
        <f t="shared" si="10"/>
        <v>0</v>
      </c>
      <c r="P47" s="188">
        <f t="shared" si="13"/>
        <v>0</v>
      </c>
      <c r="Q47" s="188">
        <f aca="true" t="shared" si="25" ref="Q47:Q67">P47-O47</f>
        <v>0</v>
      </c>
      <c r="R47" s="178">
        <f t="shared" si="23"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48.75" customHeight="1" hidden="1">
      <c r="A48" s="87">
        <v>41032300</v>
      </c>
      <c r="B48" s="185" t="s">
        <v>187</v>
      </c>
      <c r="C48" s="19"/>
      <c r="D48" s="186"/>
      <c r="E48" s="172"/>
      <c r="F48" s="186"/>
      <c r="G48" s="186">
        <f>F48-E48</f>
        <v>0</v>
      </c>
      <c r="H48" s="178">
        <f t="shared" si="20"/>
      </c>
      <c r="I48" s="188">
        <f t="shared" si="18"/>
        <v>0</v>
      </c>
      <c r="J48" s="178">
        <f t="shared" si="21"/>
      </c>
      <c r="K48" s="186"/>
      <c r="L48" s="186">
        <v>0</v>
      </c>
      <c r="M48" s="188">
        <f>L48-K48</f>
        <v>0</v>
      </c>
      <c r="N48" s="178">
        <f t="shared" si="22"/>
      </c>
      <c r="O48" s="188">
        <f>D48+K48</f>
        <v>0</v>
      </c>
      <c r="P48" s="188">
        <f>L48+F48</f>
        <v>0</v>
      </c>
      <c r="Q48" s="188">
        <f t="shared" si="25"/>
        <v>0</v>
      </c>
      <c r="R48" s="178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1.5">
      <c r="A49" s="87">
        <v>41033000</v>
      </c>
      <c r="B49" s="185" t="s">
        <v>201</v>
      </c>
      <c r="C49" s="19"/>
      <c r="D49" s="186">
        <v>37369.2</v>
      </c>
      <c r="E49" s="172">
        <v>4431.7</v>
      </c>
      <c r="F49" s="186">
        <v>0</v>
      </c>
      <c r="G49" s="186">
        <f t="shared" si="17"/>
        <v>-4431.7</v>
      </c>
      <c r="H49" s="179">
        <f t="shared" si="20"/>
        <v>0</v>
      </c>
      <c r="I49" s="188">
        <f t="shared" si="18"/>
        <v>-37369.2</v>
      </c>
      <c r="J49" s="179">
        <f t="shared" si="21"/>
        <v>0</v>
      </c>
      <c r="K49" s="186"/>
      <c r="L49" s="186"/>
      <c r="M49" s="188">
        <f t="shared" si="24"/>
        <v>0</v>
      </c>
      <c r="N49" s="179">
        <f t="shared" si="22"/>
      </c>
      <c r="O49" s="188">
        <f>D49+K49</f>
        <v>37369.2</v>
      </c>
      <c r="P49" s="188">
        <f>L49+F49</f>
        <v>0</v>
      </c>
      <c r="Q49" s="188">
        <f t="shared" si="25"/>
        <v>-37369.2</v>
      </c>
      <c r="R49" s="179">
        <f t="shared" si="23"/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1.5">
      <c r="A50" s="87">
        <v>41033800</v>
      </c>
      <c r="B50" s="185" t="s">
        <v>192</v>
      </c>
      <c r="C50" s="19"/>
      <c r="D50" s="186">
        <v>0</v>
      </c>
      <c r="E50" s="172">
        <v>0</v>
      </c>
      <c r="F50" s="186">
        <v>0</v>
      </c>
      <c r="G50" s="186"/>
      <c r="H50" s="179"/>
      <c r="I50" s="188"/>
      <c r="J50" s="179"/>
      <c r="K50" s="186"/>
      <c r="L50" s="186"/>
      <c r="M50" s="188">
        <f t="shared" si="24"/>
        <v>0</v>
      </c>
      <c r="N50" s="179"/>
      <c r="O50" s="188"/>
      <c r="P50" s="188"/>
      <c r="Q50" s="188"/>
      <c r="R50" s="17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9.25" customHeight="1">
      <c r="A51" s="87" t="s">
        <v>102</v>
      </c>
      <c r="B51" s="185" t="s">
        <v>106</v>
      </c>
      <c r="C51" s="19"/>
      <c r="D51" s="186">
        <v>153134.8</v>
      </c>
      <c r="E51" s="172">
        <v>11966.8</v>
      </c>
      <c r="F51" s="186">
        <v>11966.8</v>
      </c>
      <c r="G51" s="186">
        <f aca="true" t="shared" si="26" ref="G51:G67">F51-E51</f>
        <v>0</v>
      </c>
      <c r="H51" s="179">
        <f t="shared" si="20"/>
        <v>1</v>
      </c>
      <c r="I51" s="188">
        <f aca="true" t="shared" si="27" ref="I51:I67">F51-D51</f>
        <v>-141168</v>
      </c>
      <c r="J51" s="179">
        <f t="shared" si="21"/>
        <v>0.0781455292983698</v>
      </c>
      <c r="K51" s="186"/>
      <c r="L51" s="186"/>
      <c r="M51" s="188">
        <f t="shared" si="24"/>
        <v>0</v>
      </c>
      <c r="N51" s="179">
        <f t="shared" si="22"/>
      </c>
      <c r="O51" s="188">
        <f t="shared" si="10"/>
        <v>153134.8</v>
      </c>
      <c r="P51" s="188">
        <f t="shared" si="13"/>
        <v>11966.8</v>
      </c>
      <c r="Q51" s="188">
        <f t="shared" si="25"/>
        <v>-141168</v>
      </c>
      <c r="R51" s="179">
        <f t="shared" si="23"/>
        <v>0.0781455292983698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67.5" customHeight="1" hidden="1">
      <c r="A52" s="87" t="s">
        <v>103</v>
      </c>
      <c r="B52" s="185" t="s">
        <v>107</v>
      </c>
      <c r="C52" s="19"/>
      <c r="D52" s="186"/>
      <c r="E52" s="172"/>
      <c r="F52" s="186"/>
      <c r="G52" s="186">
        <f t="shared" si="26"/>
        <v>0</v>
      </c>
      <c r="H52" s="179">
        <f t="shared" si="20"/>
      </c>
      <c r="I52" s="188">
        <f t="shared" si="27"/>
        <v>0</v>
      </c>
      <c r="J52" s="179">
        <f t="shared" si="21"/>
      </c>
      <c r="K52" s="186"/>
      <c r="L52" s="186"/>
      <c r="M52" s="188">
        <f t="shared" si="24"/>
        <v>0</v>
      </c>
      <c r="N52" s="179">
        <f t="shared" si="22"/>
      </c>
      <c r="O52" s="188">
        <f t="shared" si="10"/>
        <v>0</v>
      </c>
      <c r="P52" s="188">
        <f t="shared" si="13"/>
        <v>0</v>
      </c>
      <c r="Q52" s="188">
        <f t="shared" si="25"/>
        <v>0</v>
      </c>
      <c r="R52" s="179">
        <f t="shared" si="23"/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49.5" customHeight="1" hidden="1">
      <c r="A53" s="87">
        <v>41034500</v>
      </c>
      <c r="B53" s="185" t="s">
        <v>186</v>
      </c>
      <c r="C53" s="19"/>
      <c r="D53" s="186">
        <v>0</v>
      </c>
      <c r="E53" s="172">
        <v>0</v>
      </c>
      <c r="F53" s="186">
        <v>0</v>
      </c>
      <c r="G53" s="186">
        <f>F53-E53</f>
        <v>0</v>
      </c>
      <c r="H53" s="179">
        <f>_xlfn.IFERROR(F53/E53,"")</f>
      </c>
      <c r="I53" s="188">
        <f>F53-D53</f>
        <v>0</v>
      </c>
      <c r="J53" s="179">
        <f>_xlfn.IFERROR(F53/D53,"")</f>
      </c>
      <c r="K53" s="186"/>
      <c r="L53" s="186"/>
      <c r="M53" s="188">
        <f>L53-K53</f>
        <v>0</v>
      </c>
      <c r="N53" s="179">
        <f>_xlfn.IFERROR(L53/K53,"")</f>
      </c>
      <c r="O53" s="188">
        <f aca="true" t="shared" si="28" ref="O53:O62">D53+K53</f>
        <v>0</v>
      </c>
      <c r="P53" s="188">
        <f aca="true" t="shared" si="29" ref="P53:P61">L53+F53</f>
        <v>0</v>
      </c>
      <c r="Q53" s="188">
        <f>P53-O53</f>
        <v>0</v>
      </c>
      <c r="R53" s="179">
        <f>_xlfn.IFERROR(P53/O53,"")</f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49.5" customHeight="1" hidden="1">
      <c r="A54" s="87">
        <v>41035300</v>
      </c>
      <c r="B54" s="185" t="s">
        <v>193</v>
      </c>
      <c r="C54" s="19"/>
      <c r="D54" s="186">
        <v>0</v>
      </c>
      <c r="E54" s="172">
        <v>0</v>
      </c>
      <c r="F54" s="186">
        <v>0</v>
      </c>
      <c r="G54" s="186">
        <f>F54-E54</f>
        <v>0</v>
      </c>
      <c r="H54" s="179">
        <f>_xlfn.IFERROR(F54/E54,"")</f>
      </c>
      <c r="I54" s="188">
        <f>F54-D54</f>
        <v>0</v>
      </c>
      <c r="J54" s="179">
        <f>_xlfn.IFERROR(F54/D54,"")</f>
      </c>
      <c r="K54" s="186">
        <v>0</v>
      </c>
      <c r="L54" s="186">
        <v>0</v>
      </c>
      <c r="M54" s="188">
        <f>L54-K54</f>
        <v>0</v>
      </c>
      <c r="N54" s="179"/>
      <c r="O54" s="188">
        <f t="shared" si="28"/>
        <v>0</v>
      </c>
      <c r="P54" s="188">
        <f t="shared" si="29"/>
        <v>0</v>
      </c>
      <c r="Q54" s="188">
        <f>P54-O54</f>
        <v>0</v>
      </c>
      <c r="R54" s="179">
        <f>_xlfn.IFERROR(P54/O54,"")</f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40.5" customHeight="1">
      <c r="A55" s="87" t="s">
        <v>104</v>
      </c>
      <c r="B55" s="185" t="s">
        <v>94</v>
      </c>
      <c r="C55" s="19"/>
      <c r="D55" s="186">
        <v>10099.7</v>
      </c>
      <c r="E55" s="172">
        <v>841.6</v>
      </c>
      <c r="F55" s="186">
        <v>841.6</v>
      </c>
      <c r="G55" s="186">
        <f t="shared" si="26"/>
        <v>0</v>
      </c>
      <c r="H55" s="179">
        <f t="shared" si="20"/>
        <v>1</v>
      </c>
      <c r="I55" s="188">
        <f t="shared" si="27"/>
        <v>-9258.1</v>
      </c>
      <c r="J55" s="179">
        <f t="shared" si="21"/>
        <v>0.08332920779825143</v>
      </c>
      <c r="K55" s="186"/>
      <c r="L55" s="186"/>
      <c r="M55" s="188">
        <f t="shared" si="24"/>
        <v>0</v>
      </c>
      <c r="N55" s="179">
        <f t="shared" si="22"/>
      </c>
      <c r="O55" s="188">
        <f t="shared" si="28"/>
        <v>10099.7</v>
      </c>
      <c r="P55" s="188">
        <f t="shared" si="29"/>
        <v>841.6</v>
      </c>
      <c r="Q55" s="188">
        <f t="shared" si="25"/>
        <v>-9258.1</v>
      </c>
      <c r="R55" s="179">
        <f t="shared" si="23"/>
        <v>0.08332920779825143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64.5" customHeight="1">
      <c r="A56" s="87">
        <v>41035600</v>
      </c>
      <c r="B56" s="185" t="s">
        <v>191</v>
      </c>
      <c r="C56" s="19"/>
      <c r="D56" s="186">
        <v>7221.8</v>
      </c>
      <c r="E56" s="172">
        <v>0</v>
      </c>
      <c r="F56" s="186">
        <v>0</v>
      </c>
      <c r="G56" s="186">
        <f t="shared" si="26"/>
        <v>0</v>
      </c>
      <c r="H56" s="179">
        <f t="shared" si="20"/>
      </c>
      <c r="I56" s="188">
        <f t="shared" si="27"/>
        <v>-7221.8</v>
      </c>
      <c r="J56" s="179">
        <f t="shared" si="21"/>
        <v>0</v>
      </c>
      <c r="K56" s="186"/>
      <c r="L56" s="186"/>
      <c r="M56" s="188">
        <f t="shared" si="24"/>
        <v>0</v>
      </c>
      <c r="N56" s="179"/>
      <c r="O56" s="188">
        <f t="shared" si="28"/>
        <v>7221.8</v>
      </c>
      <c r="P56" s="188">
        <f t="shared" si="29"/>
        <v>0</v>
      </c>
      <c r="Q56" s="188">
        <f aca="true" t="shared" si="30" ref="Q56:Q61">P56-O56</f>
        <v>-7221.8</v>
      </c>
      <c r="R56" s="179">
        <f aca="true" t="shared" si="31" ref="R56:R61">_xlfn.IFERROR(P56/O56,"")</f>
        <v>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66" customHeight="1" hidden="1">
      <c r="A57" s="87">
        <v>41035900</v>
      </c>
      <c r="B57" s="185" t="s">
        <v>185</v>
      </c>
      <c r="C57" s="19"/>
      <c r="D57" s="186"/>
      <c r="E57" s="172"/>
      <c r="F57" s="186"/>
      <c r="G57" s="186">
        <f t="shared" si="26"/>
        <v>0</v>
      </c>
      <c r="H57" s="179">
        <f>_xlfn.IFERROR(F57/E57,"")</f>
      </c>
      <c r="I57" s="188">
        <f>F57-D57</f>
        <v>0</v>
      </c>
      <c r="J57" s="179">
        <f t="shared" si="21"/>
      </c>
      <c r="K57" s="186"/>
      <c r="L57" s="186"/>
      <c r="M57" s="188">
        <f t="shared" si="24"/>
        <v>0</v>
      </c>
      <c r="N57" s="179">
        <f>_xlfn.IFERROR(L57/K57,"")</f>
      </c>
      <c r="O57" s="188">
        <f t="shared" si="28"/>
        <v>0</v>
      </c>
      <c r="P57" s="188">
        <f t="shared" si="29"/>
        <v>0</v>
      </c>
      <c r="Q57" s="188">
        <f t="shared" si="30"/>
        <v>0</v>
      </c>
      <c r="R57" s="179">
        <f t="shared" si="31"/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97.25" customHeight="1" hidden="1">
      <c r="A58" s="87">
        <v>41036100</v>
      </c>
      <c r="B58" s="185" t="s">
        <v>188</v>
      </c>
      <c r="C58" s="19"/>
      <c r="D58" s="186"/>
      <c r="E58" s="172"/>
      <c r="F58" s="186"/>
      <c r="G58" s="186">
        <f t="shared" si="26"/>
        <v>0</v>
      </c>
      <c r="H58" s="179">
        <f>_xlfn.IFERROR(F58/E58,"")</f>
      </c>
      <c r="I58" s="188">
        <f>F58-D58</f>
        <v>0</v>
      </c>
      <c r="J58" s="179">
        <f>_xlfn.IFERROR(F58/D58,"")</f>
      </c>
      <c r="K58" s="186"/>
      <c r="L58" s="186"/>
      <c r="M58" s="188">
        <f t="shared" si="24"/>
        <v>0</v>
      </c>
      <c r="N58" s="179"/>
      <c r="O58" s="188">
        <f t="shared" si="28"/>
        <v>0</v>
      </c>
      <c r="P58" s="188">
        <f t="shared" si="29"/>
        <v>0</v>
      </c>
      <c r="Q58" s="188">
        <f t="shared" si="30"/>
        <v>0</v>
      </c>
      <c r="R58" s="179">
        <f t="shared" si="31"/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6" customHeight="1" hidden="1">
      <c r="A59" s="87">
        <v>41036400</v>
      </c>
      <c r="B59" s="185" t="s">
        <v>189</v>
      </c>
      <c r="C59" s="19"/>
      <c r="D59" s="186"/>
      <c r="E59" s="172"/>
      <c r="F59" s="186"/>
      <c r="G59" s="186">
        <f t="shared" si="26"/>
        <v>0</v>
      </c>
      <c r="H59" s="179">
        <f>_xlfn.IFERROR(F59/E59,"")</f>
      </c>
      <c r="I59" s="188">
        <f>F59-D59</f>
        <v>0</v>
      </c>
      <c r="J59" s="179">
        <f>_xlfn.IFERROR(F59/D59,"")</f>
      </c>
      <c r="K59" s="186"/>
      <c r="L59" s="186"/>
      <c r="M59" s="188">
        <f t="shared" si="24"/>
        <v>0</v>
      </c>
      <c r="N59" s="179"/>
      <c r="O59" s="188">
        <f t="shared" si="28"/>
        <v>0</v>
      </c>
      <c r="P59" s="188">
        <f t="shared" si="29"/>
        <v>0</v>
      </c>
      <c r="Q59" s="188">
        <f t="shared" si="30"/>
        <v>0</v>
      </c>
      <c r="R59" s="179">
        <f t="shared" si="31"/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54.75" customHeight="1" hidden="1">
      <c r="A60" s="87">
        <v>41037000</v>
      </c>
      <c r="B60" s="185" t="s">
        <v>194</v>
      </c>
      <c r="C60" s="19"/>
      <c r="D60" s="186"/>
      <c r="E60" s="172"/>
      <c r="F60" s="186"/>
      <c r="G60" s="186">
        <f t="shared" si="26"/>
        <v>0</v>
      </c>
      <c r="H60" s="179">
        <f>_xlfn.IFERROR(F60/E60,"")</f>
      </c>
      <c r="I60" s="188">
        <f>F60-D60</f>
        <v>0</v>
      </c>
      <c r="J60" s="179">
        <f>_xlfn.IFERROR(F60/D60,"")</f>
      </c>
      <c r="K60" s="186"/>
      <c r="L60" s="186"/>
      <c r="M60" s="188">
        <f t="shared" si="24"/>
        <v>0</v>
      </c>
      <c r="N60" s="179"/>
      <c r="O60" s="188">
        <f t="shared" si="28"/>
        <v>0</v>
      </c>
      <c r="P60" s="188">
        <f t="shared" si="29"/>
        <v>0</v>
      </c>
      <c r="Q60" s="188">
        <f t="shared" si="30"/>
        <v>0</v>
      </c>
      <c r="R60" s="179">
        <f t="shared" si="31"/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58.5" customHeight="1" hidden="1">
      <c r="A61" s="87">
        <v>41037200</v>
      </c>
      <c r="B61" s="185" t="s">
        <v>190</v>
      </c>
      <c r="C61" s="19"/>
      <c r="D61" s="186"/>
      <c r="E61" s="172"/>
      <c r="F61" s="186"/>
      <c r="G61" s="186">
        <f t="shared" si="26"/>
        <v>0</v>
      </c>
      <c r="H61" s="179">
        <f>_xlfn.IFERROR(F61/E61,"")</f>
      </c>
      <c r="I61" s="188">
        <f>F61-D61</f>
        <v>0</v>
      </c>
      <c r="J61" s="179">
        <f>_xlfn.IFERROR(F61/D61,"")</f>
      </c>
      <c r="K61" s="186"/>
      <c r="L61" s="186"/>
      <c r="M61" s="188">
        <f t="shared" si="24"/>
        <v>0</v>
      </c>
      <c r="N61" s="179"/>
      <c r="O61" s="188">
        <f t="shared" si="28"/>
        <v>0</v>
      </c>
      <c r="P61" s="188">
        <f t="shared" si="29"/>
        <v>0</v>
      </c>
      <c r="Q61" s="188">
        <f t="shared" si="30"/>
        <v>0</v>
      </c>
      <c r="R61" s="179">
        <f t="shared" si="31"/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72.75" customHeight="1">
      <c r="A62" s="87" t="s">
        <v>105</v>
      </c>
      <c r="B62" s="185" t="s">
        <v>108</v>
      </c>
      <c r="C62" s="19"/>
      <c r="D62" s="186"/>
      <c r="E62" s="172"/>
      <c r="F62" s="186"/>
      <c r="G62" s="186">
        <f t="shared" si="26"/>
        <v>0</v>
      </c>
      <c r="H62" s="179">
        <f t="shared" si="20"/>
      </c>
      <c r="I62" s="188">
        <f t="shared" si="27"/>
        <v>0</v>
      </c>
      <c r="J62" s="179">
        <f t="shared" si="21"/>
      </c>
      <c r="K62" s="186">
        <v>247808.7</v>
      </c>
      <c r="L62" s="186">
        <v>17508.4</v>
      </c>
      <c r="M62" s="188">
        <f aca="true" t="shared" si="32" ref="M62:M67">L62-K62</f>
        <v>-230300.30000000002</v>
      </c>
      <c r="N62" s="179">
        <f t="shared" si="22"/>
        <v>0.07065288668234812</v>
      </c>
      <c r="O62" s="188">
        <f t="shared" si="28"/>
        <v>247808.7</v>
      </c>
      <c r="P62" s="188">
        <f t="shared" si="13"/>
        <v>17508.4</v>
      </c>
      <c r="Q62" s="188">
        <f t="shared" si="25"/>
        <v>-230300.30000000002</v>
      </c>
      <c r="R62" s="179">
        <f t="shared" si="23"/>
        <v>0.07065288668234812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60.75" customHeight="1" hidden="1">
      <c r="A63" s="87" t="s">
        <v>199</v>
      </c>
      <c r="B63" s="185" t="s">
        <v>200</v>
      </c>
      <c r="C63" s="19"/>
      <c r="D63" s="186"/>
      <c r="E63" s="172"/>
      <c r="F63" s="186"/>
      <c r="G63" s="186">
        <f>F63-E63</f>
        <v>0</v>
      </c>
      <c r="H63" s="179">
        <f>_xlfn.IFERROR(F63/E63,"")</f>
      </c>
      <c r="I63" s="188">
        <f>F63-D63</f>
        <v>0</v>
      </c>
      <c r="J63" s="179">
        <f>_xlfn.IFERROR(F63/D63,"")</f>
      </c>
      <c r="K63" s="186"/>
      <c r="L63" s="186"/>
      <c r="M63" s="188">
        <f>L63-K63</f>
        <v>0</v>
      </c>
      <c r="N63" s="179">
        <f>_xlfn.IFERROR(L63/K63,"")</f>
      </c>
      <c r="O63" s="188">
        <f>D63+K63</f>
        <v>0</v>
      </c>
      <c r="P63" s="188">
        <f>L63+F63</f>
        <v>0</v>
      </c>
      <c r="Q63" s="188">
        <f>P63-O63</f>
        <v>0</v>
      </c>
      <c r="R63" s="179">
        <f>_xlfn.IFERROR(P63/O63,"")</f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s="73" customFormat="1" ht="37.5">
      <c r="A64" s="100">
        <v>900102</v>
      </c>
      <c r="B64" s="101" t="s">
        <v>174</v>
      </c>
      <c r="C64" s="102"/>
      <c r="D64" s="171">
        <f>D39+D40</f>
        <v>1374544</v>
      </c>
      <c r="E64" s="171">
        <f>E39+E40</f>
        <v>112533.20000000001</v>
      </c>
      <c r="F64" s="171">
        <f>F39+F40</f>
        <v>104848.00798</v>
      </c>
      <c r="G64" s="171">
        <f t="shared" si="26"/>
        <v>-7685.192020000017</v>
      </c>
      <c r="H64" s="181">
        <f>_xlfn.IFERROR(F64/E64,"")</f>
        <v>0.9317073359684074</v>
      </c>
      <c r="I64" s="171">
        <f t="shared" si="27"/>
        <v>-1269695.99202</v>
      </c>
      <c r="J64" s="181">
        <f>_xlfn.IFERROR(F64/D64,"")</f>
        <v>0.07627839340173904</v>
      </c>
      <c r="K64" s="171">
        <f>K40+K39</f>
        <v>333790.06185</v>
      </c>
      <c r="L64" s="171">
        <f>L40+L39</f>
        <v>26767.25874</v>
      </c>
      <c r="M64" s="171">
        <f t="shared" si="32"/>
        <v>-307022.80311</v>
      </c>
      <c r="N64" s="181">
        <f>_xlfn.IFERROR(L64/K64,"")</f>
        <v>0.08019189843953109</v>
      </c>
      <c r="O64" s="171">
        <f>O40+O39</f>
        <v>1708334.06185</v>
      </c>
      <c r="P64" s="171">
        <f>P40+P39</f>
        <v>131615.26672</v>
      </c>
      <c r="Q64" s="171">
        <f t="shared" si="25"/>
        <v>-1576718.79513</v>
      </c>
      <c r="R64" s="182">
        <f>_xlfn.IFERROR(P64/O64,"")</f>
        <v>0.07704305010313403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3" ht="24" customHeight="1">
      <c r="A65" s="87">
        <v>41050000</v>
      </c>
      <c r="B65" s="185" t="s">
        <v>160</v>
      </c>
      <c r="C65" s="13"/>
      <c r="D65" s="186">
        <v>0</v>
      </c>
      <c r="E65" s="186">
        <v>0</v>
      </c>
      <c r="F65" s="186">
        <v>0</v>
      </c>
      <c r="G65" s="186">
        <f t="shared" si="26"/>
        <v>0</v>
      </c>
      <c r="H65" s="183">
        <f t="shared" si="20"/>
      </c>
      <c r="I65" s="188">
        <f t="shared" si="27"/>
        <v>0</v>
      </c>
      <c r="J65" s="187">
        <f>_xlfn.IFERROR(F65/D65,"")</f>
      </c>
      <c r="K65" s="186"/>
      <c r="L65" s="186"/>
      <c r="M65" s="188">
        <f t="shared" si="32"/>
        <v>0</v>
      </c>
      <c r="N65" s="187">
        <f>_xlfn.IFERROR(L65/K65,"")</f>
      </c>
      <c r="O65" s="188">
        <f>D65+K65</f>
        <v>0</v>
      </c>
      <c r="P65" s="188">
        <f>L65+F65</f>
        <v>0</v>
      </c>
      <c r="Q65" s="188">
        <f t="shared" si="25"/>
        <v>0</v>
      </c>
      <c r="R65" s="187">
        <f>_xlfn.IFERROR(P65/O65,"")</f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63" hidden="1">
      <c r="A66" s="90" t="s">
        <v>167</v>
      </c>
      <c r="B66" s="20" t="s">
        <v>168</v>
      </c>
      <c r="C66" s="13"/>
      <c r="D66" s="186">
        <v>0</v>
      </c>
      <c r="E66" s="192">
        <v>0</v>
      </c>
      <c r="F66" s="186">
        <v>0</v>
      </c>
      <c r="G66" s="186">
        <f t="shared" si="26"/>
        <v>0</v>
      </c>
      <c r="H66" s="188"/>
      <c r="I66" s="188">
        <f t="shared" si="27"/>
        <v>0</v>
      </c>
      <c r="J66" s="188"/>
      <c r="K66" s="186">
        <v>5000</v>
      </c>
      <c r="L66" s="186">
        <v>5000</v>
      </c>
      <c r="M66" s="188">
        <f t="shared" si="32"/>
        <v>0</v>
      </c>
      <c r="N66" s="188">
        <f>L66/K66*100</f>
        <v>100</v>
      </c>
      <c r="O66" s="188">
        <f>D66+K66</f>
        <v>5000</v>
      </c>
      <c r="P66" s="188">
        <f>L66+F66</f>
        <v>5000</v>
      </c>
      <c r="Q66" s="188">
        <f t="shared" si="25"/>
        <v>0</v>
      </c>
      <c r="R66" s="187">
        <f>P66/O66*100</f>
        <v>100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>
      <c r="A67" s="100">
        <v>900103</v>
      </c>
      <c r="B67" s="101" t="s">
        <v>175</v>
      </c>
      <c r="C67" s="102" t="e">
        <f>C39+C40</f>
        <v>#REF!</v>
      </c>
      <c r="D67" s="171">
        <f>D64+D65</f>
        <v>1374544</v>
      </c>
      <c r="E67" s="170">
        <f>E64+E65</f>
        <v>112533.20000000001</v>
      </c>
      <c r="F67" s="171">
        <f>F64+F65</f>
        <v>104848.00798</v>
      </c>
      <c r="G67" s="171">
        <f t="shared" si="26"/>
        <v>-7685.192020000017</v>
      </c>
      <c r="H67" s="181">
        <f>_xlfn.IFERROR(F67/E67,"")</f>
        <v>0.9317073359684074</v>
      </c>
      <c r="I67" s="171">
        <f t="shared" si="27"/>
        <v>-1269695.99202</v>
      </c>
      <c r="J67" s="181">
        <f>_xlfn.IFERROR(F67/D67,"")</f>
        <v>0.07627839340173904</v>
      </c>
      <c r="K67" s="171">
        <f>K64+K65</f>
        <v>333790.06185</v>
      </c>
      <c r="L67" s="171">
        <f>L64+L65</f>
        <v>26767.25874</v>
      </c>
      <c r="M67" s="171">
        <f t="shared" si="32"/>
        <v>-307022.80311</v>
      </c>
      <c r="N67" s="181">
        <f>_xlfn.IFERROR(L67/K67,"")</f>
        <v>0.08019189843953109</v>
      </c>
      <c r="O67" s="171">
        <f>D67+K67</f>
        <v>1708334.06185</v>
      </c>
      <c r="P67" s="171">
        <f>L67+F67</f>
        <v>131615.26671999999</v>
      </c>
      <c r="Q67" s="171">
        <f t="shared" si="25"/>
        <v>-1576718.79513</v>
      </c>
      <c r="R67" s="182">
        <f>_xlfn.IFERROR(P67/O67,"")</f>
        <v>0.07704305010313402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11" ht="15.75">
      <c r="B68" s="154"/>
      <c r="C68" s="8"/>
      <c r="D68" s="155"/>
      <c r="E68" s="159"/>
      <c r="F68" s="114"/>
      <c r="G68" s="82"/>
      <c r="H68" s="12"/>
      <c r="I68" s="57"/>
      <c r="J68" s="57"/>
      <c r="K68" s="156"/>
    </row>
    <row r="69" spans="2:12" ht="15.75">
      <c r="B69" s="32"/>
      <c r="C69" s="9"/>
      <c r="D69" s="155"/>
      <c r="E69" s="160"/>
      <c r="F69" s="107"/>
      <c r="G69" s="83"/>
      <c r="H69" s="9"/>
      <c r="K69" s="156"/>
      <c r="L69" s="118"/>
    </row>
    <row r="70" spans="3:12" ht="15.75">
      <c r="C70" s="9"/>
      <c r="E70" s="160"/>
      <c r="F70" s="203"/>
      <c r="G70" s="82"/>
      <c r="H70" s="12"/>
      <c r="I70" s="12"/>
      <c r="J70" s="12"/>
      <c r="L70" s="118"/>
    </row>
    <row r="71" spans="2:12" ht="15.75" hidden="1">
      <c r="B71" s="57" t="s">
        <v>99</v>
      </c>
      <c r="C71" s="58"/>
      <c r="D71" s="108"/>
      <c r="E71" s="151"/>
      <c r="F71" s="115"/>
      <c r="K71" s="114"/>
      <c r="L71" s="114"/>
    </row>
    <row r="72" spans="2:8" ht="15.75" hidden="1">
      <c r="B72" s="57" t="s">
        <v>97</v>
      </c>
      <c r="C72" s="57"/>
      <c r="D72" s="109"/>
      <c r="E72" s="161"/>
      <c r="F72" s="111"/>
      <c r="G72" s="82"/>
      <c r="H72" s="12"/>
    </row>
    <row r="73" spans="2:6" ht="15.75" hidden="1">
      <c r="B73" s="57" t="s">
        <v>98</v>
      </c>
      <c r="C73" s="57"/>
      <c r="D73" s="109"/>
      <c r="E73" s="161"/>
      <c r="F73" s="111"/>
    </row>
    <row r="74" spans="2:5" ht="15.75" hidden="1">
      <c r="B74" s="57"/>
      <c r="C74" s="57"/>
      <c r="D74" s="110"/>
      <c r="E74" s="150"/>
    </row>
    <row r="75" spans="2:5" ht="15.75" hidden="1">
      <c r="B75" s="57"/>
      <c r="C75" s="57"/>
      <c r="D75" s="110"/>
      <c r="E75" s="150"/>
    </row>
    <row r="76" spans="2:6" ht="15.75" hidden="1">
      <c r="B76" s="57" t="s">
        <v>100</v>
      </c>
      <c r="C76" s="57"/>
      <c r="D76" s="108"/>
      <c r="E76" s="151"/>
      <c r="F76" s="115"/>
    </row>
    <row r="77" spans="2:6" ht="15.75" hidden="1">
      <c r="B77" s="57" t="s">
        <v>97</v>
      </c>
      <c r="D77" s="109"/>
      <c r="E77" s="161"/>
      <c r="F77" s="111"/>
    </row>
    <row r="78" spans="2:6" ht="15.75" hidden="1">
      <c r="B78" s="57" t="s">
        <v>98</v>
      </c>
      <c r="D78" s="111"/>
      <c r="F78" s="111"/>
    </row>
    <row r="80" ht="15.75">
      <c r="F80" s="111"/>
    </row>
    <row r="81" ht="15.75">
      <c r="G81" s="92"/>
    </row>
    <row r="82" ht="15.75">
      <c r="E82" s="162"/>
    </row>
    <row r="120" spans="1:13" ht="15.75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</row>
  </sheetData>
  <sheetProtection/>
  <mergeCells count="12">
    <mergeCell ref="A1:R1"/>
    <mergeCell ref="A2:R2"/>
    <mergeCell ref="A3:R3"/>
    <mergeCell ref="A4:R4"/>
    <mergeCell ref="A120:M120"/>
    <mergeCell ref="A5:R5"/>
    <mergeCell ref="Q6:R6"/>
    <mergeCell ref="A7:A8"/>
    <mergeCell ref="B7:B8"/>
    <mergeCell ref="C7:J7"/>
    <mergeCell ref="K7:N7"/>
    <mergeCell ref="O7:R7"/>
  </mergeCells>
  <conditionalFormatting sqref="F70">
    <cfRule type="expression" priority="1" dxfId="1" stopIfTrue="1">
      <formula>A70=1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7.625" defaultRowHeight="12.75"/>
  <cols>
    <col min="1" max="1" width="16.00390625" style="71" customWidth="1"/>
    <col min="2" max="2" width="65.25390625" style="72" customWidth="1"/>
    <col min="3" max="3" width="21.00390625" style="142" customWidth="1"/>
    <col min="4" max="4" width="20.375" style="129" customWidth="1"/>
    <col min="5" max="5" width="20.25390625" style="147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47" customWidth="1"/>
    <col min="11" max="11" width="20.75390625" style="147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18" t="s">
        <v>95</v>
      </c>
      <c r="B1" s="218"/>
      <c r="C1" s="218"/>
      <c r="D1" s="218"/>
      <c r="E1" s="143"/>
      <c r="F1" s="14"/>
      <c r="G1" s="14"/>
      <c r="H1" s="56"/>
      <c r="I1" s="56"/>
      <c r="J1" s="112" t="s">
        <v>21</v>
      </c>
      <c r="K1" s="112"/>
      <c r="L1" s="120"/>
      <c r="M1" s="120"/>
    </row>
    <row r="2" spans="1:17" ht="21.75" customHeight="1">
      <c r="A2" s="10"/>
      <c r="B2" s="10" t="s">
        <v>21</v>
      </c>
      <c r="C2" s="136"/>
      <c r="D2" s="153"/>
      <c r="E2" s="144"/>
      <c r="F2" s="127"/>
      <c r="G2" s="15"/>
      <c r="H2" s="59"/>
      <c r="I2" s="99"/>
      <c r="J2" s="111"/>
      <c r="K2" s="114"/>
      <c r="L2" s="121"/>
      <c r="M2" s="120"/>
      <c r="P2" s="207" t="s">
        <v>182</v>
      </c>
      <c r="Q2" s="207"/>
    </row>
    <row r="3" spans="1:17" s="6" customFormat="1" ht="20.25">
      <c r="A3" s="219" t="s">
        <v>90</v>
      </c>
      <c r="B3" s="209" t="s">
        <v>22</v>
      </c>
      <c r="C3" s="210" t="s">
        <v>46</v>
      </c>
      <c r="D3" s="210"/>
      <c r="E3" s="210"/>
      <c r="F3" s="210"/>
      <c r="G3" s="210"/>
      <c r="H3" s="210"/>
      <c r="I3" s="210"/>
      <c r="J3" s="220" t="s">
        <v>47</v>
      </c>
      <c r="K3" s="220"/>
      <c r="L3" s="220"/>
      <c r="M3" s="220"/>
      <c r="N3" s="210" t="s">
        <v>181</v>
      </c>
      <c r="O3" s="210"/>
      <c r="P3" s="210"/>
      <c r="Q3" s="210"/>
    </row>
    <row r="4" spans="1:17" s="6" customFormat="1" ht="116.25" customHeight="1">
      <c r="A4" s="219"/>
      <c r="B4" s="209"/>
      <c r="C4" s="119" t="s">
        <v>211</v>
      </c>
      <c r="D4" s="113" t="s">
        <v>206</v>
      </c>
      <c r="E4" s="116" t="s">
        <v>51</v>
      </c>
      <c r="F4" s="49" t="s">
        <v>207</v>
      </c>
      <c r="G4" s="34" t="s">
        <v>208</v>
      </c>
      <c r="H4" s="46" t="s">
        <v>68</v>
      </c>
      <c r="I4" s="46" t="s">
        <v>209</v>
      </c>
      <c r="J4" s="122" t="s">
        <v>212</v>
      </c>
      <c r="K4" s="123" t="s">
        <v>51</v>
      </c>
      <c r="L4" s="128" t="s">
        <v>170</v>
      </c>
      <c r="M4" s="116" t="s">
        <v>7</v>
      </c>
      <c r="N4" s="36" t="s">
        <v>213</v>
      </c>
      <c r="O4" s="35" t="s">
        <v>51</v>
      </c>
      <c r="P4" s="35" t="s">
        <v>171</v>
      </c>
      <c r="Q4" s="35" t="s">
        <v>7</v>
      </c>
    </row>
    <row r="5" spans="1:19" s="61" customFormat="1" ht="14.25">
      <c r="A5" s="52">
        <v>1</v>
      </c>
      <c r="B5" s="52">
        <v>2</v>
      </c>
      <c r="C5" s="106" t="s">
        <v>42</v>
      </c>
      <c r="D5" s="106" t="s">
        <v>8</v>
      </c>
      <c r="E5" s="106" t="s">
        <v>9</v>
      </c>
      <c r="F5" s="33" t="s">
        <v>59</v>
      </c>
      <c r="G5" s="33" t="s">
        <v>60</v>
      </c>
      <c r="H5" s="33" t="s">
        <v>43</v>
      </c>
      <c r="I5" s="33" t="s">
        <v>10</v>
      </c>
      <c r="J5" s="124" t="s">
        <v>11</v>
      </c>
      <c r="K5" s="124" t="s">
        <v>12</v>
      </c>
      <c r="L5" s="106" t="s">
        <v>13</v>
      </c>
      <c r="M5" s="106" t="s">
        <v>44</v>
      </c>
      <c r="N5" s="33" t="s">
        <v>14</v>
      </c>
      <c r="O5" s="33" t="s">
        <v>41</v>
      </c>
      <c r="P5" s="33" t="s">
        <v>56</v>
      </c>
      <c r="Q5" s="33" t="s">
        <v>57</v>
      </c>
      <c r="R5" s="60"/>
      <c r="S5" s="60"/>
    </row>
    <row r="6" spans="1:17" ht="22.5" customHeight="1">
      <c r="A6" s="39" t="s">
        <v>70</v>
      </c>
      <c r="B6" s="28" t="s">
        <v>31</v>
      </c>
      <c r="C6" s="165">
        <f>C7+C8</f>
        <v>29650</v>
      </c>
      <c r="D6" s="165">
        <f>D7+D8</f>
        <v>2643</v>
      </c>
      <c r="E6" s="165">
        <f>E7+E8</f>
        <v>1391.84577</v>
      </c>
      <c r="F6" s="166">
        <f>E6-D6</f>
        <v>-1251.15423</v>
      </c>
      <c r="G6" s="178">
        <f>_xlfn.IFERROR(E6/D6,"")</f>
        <v>0.5266158796821793</v>
      </c>
      <c r="H6" s="166">
        <f>E6-C6</f>
        <v>-28258.15423</v>
      </c>
      <c r="I6" s="178">
        <f>_xlfn.IFERROR(E6/C6,"")</f>
        <v>0.046942521753794264</v>
      </c>
      <c r="J6" s="165">
        <f>J7+J8</f>
        <v>0</v>
      </c>
      <c r="K6" s="165">
        <f>K7+K8</f>
        <v>0</v>
      </c>
      <c r="L6" s="165">
        <f>K6-J6</f>
        <v>0</v>
      </c>
      <c r="M6" s="180">
        <f>_xlfn.IFERROR(K6/J6,"")</f>
      </c>
      <c r="N6" s="166">
        <f>C6+J6</f>
        <v>29650</v>
      </c>
      <c r="O6" s="166">
        <f>E6+K6</f>
        <v>1391.84577</v>
      </c>
      <c r="P6" s="166">
        <f>O6-N6</f>
        <v>-28258.15423</v>
      </c>
      <c r="Q6" s="178">
        <f>_xlfn.IFERROR(O6/N6,"")</f>
        <v>0.046942521753794264</v>
      </c>
    </row>
    <row r="7" spans="1:17" ht="63">
      <c r="A7" s="40" t="s">
        <v>109</v>
      </c>
      <c r="B7" s="194" t="s">
        <v>110</v>
      </c>
      <c r="C7" s="172">
        <v>19210</v>
      </c>
      <c r="D7" s="172">
        <v>1685</v>
      </c>
      <c r="E7" s="172">
        <v>1114.35594</v>
      </c>
      <c r="F7" s="173">
        <f aca="true" t="shared" si="0" ref="F7:F50">E7-D7</f>
        <v>-570.6440600000001</v>
      </c>
      <c r="G7" s="179">
        <f aca="true" t="shared" si="1" ref="G7:G39">_xlfn.IFERROR(E7/D7,"")</f>
        <v>0.6613388367952522</v>
      </c>
      <c r="H7" s="173">
        <f aca="true" t="shared" si="2" ref="H7:H50">E7-C7</f>
        <v>-18095.64406</v>
      </c>
      <c r="I7" s="179">
        <f aca="true" t="shared" si="3" ref="I7:I39">_xlfn.IFERROR(E7/C7,"")</f>
        <v>0.05800915877147319</v>
      </c>
      <c r="J7" s="172">
        <v>0</v>
      </c>
      <c r="K7" s="172">
        <v>0</v>
      </c>
      <c r="L7" s="172">
        <f aca="true" t="shared" si="4" ref="L7:L39">K7-J7</f>
        <v>0</v>
      </c>
      <c r="M7" s="183">
        <f aca="true" t="shared" si="5" ref="M7:M39">_xlfn.IFERROR(K7/J7,"")</f>
      </c>
      <c r="N7" s="173">
        <f aca="true" t="shared" si="6" ref="N7:N43">C7+J7</f>
        <v>19210</v>
      </c>
      <c r="O7" s="173">
        <f aca="true" t="shared" si="7" ref="O7:O43">E7+K7</f>
        <v>1114.35594</v>
      </c>
      <c r="P7" s="173">
        <f aca="true" t="shared" si="8" ref="P7:P43">O7-N7</f>
        <v>-18095.64406</v>
      </c>
      <c r="Q7" s="179">
        <f aca="true" t="shared" si="9" ref="Q7:Q39">_xlfn.IFERROR(O7/N7,"")</f>
        <v>0.05800915877147319</v>
      </c>
    </row>
    <row r="8" spans="1:19" s="27" customFormat="1" ht="18.75">
      <c r="A8" s="40" t="s">
        <v>71</v>
      </c>
      <c r="B8" s="194" t="s">
        <v>111</v>
      </c>
      <c r="C8" s="172">
        <v>10440</v>
      </c>
      <c r="D8" s="172">
        <v>958</v>
      </c>
      <c r="E8" s="172">
        <v>277.48983000000004</v>
      </c>
      <c r="F8" s="173">
        <f t="shared" si="0"/>
        <v>-680.51017</v>
      </c>
      <c r="G8" s="179">
        <f t="shared" si="1"/>
        <v>0.2896553549060543</v>
      </c>
      <c r="H8" s="173">
        <f t="shared" si="2"/>
        <v>-10162.51017</v>
      </c>
      <c r="I8" s="179">
        <f t="shared" si="3"/>
        <v>0.026579485632183913</v>
      </c>
      <c r="J8" s="172">
        <v>0</v>
      </c>
      <c r="K8" s="172">
        <v>0</v>
      </c>
      <c r="L8" s="172">
        <f t="shared" si="4"/>
        <v>0</v>
      </c>
      <c r="M8" s="183">
        <f t="shared" si="5"/>
      </c>
      <c r="N8" s="173">
        <f t="shared" si="6"/>
        <v>10440</v>
      </c>
      <c r="O8" s="173">
        <f t="shared" si="7"/>
        <v>277.48983000000004</v>
      </c>
      <c r="P8" s="173">
        <f t="shared" si="8"/>
        <v>-10162.51017</v>
      </c>
      <c r="Q8" s="179">
        <f t="shared" si="9"/>
        <v>0.026579485632183913</v>
      </c>
      <c r="R8" s="26"/>
      <c r="S8" s="26"/>
    </row>
    <row r="9" spans="1:17" ht="18" customHeight="1">
      <c r="A9" s="39" t="s">
        <v>72</v>
      </c>
      <c r="B9" s="28" t="s">
        <v>32</v>
      </c>
      <c r="C9" s="165">
        <v>564162</v>
      </c>
      <c r="D9" s="165">
        <v>46126.7</v>
      </c>
      <c r="E9" s="165">
        <v>32704.79782</v>
      </c>
      <c r="F9" s="166">
        <f t="shared" si="0"/>
        <v>-13421.902179999997</v>
      </c>
      <c r="G9" s="178">
        <f t="shared" si="1"/>
        <v>0.7090209752702882</v>
      </c>
      <c r="H9" s="166">
        <f t="shared" si="2"/>
        <v>-531457.20218</v>
      </c>
      <c r="I9" s="178">
        <f t="shared" si="3"/>
        <v>0.05797057905353427</v>
      </c>
      <c r="J9" s="165">
        <v>71692.76512000001</v>
      </c>
      <c r="K9" s="165">
        <v>2227.1243999999997</v>
      </c>
      <c r="L9" s="165">
        <f t="shared" si="4"/>
        <v>-69465.64072000001</v>
      </c>
      <c r="M9" s="180">
        <f t="shared" si="5"/>
        <v>0.03106484170714044</v>
      </c>
      <c r="N9" s="166">
        <f>C9+J9</f>
        <v>635854.76512</v>
      </c>
      <c r="O9" s="166">
        <f>E9+K9</f>
        <v>34931.92222</v>
      </c>
      <c r="P9" s="166">
        <f t="shared" si="8"/>
        <v>-600922.8429</v>
      </c>
      <c r="Q9" s="178">
        <f t="shared" si="9"/>
        <v>0.054936951228803904</v>
      </c>
    </row>
    <row r="10" spans="1:17" ht="20.25" customHeight="1">
      <c r="A10" s="39" t="s">
        <v>61</v>
      </c>
      <c r="B10" s="29" t="s">
        <v>164</v>
      </c>
      <c r="C10" s="165">
        <v>163003.2</v>
      </c>
      <c r="D10" s="165">
        <v>21886.2</v>
      </c>
      <c r="E10" s="165">
        <v>1007.82321</v>
      </c>
      <c r="F10" s="166">
        <f t="shared" si="0"/>
        <v>-20878.376790000002</v>
      </c>
      <c r="G10" s="178">
        <f t="shared" si="1"/>
        <v>0.04604834142062121</v>
      </c>
      <c r="H10" s="166">
        <f t="shared" si="2"/>
        <v>-161995.37679</v>
      </c>
      <c r="I10" s="178">
        <f t="shared" si="3"/>
        <v>0.006182843097558821</v>
      </c>
      <c r="J10" s="165">
        <v>249.8</v>
      </c>
      <c r="K10" s="165">
        <v>4.019699999999999</v>
      </c>
      <c r="L10" s="165">
        <f t="shared" si="4"/>
        <v>-245.7803</v>
      </c>
      <c r="M10" s="180">
        <f t="shared" si="5"/>
        <v>0.016091673338670932</v>
      </c>
      <c r="N10" s="166">
        <f>C10+J10</f>
        <v>163253</v>
      </c>
      <c r="O10" s="166">
        <f>E10+K10</f>
        <v>1011.84291</v>
      </c>
      <c r="P10" s="166">
        <f t="shared" si="8"/>
        <v>-162241.15709</v>
      </c>
      <c r="Q10" s="178">
        <f t="shared" si="9"/>
        <v>0.006198004998376753</v>
      </c>
    </row>
    <row r="11" spans="1:17" ht="18.75">
      <c r="A11" s="39" t="s">
        <v>62</v>
      </c>
      <c r="B11" s="16" t="s">
        <v>33</v>
      </c>
      <c r="C11" s="165">
        <f>SUM(C13:C24)+C12</f>
        <v>166100.00000000003</v>
      </c>
      <c r="D11" s="165">
        <f>SUM(D13:D24)+D12</f>
        <v>14040.01</v>
      </c>
      <c r="E11" s="165">
        <f>SUM(E13:E24)+E12</f>
        <v>8355.22248</v>
      </c>
      <c r="F11" s="166">
        <f t="shared" si="0"/>
        <v>-5684.78752</v>
      </c>
      <c r="G11" s="178">
        <f t="shared" si="1"/>
        <v>0.5951008923782818</v>
      </c>
      <c r="H11" s="166">
        <f t="shared" si="2"/>
        <v>-157744.77752000003</v>
      </c>
      <c r="I11" s="178">
        <f t="shared" si="3"/>
        <v>0.05030236291390728</v>
      </c>
      <c r="J11" s="165">
        <f>SUM(J13:J24)</f>
        <v>52223.58176</v>
      </c>
      <c r="K11" s="165">
        <f>SUM(K13:K24)</f>
        <v>56.264219999999995</v>
      </c>
      <c r="L11" s="165">
        <f t="shared" si="4"/>
        <v>-52167.317540000004</v>
      </c>
      <c r="M11" s="180">
        <f t="shared" si="5"/>
        <v>0.0010773719094674366</v>
      </c>
      <c r="N11" s="166">
        <f t="shared" si="6"/>
        <v>218323.58176000003</v>
      </c>
      <c r="O11" s="166">
        <f t="shared" si="7"/>
        <v>8411.4867</v>
      </c>
      <c r="P11" s="166">
        <f t="shared" si="8"/>
        <v>-209912.09506000002</v>
      </c>
      <c r="Q11" s="178">
        <f t="shared" si="9"/>
        <v>0.03852761406803332</v>
      </c>
    </row>
    <row r="12" spans="1:17" ht="31.5" customHeight="1" hidden="1">
      <c r="A12" s="41" t="s">
        <v>161</v>
      </c>
      <c r="B12" s="185" t="s">
        <v>162</v>
      </c>
      <c r="C12" s="172">
        <v>0</v>
      </c>
      <c r="D12" s="172">
        <v>0</v>
      </c>
      <c r="E12" s="172">
        <v>0</v>
      </c>
      <c r="F12" s="173">
        <f>E12-D12</f>
        <v>0</v>
      </c>
      <c r="G12" s="179">
        <f t="shared" si="1"/>
      </c>
      <c r="H12" s="173">
        <f>E12-C12</f>
        <v>0</v>
      </c>
      <c r="I12" s="179">
        <f t="shared" si="3"/>
      </c>
      <c r="J12" s="172">
        <v>0</v>
      </c>
      <c r="K12" s="172">
        <v>0</v>
      </c>
      <c r="L12" s="172">
        <f t="shared" si="4"/>
        <v>0</v>
      </c>
      <c r="M12" s="183">
        <f t="shared" si="5"/>
      </c>
      <c r="N12" s="173">
        <f>C12+J12</f>
        <v>0</v>
      </c>
      <c r="O12" s="173">
        <f>E12+K12</f>
        <v>0</v>
      </c>
      <c r="P12" s="173">
        <f>O12-N12</f>
        <v>0</v>
      </c>
      <c r="Q12" s="179">
        <f t="shared" si="9"/>
      </c>
    </row>
    <row r="13" spans="1:19" s="27" customFormat="1" ht="36" customHeight="1">
      <c r="A13" s="41" t="s">
        <v>75</v>
      </c>
      <c r="B13" s="185" t="s">
        <v>114</v>
      </c>
      <c r="C13" s="172">
        <v>1300</v>
      </c>
      <c r="D13" s="172">
        <v>120</v>
      </c>
      <c r="E13" s="172">
        <v>0</v>
      </c>
      <c r="F13" s="173">
        <f t="shared" si="0"/>
        <v>-120</v>
      </c>
      <c r="G13" s="179">
        <f t="shared" si="1"/>
        <v>0</v>
      </c>
      <c r="H13" s="173">
        <f aca="true" t="shared" si="10" ref="H13:H24">E13-C13</f>
        <v>-1300</v>
      </c>
      <c r="I13" s="179">
        <f t="shared" si="3"/>
        <v>0</v>
      </c>
      <c r="J13" s="172">
        <v>0</v>
      </c>
      <c r="K13" s="172">
        <v>0</v>
      </c>
      <c r="L13" s="172">
        <f t="shared" si="4"/>
        <v>0</v>
      </c>
      <c r="M13" s="183">
        <f t="shared" si="5"/>
      </c>
      <c r="N13" s="173">
        <f t="shared" si="6"/>
        <v>1300</v>
      </c>
      <c r="O13" s="173">
        <f t="shared" si="7"/>
        <v>0</v>
      </c>
      <c r="P13" s="173">
        <f t="shared" si="8"/>
        <v>-1300</v>
      </c>
      <c r="Q13" s="179">
        <f t="shared" si="9"/>
        <v>0</v>
      </c>
      <c r="R13" s="26"/>
      <c r="S13" s="26"/>
    </row>
    <row r="14" spans="1:19" s="27" customFormat="1" ht="33" customHeight="1">
      <c r="A14" s="41" t="s">
        <v>74</v>
      </c>
      <c r="B14" s="185" t="s">
        <v>115</v>
      </c>
      <c r="C14" s="172">
        <v>300</v>
      </c>
      <c r="D14" s="172">
        <v>26.8</v>
      </c>
      <c r="E14" s="195">
        <v>0</v>
      </c>
      <c r="F14" s="173">
        <f t="shared" si="0"/>
        <v>-26.8</v>
      </c>
      <c r="G14" s="179">
        <f t="shared" si="1"/>
        <v>0</v>
      </c>
      <c r="H14" s="173">
        <f t="shared" si="10"/>
        <v>-300</v>
      </c>
      <c r="I14" s="179">
        <f t="shared" si="3"/>
        <v>0</v>
      </c>
      <c r="J14" s="172">
        <v>0</v>
      </c>
      <c r="K14" s="172">
        <v>0</v>
      </c>
      <c r="L14" s="172">
        <f t="shared" si="4"/>
        <v>0</v>
      </c>
      <c r="M14" s="183">
        <f t="shared" si="5"/>
      </c>
      <c r="N14" s="173">
        <f t="shared" si="6"/>
        <v>300</v>
      </c>
      <c r="O14" s="173">
        <f t="shared" si="7"/>
        <v>0</v>
      </c>
      <c r="P14" s="173">
        <f t="shared" si="8"/>
        <v>-300</v>
      </c>
      <c r="Q14" s="179">
        <f t="shared" si="9"/>
        <v>0</v>
      </c>
      <c r="R14" s="26"/>
      <c r="S14" s="26"/>
    </row>
    <row r="15" spans="1:19" s="27" customFormat="1" ht="53.25" customHeight="1">
      <c r="A15" s="41" t="s">
        <v>63</v>
      </c>
      <c r="B15" s="185" t="s">
        <v>116</v>
      </c>
      <c r="C15" s="172">
        <v>121797.6</v>
      </c>
      <c r="D15" s="172">
        <v>10629.1</v>
      </c>
      <c r="E15" s="172">
        <v>7109.20575</v>
      </c>
      <c r="F15" s="173">
        <f t="shared" si="0"/>
        <v>-3519.8942500000003</v>
      </c>
      <c r="G15" s="179">
        <f t="shared" si="1"/>
        <v>0.6688436226961831</v>
      </c>
      <c r="H15" s="173">
        <f t="shared" si="10"/>
        <v>-114688.39425000001</v>
      </c>
      <c r="I15" s="179">
        <f t="shared" si="3"/>
        <v>0.058369013428836033</v>
      </c>
      <c r="J15" s="172">
        <v>31923.58176</v>
      </c>
      <c r="K15" s="172">
        <v>51.58038</v>
      </c>
      <c r="L15" s="172">
        <f t="shared" si="4"/>
        <v>-31872.00138</v>
      </c>
      <c r="M15" s="183">
        <f t="shared" si="5"/>
        <v>0.0016157453880889334</v>
      </c>
      <c r="N15" s="173">
        <f t="shared" si="6"/>
        <v>153721.18176</v>
      </c>
      <c r="O15" s="173">
        <f t="shared" si="7"/>
        <v>7160.78613</v>
      </c>
      <c r="P15" s="173">
        <f t="shared" si="8"/>
        <v>-146560.39563</v>
      </c>
      <c r="Q15" s="179">
        <f t="shared" si="9"/>
        <v>0.04658295003989696</v>
      </c>
      <c r="R15" s="26"/>
      <c r="S15" s="26"/>
    </row>
    <row r="16" spans="1:19" s="27" customFormat="1" ht="23.25" customHeight="1">
      <c r="A16" s="41" t="s">
        <v>64</v>
      </c>
      <c r="B16" s="185" t="s">
        <v>117</v>
      </c>
      <c r="C16" s="172">
        <v>6500</v>
      </c>
      <c r="D16" s="172">
        <v>540</v>
      </c>
      <c r="E16" s="172">
        <v>438.38862</v>
      </c>
      <c r="F16" s="173">
        <f t="shared" si="0"/>
        <v>-101.61138</v>
      </c>
      <c r="G16" s="179">
        <f t="shared" si="1"/>
        <v>0.8118307777777778</v>
      </c>
      <c r="H16" s="173">
        <f t="shared" si="10"/>
        <v>-6061.61138</v>
      </c>
      <c r="I16" s="179">
        <f t="shared" si="3"/>
        <v>0.06744440307692308</v>
      </c>
      <c r="J16" s="172">
        <v>0</v>
      </c>
      <c r="K16" s="172">
        <v>0</v>
      </c>
      <c r="L16" s="172">
        <f t="shared" si="4"/>
        <v>0</v>
      </c>
      <c r="M16" s="183">
        <f t="shared" si="5"/>
      </c>
      <c r="N16" s="173">
        <f t="shared" si="6"/>
        <v>6500</v>
      </c>
      <c r="O16" s="173">
        <f t="shared" si="7"/>
        <v>438.38862</v>
      </c>
      <c r="P16" s="173">
        <f t="shared" si="8"/>
        <v>-6061.61138</v>
      </c>
      <c r="Q16" s="179">
        <f t="shared" si="9"/>
        <v>0.06744440307692308</v>
      </c>
      <c r="R16" s="26"/>
      <c r="S16" s="26"/>
    </row>
    <row r="17" spans="1:19" s="27" customFormat="1" ht="40.5" customHeight="1">
      <c r="A17" s="41" t="s">
        <v>112</v>
      </c>
      <c r="B17" s="185" t="s">
        <v>118</v>
      </c>
      <c r="C17" s="172">
        <v>1994.6</v>
      </c>
      <c r="D17" s="172">
        <v>167.4</v>
      </c>
      <c r="E17" s="172">
        <v>134.34957</v>
      </c>
      <c r="F17" s="173">
        <f t="shared" si="0"/>
        <v>-33.050430000000006</v>
      </c>
      <c r="G17" s="179">
        <f t="shared" si="1"/>
        <v>0.802566129032258</v>
      </c>
      <c r="H17" s="173">
        <f t="shared" si="10"/>
        <v>-1860.2504299999998</v>
      </c>
      <c r="I17" s="179">
        <f t="shared" si="3"/>
        <v>0.06735664794946356</v>
      </c>
      <c r="J17" s="172">
        <v>0</v>
      </c>
      <c r="K17" s="172">
        <v>0</v>
      </c>
      <c r="L17" s="172">
        <f t="shared" si="4"/>
        <v>0</v>
      </c>
      <c r="M17" s="183">
        <f t="shared" si="5"/>
      </c>
      <c r="N17" s="173">
        <f t="shared" si="6"/>
        <v>1994.6</v>
      </c>
      <c r="O17" s="173">
        <f t="shared" si="7"/>
        <v>134.34957</v>
      </c>
      <c r="P17" s="173">
        <f t="shared" si="8"/>
        <v>-1860.2504299999998</v>
      </c>
      <c r="Q17" s="179">
        <f t="shared" si="9"/>
        <v>0.06735664794946356</v>
      </c>
      <c r="R17" s="26"/>
      <c r="S17" s="26"/>
    </row>
    <row r="18" spans="1:19" s="27" customFormat="1" ht="34.5" customHeight="1">
      <c r="A18" s="41" t="s">
        <v>65</v>
      </c>
      <c r="B18" s="185" t="s">
        <v>77</v>
      </c>
      <c r="C18" s="172">
        <v>300</v>
      </c>
      <c r="D18" s="172">
        <v>0</v>
      </c>
      <c r="E18" s="172">
        <v>0</v>
      </c>
      <c r="F18" s="173">
        <f t="shared" si="0"/>
        <v>0</v>
      </c>
      <c r="G18" s="179">
        <f t="shared" si="1"/>
      </c>
      <c r="H18" s="173">
        <f t="shared" si="10"/>
        <v>-300</v>
      </c>
      <c r="I18" s="179">
        <f t="shared" si="3"/>
        <v>0</v>
      </c>
      <c r="J18" s="172">
        <v>0</v>
      </c>
      <c r="K18" s="172">
        <v>0</v>
      </c>
      <c r="L18" s="172">
        <f t="shared" si="4"/>
        <v>0</v>
      </c>
      <c r="M18" s="183">
        <f t="shared" si="5"/>
      </c>
      <c r="N18" s="173">
        <f t="shared" si="6"/>
        <v>300</v>
      </c>
      <c r="O18" s="173">
        <f t="shared" si="7"/>
        <v>0</v>
      </c>
      <c r="P18" s="173">
        <f t="shared" si="8"/>
        <v>-300</v>
      </c>
      <c r="Q18" s="179">
        <f t="shared" si="9"/>
        <v>0</v>
      </c>
      <c r="R18" s="26"/>
      <c r="S18" s="26"/>
    </row>
    <row r="19" spans="1:19" s="27" customFormat="1" ht="68.25" customHeight="1">
      <c r="A19" s="41" t="s">
        <v>66</v>
      </c>
      <c r="B19" s="185" t="s">
        <v>119</v>
      </c>
      <c r="C19" s="172">
        <v>318.6</v>
      </c>
      <c r="D19" s="172">
        <v>26.6</v>
      </c>
      <c r="E19" s="172">
        <v>0</v>
      </c>
      <c r="F19" s="173">
        <f t="shared" si="0"/>
        <v>-26.6</v>
      </c>
      <c r="G19" s="179">
        <f t="shared" si="1"/>
        <v>0</v>
      </c>
      <c r="H19" s="173">
        <f t="shared" si="10"/>
        <v>-318.6</v>
      </c>
      <c r="I19" s="179">
        <f t="shared" si="3"/>
        <v>0</v>
      </c>
      <c r="J19" s="172">
        <v>0</v>
      </c>
      <c r="K19" s="172">
        <v>0</v>
      </c>
      <c r="L19" s="172">
        <f t="shared" si="4"/>
        <v>0</v>
      </c>
      <c r="M19" s="183">
        <f t="shared" si="5"/>
      </c>
      <c r="N19" s="173">
        <f t="shared" si="6"/>
        <v>318.6</v>
      </c>
      <c r="O19" s="173">
        <f t="shared" si="7"/>
        <v>0</v>
      </c>
      <c r="P19" s="173">
        <f t="shared" si="8"/>
        <v>-318.6</v>
      </c>
      <c r="Q19" s="179">
        <f t="shared" si="9"/>
        <v>0</v>
      </c>
      <c r="R19" s="26"/>
      <c r="S19" s="26"/>
    </row>
    <row r="20" spans="1:19" s="27" customFormat="1" ht="36" customHeight="1">
      <c r="A20" s="41" t="s">
        <v>113</v>
      </c>
      <c r="B20" s="185" t="s">
        <v>120</v>
      </c>
      <c r="C20" s="172">
        <v>550.2</v>
      </c>
      <c r="D20" s="172">
        <v>0.1</v>
      </c>
      <c r="E20" s="172">
        <v>0</v>
      </c>
      <c r="F20" s="173">
        <f t="shared" si="0"/>
        <v>-0.1</v>
      </c>
      <c r="G20" s="179">
        <f t="shared" si="1"/>
        <v>0</v>
      </c>
      <c r="H20" s="173">
        <f t="shared" si="10"/>
        <v>-550.2</v>
      </c>
      <c r="I20" s="179">
        <f t="shared" si="3"/>
        <v>0</v>
      </c>
      <c r="J20" s="172">
        <v>0</v>
      </c>
      <c r="K20" s="172">
        <v>0</v>
      </c>
      <c r="L20" s="172">
        <f t="shared" si="4"/>
        <v>0</v>
      </c>
      <c r="M20" s="183">
        <f t="shared" si="5"/>
      </c>
      <c r="N20" s="173">
        <f t="shared" si="6"/>
        <v>550.2</v>
      </c>
      <c r="O20" s="173">
        <f t="shared" si="7"/>
        <v>0</v>
      </c>
      <c r="P20" s="173">
        <f t="shared" si="8"/>
        <v>-550.2</v>
      </c>
      <c r="Q20" s="179">
        <f t="shared" si="9"/>
        <v>0</v>
      </c>
      <c r="R20" s="26"/>
      <c r="S20" s="26"/>
    </row>
    <row r="21" spans="1:19" s="27" customFormat="1" ht="23.25" customHeight="1">
      <c r="A21" s="41" t="s">
        <v>76</v>
      </c>
      <c r="B21" s="185" t="s">
        <v>73</v>
      </c>
      <c r="C21" s="172">
        <v>400</v>
      </c>
      <c r="D21" s="172">
        <v>0</v>
      </c>
      <c r="E21" s="172">
        <v>0</v>
      </c>
      <c r="F21" s="173">
        <f t="shared" si="0"/>
        <v>0</v>
      </c>
      <c r="G21" s="179">
        <f t="shared" si="1"/>
      </c>
      <c r="H21" s="173">
        <f t="shared" si="10"/>
        <v>-400</v>
      </c>
      <c r="I21" s="179">
        <f t="shared" si="3"/>
        <v>0</v>
      </c>
      <c r="J21" s="172">
        <v>0</v>
      </c>
      <c r="K21" s="172">
        <v>0</v>
      </c>
      <c r="L21" s="172">
        <f t="shared" si="4"/>
        <v>0</v>
      </c>
      <c r="M21" s="183">
        <f t="shared" si="5"/>
      </c>
      <c r="N21" s="173">
        <f t="shared" si="6"/>
        <v>400</v>
      </c>
      <c r="O21" s="173">
        <f t="shared" si="7"/>
        <v>0</v>
      </c>
      <c r="P21" s="173">
        <f t="shared" si="8"/>
        <v>-400</v>
      </c>
      <c r="Q21" s="179">
        <f t="shared" si="9"/>
        <v>0</v>
      </c>
      <c r="R21" s="26"/>
      <c r="S21" s="26"/>
    </row>
    <row r="22" spans="1:19" s="27" customFormat="1" ht="40.5" customHeight="1">
      <c r="A22" s="41" t="s">
        <v>67</v>
      </c>
      <c r="B22" s="185" t="s">
        <v>121</v>
      </c>
      <c r="C22" s="172">
        <v>9000</v>
      </c>
      <c r="D22" s="172">
        <v>960.7</v>
      </c>
      <c r="E22" s="172">
        <v>670.27854</v>
      </c>
      <c r="F22" s="173">
        <f t="shared" si="0"/>
        <v>-290.42146</v>
      </c>
      <c r="G22" s="179">
        <f t="shared" si="1"/>
        <v>0.6976980743208078</v>
      </c>
      <c r="H22" s="173">
        <f t="shared" si="10"/>
        <v>-8329.72146</v>
      </c>
      <c r="I22" s="179">
        <f t="shared" si="3"/>
        <v>0.07447539333333333</v>
      </c>
      <c r="J22" s="172">
        <v>300</v>
      </c>
      <c r="K22" s="172">
        <v>4.68384</v>
      </c>
      <c r="L22" s="172">
        <f t="shared" si="4"/>
        <v>-295.31616</v>
      </c>
      <c r="M22" s="183">
        <f t="shared" si="5"/>
        <v>0.0156128</v>
      </c>
      <c r="N22" s="173">
        <f t="shared" si="6"/>
        <v>9300</v>
      </c>
      <c r="O22" s="173">
        <f t="shared" si="7"/>
        <v>674.96238</v>
      </c>
      <c r="P22" s="173">
        <f t="shared" si="8"/>
        <v>-8625.03762</v>
      </c>
      <c r="Q22" s="179">
        <f t="shared" si="9"/>
        <v>0.0725766</v>
      </c>
      <c r="R22" s="26"/>
      <c r="S22" s="26"/>
    </row>
    <row r="23" spans="1:19" s="27" customFormat="1" ht="40.5" customHeight="1">
      <c r="A23" s="41">
        <v>3230</v>
      </c>
      <c r="B23" s="185" t="s">
        <v>214</v>
      </c>
      <c r="C23" s="172">
        <v>10000</v>
      </c>
      <c r="D23" s="172">
        <v>23.83</v>
      </c>
      <c r="E23" s="172">
        <v>0</v>
      </c>
      <c r="F23" s="173">
        <f t="shared" si="0"/>
        <v>-23.83</v>
      </c>
      <c r="G23" s="179">
        <f t="shared" si="1"/>
        <v>0</v>
      </c>
      <c r="H23" s="173">
        <f t="shared" si="10"/>
        <v>-10000</v>
      </c>
      <c r="I23" s="179">
        <f t="shared" si="3"/>
        <v>0</v>
      </c>
      <c r="J23" s="172">
        <v>20000</v>
      </c>
      <c r="K23" s="172">
        <v>0</v>
      </c>
      <c r="L23" s="172">
        <f t="shared" si="4"/>
        <v>-20000</v>
      </c>
      <c r="M23" s="183"/>
      <c r="N23" s="173">
        <f>C23+J23</f>
        <v>30000</v>
      </c>
      <c r="O23" s="173">
        <f>E23+K23</f>
        <v>0</v>
      </c>
      <c r="P23" s="173">
        <f t="shared" si="8"/>
        <v>-30000</v>
      </c>
      <c r="Q23" s="179"/>
      <c r="R23" s="26"/>
      <c r="S23" s="26"/>
    </row>
    <row r="24" spans="1:19" s="27" customFormat="1" ht="23.25" customHeight="1">
      <c r="A24" s="41" t="s">
        <v>78</v>
      </c>
      <c r="B24" s="185" t="s">
        <v>122</v>
      </c>
      <c r="C24" s="172">
        <v>13639</v>
      </c>
      <c r="D24" s="172">
        <v>1545.48</v>
      </c>
      <c r="E24" s="172">
        <v>3</v>
      </c>
      <c r="F24" s="173">
        <f t="shared" si="0"/>
        <v>-1542.48</v>
      </c>
      <c r="G24" s="179">
        <f t="shared" si="1"/>
        <v>0.0019411444987964903</v>
      </c>
      <c r="H24" s="173">
        <f t="shared" si="10"/>
        <v>-13636</v>
      </c>
      <c r="I24" s="179">
        <f t="shared" si="3"/>
        <v>0.00021995747488818827</v>
      </c>
      <c r="J24" s="172">
        <v>0</v>
      </c>
      <c r="K24" s="172">
        <v>0</v>
      </c>
      <c r="L24" s="172">
        <f t="shared" si="4"/>
        <v>0</v>
      </c>
      <c r="M24" s="183">
        <f t="shared" si="5"/>
      </c>
      <c r="N24" s="173">
        <f t="shared" si="6"/>
        <v>13639</v>
      </c>
      <c r="O24" s="173">
        <f t="shared" si="7"/>
        <v>3</v>
      </c>
      <c r="P24" s="173">
        <f t="shared" si="8"/>
        <v>-13636</v>
      </c>
      <c r="Q24" s="179">
        <f t="shared" si="9"/>
        <v>0.00021995747488818827</v>
      </c>
      <c r="R24" s="26"/>
      <c r="S24" s="26"/>
    </row>
    <row r="25" spans="1:19" s="27" customFormat="1" ht="18.75">
      <c r="A25" s="42" t="s">
        <v>79</v>
      </c>
      <c r="B25" s="30" t="s">
        <v>35</v>
      </c>
      <c r="C25" s="165">
        <v>103104</v>
      </c>
      <c r="D25" s="165">
        <v>8924.6</v>
      </c>
      <c r="E25" s="165">
        <v>5203.97065</v>
      </c>
      <c r="F25" s="166">
        <f t="shared" si="0"/>
        <v>-3720.62935</v>
      </c>
      <c r="G25" s="178">
        <f t="shared" si="1"/>
        <v>0.5831040774936692</v>
      </c>
      <c r="H25" s="166">
        <f t="shared" si="2"/>
        <v>-97900.02935</v>
      </c>
      <c r="I25" s="178">
        <f t="shared" si="3"/>
        <v>0.05047302384000621</v>
      </c>
      <c r="J25" s="165">
        <v>1191.5</v>
      </c>
      <c r="K25" s="165">
        <v>4.368</v>
      </c>
      <c r="L25" s="165">
        <f t="shared" si="4"/>
        <v>-1187.132</v>
      </c>
      <c r="M25" s="180">
        <f t="shared" si="5"/>
        <v>0.0036659672681493916</v>
      </c>
      <c r="N25" s="166">
        <f t="shared" si="6"/>
        <v>104295.5</v>
      </c>
      <c r="O25" s="166">
        <f t="shared" si="7"/>
        <v>5208.338650000001</v>
      </c>
      <c r="P25" s="166">
        <f t="shared" si="8"/>
        <v>-99087.16135</v>
      </c>
      <c r="Q25" s="178">
        <f t="shared" si="9"/>
        <v>0.04993828736618551</v>
      </c>
      <c r="R25" s="26"/>
      <c r="S25" s="26"/>
    </row>
    <row r="26" spans="1:19" s="27" customFormat="1" ht="32.25" customHeight="1">
      <c r="A26" s="43" t="s">
        <v>80</v>
      </c>
      <c r="B26" s="30" t="s">
        <v>37</v>
      </c>
      <c r="C26" s="165">
        <v>47908.2</v>
      </c>
      <c r="D26" s="165">
        <v>3925.76</v>
      </c>
      <c r="E26" s="165">
        <v>3009.24218</v>
      </c>
      <c r="F26" s="166">
        <f t="shared" si="0"/>
        <v>-916.51782</v>
      </c>
      <c r="G26" s="178">
        <f t="shared" si="1"/>
        <v>0.7665374806406913</v>
      </c>
      <c r="H26" s="166">
        <f t="shared" si="2"/>
        <v>-44898.957819999996</v>
      </c>
      <c r="I26" s="178">
        <f t="shared" si="3"/>
        <v>0.06281267465694809</v>
      </c>
      <c r="J26" s="165">
        <v>244.29493</v>
      </c>
      <c r="K26" s="165">
        <v>0</v>
      </c>
      <c r="L26" s="165">
        <f t="shared" si="4"/>
        <v>-244.29493</v>
      </c>
      <c r="M26" s="180">
        <f t="shared" si="5"/>
        <v>0</v>
      </c>
      <c r="N26" s="166">
        <f t="shared" si="6"/>
        <v>48152.49492999999</v>
      </c>
      <c r="O26" s="166">
        <f t="shared" si="7"/>
        <v>3009.24218</v>
      </c>
      <c r="P26" s="166">
        <f t="shared" si="8"/>
        <v>-45143.25274999999</v>
      </c>
      <c r="Q26" s="178">
        <f t="shared" si="9"/>
        <v>0.06249400336108401</v>
      </c>
      <c r="R26" s="26"/>
      <c r="S26" s="26"/>
    </row>
    <row r="27" spans="1:19" s="27" customFormat="1" ht="24" customHeight="1">
      <c r="A27" s="43" t="s">
        <v>81</v>
      </c>
      <c r="B27" s="30" t="s">
        <v>34</v>
      </c>
      <c r="C27" s="165">
        <v>600</v>
      </c>
      <c r="D27" s="165">
        <v>50</v>
      </c>
      <c r="E27" s="165">
        <v>0</v>
      </c>
      <c r="F27" s="166">
        <f t="shared" si="0"/>
        <v>-50</v>
      </c>
      <c r="G27" s="178">
        <f t="shared" si="1"/>
        <v>0</v>
      </c>
      <c r="H27" s="166">
        <f t="shared" si="2"/>
        <v>-600</v>
      </c>
      <c r="I27" s="178">
        <f t="shared" si="3"/>
        <v>0</v>
      </c>
      <c r="J27" s="165">
        <v>0</v>
      </c>
      <c r="K27" s="165">
        <v>0</v>
      </c>
      <c r="L27" s="165">
        <f t="shared" si="4"/>
        <v>0</v>
      </c>
      <c r="M27" s="180">
        <f t="shared" si="5"/>
      </c>
      <c r="N27" s="166">
        <f aca="true" t="shared" si="11" ref="N27:N39">C27+J27</f>
        <v>600</v>
      </c>
      <c r="O27" s="166">
        <f aca="true" t="shared" si="12" ref="O27:O39">E27+K27</f>
        <v>0</v>
      </c>
      <c r="P27" s="166">
        <f aca="true" t="shared" si="13" ref="P27:P39">O27-N27</f>
        <v>-600</v>
      </c>
      <c r="Q27" s="178">
        <f t="shared" si="9"/>
        <v>0</v>
      </c>
      <c r="R27" s="26"/>
      <c r="S27" s="26"/>
    </row>
    <row r="28" spans="1:19" s="27" customFormat="1" ht="24" customHeight="1">
      <c r="A28" s="43" t="s">
        <v>82</v>
      </c>
      <c r="B28" s="30" t="s">
        <v>127</v>
      </c>
      <c r="C28" s="165">
        <f>C29+C30+C31+C32+C33</f>
        <v>67040</v>
      </c>
      <c r="D28" s="165">
        <f>D29+D30+D31+D32+D33</f>
        <v>417</v>
      </c>
      <c r="E28" s="165">
        <f>E29+E30+E31+E32+E33</f>
        <v>0</v>
      </c>
      <c r="F28" s="166">
        <f t="shared" si="0"/>
        <v>-417</v>
      </c>
      <c r="G28" s="178">
        <f t="shared" si="1"/>
        <v>0</v>
      </c>
      <c r="H28" s="166">
        <f t="shared" si="2"/>
        <v>-67040</v>
      </c>
      <c r="I28" s="178">
        <f t="shared" si="3"/>
        <v>0</v>
      </c>
      <c r="J28" s="165">
        <f>J29+J30+J31+J32+J33</f>
        <v>262909.8</v>
      </c>
      <c r="K28" s="165">
        <f>K29+K30+K31+K32+K33</f>
        <v>0</v>
      </c>
      <c r="L28" s="165">
        <f t="shared" si="4"/>
        <v>-262909.8</v>
      </c>
      <c r="M28" s="180">
        <f t="shared" si="5"/>
        <v>0</v>
      </c>
      <c r="N28" s="166">
        <f t="shared" si="11"/>
        <v>329949.8</v>
      </c>
      <c r="O28" s="166">
        <f t="shared" si="12"/>
        <v>0</v>
      </c>
      <c r="P28" s="166">
        <f t="shared" si="13"/>
        <v>-329949.8</v>
      </c>
      <c r="Q28" s="178">
        <f t="shared" si="9"/>
        <v>0</v>
      </c>
      <c r="R28" s="26"/>
      <c r="S28" s="26"/>
    </row>
    <row r="29" spans="1:19" s="27" customFormat="1" ht="39" customHeight="1">
      <c r="A29" s="125" t="s">
        <v>123</v>
      </c>
      <c r="B29" s="126" t="s">
        <v>128</v>
      </c>
      <c r="C29" s="173">
        <v>0</v>
      </c>
      <c r="D29" s="173">
        <v>0</v>
      </c>
      <c r="E29" s="173">
        <v>0</v>
      </c>
      <c r="F29" s="173">
        <f t="shared" si="0"/>
        <v>0</v>
      </c>
      <c r="G29" s="179">
        <f t="shared" si="1"/>
      </c>
      <c r="H29" s="173">
        <f t="shared" si="2"/>
        <v>0</v>
      </c>
      <c r="I29" s="179">
        <f t="shared" si="3"/>
      </c>
      <c r="J29" s="173">
        <v>101.1</v>
      </c>
      <c r="K29" s="173">
        <v>0</v>
      </c>
      <c r="L29" s="173">
        <f t="shared" si="4"/>
        <v>-101.1</v>
      </c>
      <c r="M29" s="183">
        <f t="shared" si="5"/>
        <v>0</v>
      </c>
      <c r="N29" s="173">
        <f t="shared" si="11"/>
        <v>101.1</v>
      </c>
      <c r="O29" s="173">
        <f t="shared" si="12"/>
        <v>0</v>
      </c>
      <c r="P29" s="173">
        <f t="shared" si="13"/>
        <v>-101.1</v>
      </c>
      <c r="Q29" s="179">
        <f t="shared" si="9"/>
        <v>0</v>
      </c>
      <c r="R29" s="26"/>
      <c r="S29" s="26"/>
    </row>
    <row r="30" spans="1:19" s="27" customFormat="1" ht="18.75">
      <c r="A30" s="125" t="s">
        <v>86</v>
      </c>
      <c r="B30" s="126" t="s">
        <v>129</v>
      </c>
      <c r="C30" s="173">
        <v>1800</v>
      </c>
      <c r="D30" s="173">
        <v>0</v>
      </c>
      <c r="E30" s="173">
        <v>0</v>
      </c>
      <c r="F30" s="173">
        <f t="shared" si="0"/>
        <v>0</v>
      </c>
      <c r="G30" s="179">
        <f t="shared" si="1"/>
      </c>
      <c r="H30" s="173">
        <f t="shared" si="2"/>
        <v>-1800</v>
      </c>
      <c r="I30" s="179">
        <f t="shared" si="3"/>
        <v>0</v>
      </c>
      <c r="J30" s="173">
        <v>15000</v>
      </c>
      <c r="K30" s="173">
        <v>0</v>
      </c>
      <c r="L30" s="173">
        <f t="shared" si="4"/>
        <v>-15000</v>
      </c>
      <c r="M30" s="183">
        <f t="shared" si="5"/>
        <v>0</v>
      </c>
      <c r="N30" s="173">
        <f t="shared" si="11"/>
        <v>16800</v>
      </c>
      <c r="O30" s="173">
        <f t="shared" si="12"/>
        <v>0</v>
      </c>
      <c r="P30" s="173">
        <f t="shared" si="13"/>
        <v>-16800</v>
      </c>
      <c r="Q30" s="179">
        <f t="shared" si="9"/>
        <v>0</v>
      </c>
      <c r="R30" s="31"/>
      <c r="S30" s="26"/>
    </row>
    <row r="31" spans="1:19" s="27" customFormat="1" ht="37.5">
      <c r="A31" s="125" t="s">
        <v>87</v>
      </c>
      <c r="B31" s="126" t="s">
        <v>130</v>
      </c>
      <c r="C31" s="173">
        <v>60000</v>
      </c>
      <c r="D31" s="173">
        <v>0</v>
      </c>
      <c r="E31" s="173">
        <v>0</v>
      </c>
      <c r="F31" s="173">
        <f t="shared" si="0"/>
        <v>0</v>
      </c>
      <c r="G31" s="179">
        <f t="shared" si="1"/>
      </c>
      <c r="H31" s="173">
        <f t="shared" si="2"/>
        <v>-60000</v>
      </c>
      <c r="I31" s="179">
        <f t="shared" si="3"/>
        <v>0</v>
      </c>
      <c r="J31" s="173">
        <v>247808.7</v>
      </c>
      <c r="K31" s="173">
        <v>0</v>
      </c>
      <c r="L31" s="173">
        <f t="shared" si="4"/>
        <v>-247808.7</v>
      </c>
      <c r="M31" s="183">
        <f t="shared" si="5"/>
        <v>0</v>
      </c>
      <c r="N31" s="173">
        <f t="shared" si="11"/>
        <v>307808.7</v>
      </c>
      <c r="O31" s="173">
        <f t="shared" si="12"/>
        <v>0</v>
      </c>
      <c r="P31" s="173">
        <f t="shared" si="13"/>
        <v>-307808.7</v>
      </c>
      <c r="Q31" s="179">
        <f t="shared" si="9"/>
        <v>0</v>
      </c>
      <c r="R31" s="31"/>
      <c r="S31" s="26"/>
    </row>
    <row r="32" spans="1:19" s="27" customFormat="1" ht="37.5">
      <c r="A32" s="125" t="s">
        <v>85</v>
      </c>
      <c r="B32" s="126" t="s">
        <v>131</v>
      </c>
      <c r="C32" s="173">
        <v>5240</v>
      </c>
      <c r="D32" s="173">
        <v>417</v>
      </c>
      <c r="E32" s="173">
        <v>0</v>
      </c>
      <c r="F32" s="173">
        <f t="shared" si="0"/>
        <v>-417</v>
      </c>
      <c r="G32" s="179">
        <f t="shared" si="1"/>
        <v>0</v>
      </c>
      <c r="H32" s="173">
        <f t="shared" si="2"/>
        <v>-5240</v>
      </c>
      <c r="I32" s="179">
        <f t="shared" si="3"/>
        <v>0</v>
      </c>
      <c r="J32" s="173">
        <v>0</v>
      </c>
      <c r="K32" s="173">
        <v>0</v>
      </c>
      <c r="L32" s="173">
        <f t="shared" si="4"/>
        <v>0</v>
      </c>
      <c r="M32" s="183">
        <f t="shared" si="5"/>
      </c>
      <c r="N32" s="173">
        <f t="shared" si="11"/>
        <v>5240</v>
      </c>
      <c r="O32" s="173">
        <f t="shared" si="12"/>
        <v>0</v>
      </c>
      <c r="P32" s="173">
        <f t="shared" si="13"/>
        <v>-5240</v>
      </c>
      <c r="Q32" s="179">
        <f t="shared" si="9"/>
        <v>0</v>
      </c>
      <c r="R32" s="31"/>
      <c r="S32" s="26"/>
    </row>
    <row r="33" spans="1:19" s="27" customFormat="1" ht="56.25" hidden="1">
      <c r="A33" s="125" t="s">
        <v>165</v>
      </c>
      <c r="B33" s="126" t="s">
        <v>166</v>
      </c>
      <c r="C33" s="172">
        <v>0</v>
      </c>
      <c r="D33" s="172">
        <v>0</v>
      </c>
      <c r="E33" s="173">
        <v>0</v>
      </c>
      <c r="F33" s="173">
        <f t="shared" si="0"/>
        <v>0</v>
      </c>
      <c r="G33" s="179">
        <f t="shared" si="1"/>
      </c>
      <c r="H33" s="173">
        <f t="shared" si="2"/>
        <v>0</v>
      </c>
      <c r="I33" s="179">
        <f t="shared" si="3"/>
      </c>
      <c r="J33" s="172">
        <v>0</v>
      </c>
      <c r="K33" s="173">
        <v>0</v>
      </c>
      <c r="L33" s="173">
        <f t="shared" si="4"/>
        <v>0</v>
      </c>
      <c r="M33" s="183">
        <f t="shared" si="5"/>
      </c>
      <c r="N33" s="173">
        <f>C33+J33</f>
        <v>0</v>
      </c>
      <c r="O33" s="173">
        <f>E33+K33</f>
        <v>0</v>
      </c>
      <c r="P33" s="173">
        <f>O33-N33</f>
        <v>0</v>
      </c>
      <c r="Q33" s="179">
        <f t="shared" si="9"/>
      </c>
      <c r="R33" s="31"/>
      <c r="S33" s="26"/>
    </row>
    <row r="34" spans="1:19" s="27" customFormat="1" ht="18.75">
      <c r="A34" s="43" t="s">
        <v>83</v>
      </c>
      <c r="B34" s="30" t="s">
        <v>132</v>
      </c>
      <c r="C34" s="165">
        <f>C35+C37+C38+C39+C36</f>
        <v>12742.1</v>
      </c>
      <c r="D34" s="165">
        <f>D35+D37+D38+D39+D36</f>
        <v>1060</v>
      </c>
      <c r="E34" s="165">
        <f>E35+E37+E38+E39+E36</f>
        <v>0</v>
      </c>
      <c r="F34" s="166">
        <f t="shared" si="0"/>
        <v>-1060</v>
      </c>
      <c r="G34" s="178">
        <f t="shared" si="1"/>
        <v>0</v>
      </c>
      <c r="H34" s="166">
        <f t="shared" si="2"/>
        <v>-12742.1</v>
      </c>
      <c r="I34" s="178">
        <f t="shared" si="3"/>
        <v>0</v>
      </c>
      <c r="J34" s="165">
        <f>J35+J37+J38+J39+J36</f>
        <v>4385.6</v>
      </c>
      <c r="K34" s="165">
        <f>(K35+K37+K38+K39+K36)</f>
        <v>104.57389</v>
      </c>
      <c r="L34" s="165">
        <f t="shared" si="4"/>
        <v>-4281.026110000001</v>
      </c>
      <c r="M34" s="180">
        <f t="shared" si="5"/>
        <v>0.023844830809923386</v>
      </c>
      <c r="N34" s="166">
        <f t="shared" si="11"/>
        <v>17127.7</v>
      </c>
      <c r="O34" s="166">
        <f t="shared" si="12"/>
        <v>104.57389</v>
      </c>
      <c r="P34" s="166">
        <f t="shared" si="13"/>
        <v>-17023.12611</v>
      </c>
      <c r="Q34" s="178">
        <f t="shared" si="9"/>
        <v>0.006105541899963218</v>
      </c>
      <c r="R34" s="31"/>
      <c r="S34" s="26"/>
    </row>
    <row r="35" spans="1:19" s="27" customFormat="1" ht="37.5">
      <c r="A35" s="125" t="s">
        <v>84</v>
      </c>
      <c r="B35" s="126" t="s">
        <v>133</v>
      </c>
      <c r="C35" s="173">
        <v>250</v>
      </c>
      <c r="D35" s="173">
        <v>20</v>
      </c>
      <c r="E35" s="173">
        <v>0</v>
      </c>
      <c r="F35" s="173">
        <f t="shared" si="0"/>
        <v>-20</v>
      </c>
      <c r="G35" s="179">
        <f t="shared" si="1"/>
        <v>0</v>
      </c>
      <c r="H35" s="173">
        <f t="shared" si="2"/>
        <v>-250</v>
      </c>
      <c r="I35" s="179">
        <f t="shared" si="3"/>
        <v>0</v>
      </c>
      <c r="J35" s="173">
        <v>1640.5</v>
      </c>
      <c r="K35" s="173">
        <v>104.57389</v>
      </c>
      <c r="L35" s="173">
        <f t="shared" si="4"/>
        <v>-1535.9261099999999</v>
      </c>
      <c r="M35" s="183">
        <f t="shared" si="5"/>
        <v>0.06374513258153003</v>
      </c>
      <c r="N35" s="173">
        <f t="shared" si="11"/>
        <v>1890.5</v>
      </c>
      <c r="O35" s="173">
        <f t="shared" si="12"/>
        <v>104.57389</v>
      </c>
      <c r="P35" s="173">
        <f t="shared" si="13"/>
        <v>-1785.9261099999999</v>
      </c>
      <c r="Q35" s="179">
        <f t="shared" si="9"/>
        <v>0.05531546680772283</v>
      </c>
      <c r="R35" s="31"/>
      <c r="S35" s="26"/>
    </row>
    <row r="36" spans="1:19" s="27" customFormat="1" ht="18.75">
      <c r="A36" s="125" t="s">
        <v>183</v>
      </c>
      <c r="B36" s="126" t="s">
        <v>184</v>
      </c>
      <c r="C36" s="173">
        <v>0</v>
      </c>
      <c r="D36" s="173">
        <v>0</v>
      </c>
      <c r="E36" s="173">
        <v>0</v>
      </c>
      <c r="F36" s="173">
        <f t="shared" si="0"/>
        <v>0</v>
      </c>
      <c r="G36" s="179">
        <f t="shared" si="1"/>
      </c>
      <c r="H36" s="173">
        <f t="shared" si="2"/>
        <v>0</v>
      </c>
      <c r="I36" s="179">
        <f t="shared" si="3"/>
      </c>
      <c r="J36" s="173">
        <v>0</v>
      </c>
      <c r="K36" s="173">
        <v>0</v>
      </c>
      <c r="L36" s="173">
        <f t="shared" si="4"/>
        <v>0</v>
      </c>
      <c r="M36" s="183">
        <f t="shared" si="5"/>
      </c>
      <c r="N36" s="173">
        <f>C36+J36</f>
        <v>0</v>
      </c>
      <c r="O36" s="173">
        <f>E36+K36</f>
        <v>0</v>
      </c>
      <c r="P36" s="173">
        <f>O36-N36</f>
        <v>0</v>
      </c>
      <c r="Q36" s="179">
        <f t="shared" si="9"/>
      </c>
      <c r="R36" s="31"/>
      <c r="S36" s="26"/>
    </row>
    <row r="37" spans="1:19" s="27" customFormat="1" ht="18.75">
      <c r="A37" s="125" t="s">
        <v>124</v>
      </c>
      <c r="B37" s="126" t="s">
        <v>134</v>
      </c>
      <c r="C37" s="173">
        <v>0</v>
      </c>
      <c r="D37" s="173">
        <v>0</v>
      </c>
      <c r="E37" s="173">
        <v>0</v>
      </c>
      <c r="F37" s="173">
        <f t="shared" si="0"/>
        <v>0</v>
      </c>
      <c r="G37" s="179">
        <f t="shared" si="1"/>
      </c>
      <c r="H37" s="173">
        <f t="shared" si="2"/>
        <v>0</v>
      </c>
      <c r="I37" s="179">
        <f t="shared" si="3"/>
      </c>
      <c r="J37" s="173">
        <v>2745.1</v>
      </c>
      <c r="K37" s="173">
        <v>0</v>
      </c>
      <c r="L37" s="173">
        <f t="shared" si="4"/>
        <v>-2745.1</v>
      </c>
      <c r="M37" s="183">
        <f t="shared" si="5"/>
        <v>0</v>
      </c>
      <c r="N37" s="173">
        <f t="shared" si="11"/>
        <v>2745.1</v>
      </c>
      <c r="O37" s="173">
        <f t="shared" si="12"/>
        <v>0</v>
      </c>
      <c r="P37" s="173">
        <f t="shared" si="13"/>
        <v>-2745.1</v>
      </c>
      <c r="Q37" s="179">
        <f t="shared" si="9"/>
        <v>0</v>
      </c>
      <c r="R37" s="31"/>
      <c r="S37" s="26"/>
    </row>
    <row r="38" spans="1:19" s="27" customFormat="1" ht="27.75" customHeight="1">
      <c r="A38" s="125" t="s">
        <v>125</v>
      </c>
      <c r="B38" s="126" t="s">
        <v>36</v>
      </c>
      <c r="C38" s="173">
        <v>480</v>
      </c>
      <c r="D38" s="173">
        <v>40</v>
      </c>
      <c r="E38" s="173">
        <v>0</v>
      </c>
      <c r="F38" s="173">
        <f t="shared" si="0"/>
        <v>-40</v>
      </c>
      <c r="G38" s="179">
        <f t="shared" si="1"/>
        <v>0</v>
      </c>
      <c r="H38" s="173">
        <f t="shared" si="2"/>
        <v>-480</v>
      </c>
      <c r="I38" s="179">
        <f t="shared" si="3"/>
        <v>0</v>
      </c>
      <c r="J38" s="173">
        <v>0</v>
      </c>
      <c r="K38" s="173">
        <v>0</v>
      </c>
      <c r="L38" s="173">
        <f t="shared" si="4"/>
        <v>0</v>
      </c>
      <c r="M38" s="183">
        <f t="shared" si="5"/>
      </c>
      <c r="N38" s="173">
        <f t="shared" si="11"/>
        <v>480</v>
      </c>
      <c r="O38" s="173">
        <f t="shared" si="12"/>
        <v>0</v>
      </c>
      <c r="P38" s="173">
        <f t="shared" si="13"/>
        <v>-480</v>
      </c>
      <c r="Q38" s="179">
        <f t="shared" si="9"/>
        <v>0</v>
      </c>
      <c r="R38" s="31"/>
      <c r="S38" s="26"/>
    </row>
    <row r="39" spans="1:19" s="27" customFormat="1" ht="26.25" customHeight="1">
      <c r="A39" s="125" t="s">
        <v>126</v>
      </c>
      <c r="B39" s="126" t="s">
        <v>45</v>
      </c>
      <c r="C39" s="173">
        <v>12012.1</v>
      </c>
      <c r="D39" s="173">
        <v>1000</v>
      </c>
      <c r="E39" s="173">
        <v>0</v>
      </c>
      <c r="F39" s="173">
        <f t="shared" si="0"/>
        <v>-1000</v>
      </c>
      <c r="G39" s="179">
        <f t="shared" si="1"/>
        <v>0</v>
      </c>
      <c r="H39" s="173">
        <f t="shared" si="2"/>
        <v>-12012.1</v>
      </c>
      <c r="I39" s="179">
        <f t="shared" si="3"/>
        <v>0</v>
      </c>
      <c r="J39" s="173">
        <v>0</v>
      </c>
      <c r="K39" s="173">
        <v>0</v>
      </c>
      <c r="L39" s="173">
        <f t="shared" si="4"/>
        <v>0</v>
      </c>
      <c r="M39" s="183">
        <f t="shared" si="5"/>
      </c>
      <c r="N39" s="173">
        <f t="shared" si="11"/>
        <v>12012.1</v>
      </c>
      <c r="O39" s="173">
        <f t="shared" si="12"/>
        <v>0</v>
      </c>
      <c r="P39" s="173">
        <f t="shared" si="13"/>
        <v>-12012.1</v>
      </c>
      <c r="Q39" s="179">
        <f t="shared" si="9"/>
        <v>0</v>
      </c>
      <c r="R39" s="31"/>
      <c r="S39" s="26"/>
    </row>
    <row r="40" spans="1:19" s="76" customFormat="1" ht="42.75" customHeight="1">
      <c r="A40" s="100" t="s">
        <v>23</v>
      </c>
      <c r="B40" s="101" t="s">
        <v>92</v>
      </c>
      <c r="C40" s="171">
        <f>C6+C9+C10+C11+C25+C26+C27+C28+C34</f>
        <v>1154309.5</v>
      </c>
      <c r="D40" s="171">
        <f>D6+D9+D10+D11+D25+D26+D27+D28+D34</f>
        <v>99073.26999999999</v>
      </c>
      <c r="E40" s="171">
        <f>E6+E9+E10+E11+E25+E26+E27+E28+E34</f>
        <v>51672.90211000001</v>
      </c>
      <c r="F40" s="171">
        <f t="shared" si="0"/>
        <v>-47400.36788999998</v>
      </c>
      <c r="G40" s="181">
        <f aca="true" t="shared" si="14" ref="G40:G54">_xlfn.IFERROR(E40/D40,"")</f>
        <v>0.5215624972305851</v>
      </c>
      <c r="H40" s="171">
        <f t="shared" si="2"/>
        <v>-1102636.59789</v>
      </c>
      <c r="I40" s="181">
        <f aca="true" t="shared" si="15" ref="I40:I50">_xlfn.IFERROR(E40/C40,"")</f>
        <v>0.04476520561426551</v>
      </c>
      <c r="J40" s="174">
        <f>J6+J9+J10+J11+J25+J26+J27+J28+J34</f>
        <v>392897.34181</v>
      </c>
      <c r="K40" s="174">
        <f>K6+K9+K10+K11+K25+K26+K27+K28+K34</f>
        <v>2396.3502099999996</v>
      </c>
      <c r="L40" s="171">
        <f aca="true" t="shared" si="16" ref="L40:L57">K40-J40</f>
        <v>-390500.9916</v>
      </c>
      <c r="M40" s="181">
        <f>_xlfn.IFERROR(K40/J40,"")</f>
        <v>0.006099176438711675</v>
      </c>
      <c r="N40" s="171">
        <f t="shared" si="6"/>
        <v>1547206.8418100001</v>
      </c>
      <c r="O40" s="171">
        <f t="shared" si="7"/>
        <v>54069.25232000001</v>
      </c>
      <c r="P40" s="171">
        <f t="shared" si="8"/>
        <v>-1493137.5894900002</v>
      </c>
      <c r="Q40" s="181">
        <f>_xlfn.IFERROR(O40/N40,"")</f>
        <v>0.03494636325208276</v>
      </c>
      <c r="R40" s="74"/>
      <c r="S40" s="75"/>
    </row>
    <row r="41" spans="1:19" s="76" customFormat="1" ht="42.75" customHeight="1">
      <c r="A41" s="40" t="s">
        <v>158</v>
      </c>
      <c r="B41" s="196" t="s">
        <v>159</v>
      </c>
      <c r="C41" s="172">
        <v>45000</v>
      </c>
      <c r="D41" s="172">
        <v>3750</v>
      </c>
      <c r="E41" s="172">
        <v>0</v>
      </c>
      <c r="F41" s="197">
        <f t="shared" si="0"/>
        <v>-3750</v>
      </c>
      <c r="G41" s="198">
        <f t="shared" si="14"/>
        <v>0</v>
      </c>
      <c r="H41" s="197">
        <f t="shared" si="2"/>
        <v>-45000</v>
      </c>
      <c r="I41" s="179">
        <f t="shared" si="15"/>
        <v>0</v>
      </c>
      <c r="J41" s="199">
        <v>0</v>
      </c>
      <c r="K41" s="199">
        <v>0</v>
      </c>
      <c r="L41" s="197">
        <f t="shared" si="16"/>
        <v>0</v>
      </c>
      <c r="M41" s="183">
        <f aca="true" t="shared" si="17" ref="M41:M57">_xlfn.IFERROR(K41/J41,"")</f>
      </c>
      <c r="N41" s="197">
        <f t="shared" si="6"/>
        <v>45000</v>
      </c>
      <c r="O41" s="197">
        <f t="shared" si="7"/>
        <v>0</v>
      </c>
      <c r="P41" s="197">
        <f t="shared" si="8"/>
        <v>-45000</v>
      </c>
      <c r="Q41" s="183">
        <f aca="true" t="shared" si="18" ref="Q41:Q57">_xlfn.IFERROR(O41/N41,"")</f>
        <v>0</v>
      </c>
      <c r="R41" s="74"/>
      <c r="S41" s="75"/>
    </row>
    <row r="42" spans="1:17" s="74" customFormat="1" ht="18.75" customHeight="1">
      <c r="A42" s="100" t="s">
        <v>24</v>
      </c>
      <c r="B42" s="101" t="s">
        <v>180</v>
      </c>
      <c r="C42" s="171">
        <f>C40+C41</f>
        <v>1199309.5</v>
      </c>
      <c r="D42" s="171">
        <f>D40+D41</f>
        <v>102823.26999999999</v>
      </c>
      <c r="E42" s="171">
        <f>E40+E41</f>
        <v>51672.90211000001</v>
      </c>
      <c r="F42" s="171">
        <f t="shared" si="0"/>
        <v>-51150.36788999998</v>
      </c>
      <c r="G42" s="181">
        <f t="shared" si="14"/>
        <v>0.5025409336816463</v>
      </c>
      <c r="H42" s="171">
        <f t="shared" si="2"/>
        <v>-1147636.59789</v>
      </c>
      <c r="I42" s="181">
        <f t="shared" si="15"/>
        <v>0.04308554389838487</v>
      </c>
      <c r="J42" s="171">
        <f>J40+J41</f>
        <v>392897.34181</v>
      </c>
      <c r="K42" s="171">
        <f>K40+K41</f>
        <v>2396.3502099999996</v>
      </c>
      <c r="L42" s="171">
        <f t="shared" si="16"/>
        <v>-390500.9916</v>
      </c>
      <c r="M42" s="181">
        <f t="shared" si="17"/>
        <v>0.006099176438711675</v>
      </c>
      <c r="N42" s="171">
        <f t="shared" si="6"/>
        <v>1592206.8418100001</v>
      </c>
      <c r="O42" s="171">
        <f t="shared" si="7"/>
        <v>54069.25232000001</v>
      </c>
      <c r="P42" s="171">
        <f t="shared" si="8"/>
        <v>-1538137.5894900002</v>
      </c>
      <c r="Q42" s="181">
        <f t="shared" si="18"/>
        <v>0.033958686082855155</v>
      </c>
    </row>
    <row r="43" spans="1:17" s="26" customFormat="1" ht="33" customHeight="1">
      <c r="A43" s="40" t="s">
        <v>88</v>
      </c>
      <c r="B43" s="200" t="s">
        <v>139</v>
      </c>
      <c r="C43" s="172">
        <v>64236.4</v>
      </c>
      <c r="D43" s="172">
        <v>5352.8</v>
      </c>
      <c r="E43" s="172">
        <v>0</v>
      </c>
      <c r="F43" s="173">
        <f t="shared" si="0"/>
        <v>-5352.8</v>
      </c>
      <c r="G43" s="179">
        <f t="shared" si="14"/>
        <v>0</v>
      </c>
      <c r="H43" s="173">
        <f t="shared" si="2"/>
        <v>-64236.4</v>
      </c>
      <c r="I43" s="179">
        <f t="shared" si="15"/>
        <v>0</v>
      </c>
      <c r="J43" s="172">
        <v>0</v>
      </c>
      <c r="K43" s="172">
        <v>0</v>
      </c>
      <c r="L43" s="173">
        <f t="shared" si="16"/>
        <v>0</v>
      </c>
      <c r="M43" s="183">
        <f t="shared" si="17"/>
      </c>
      <c r="N43" s="173">
        <f t="shared" si="6"/>
        <v>64236.4</v>
      </c>
      <c r="O43" s="173">
        <f t="shared" si="7"/>
        <v>0</v>
      </c>
      <c r="P43" s="173">
        <f t="shared" si="8"/>
        <v>-64236.4</v>
      </c>
      <c r="Q43" s="183">
        <f t="shared" si="18"/>
        <v>0</v>
      </c>
    </row>
    <row r="44" spans="1:17" s="26" customFormat="1" ht="52.5" customHeight="1">
      <c r="A44" s="40" t="s">
        <v>135</v>
      </c>
      <c r="B44" s="200" t="s">
        <v>140</v>
      </c>
      <c r="C44" s="172">
        <v>7221.8</v>
      </c>
      <c r="D44" s="172">
        <v>0</v>
      </c>
      <c r="E44" s="172">
        <v>0</v>
      </c>
      <c r="F44" s="173">
        <f t="shared" si="0"/>
        <v>0</v>
      </c>
      <c r="G44" s="179">
        <f t="shared" si="14"/>
      </c>
      <c r="H44" s="173">
        <f t="shared" si="2"/>
        <v>-7221.8</v>
      </c>
      <c r="I44" s="179">
        <f t="shared" si="15"/>
        <v>0</v>
      </c>
      <c r="J44" s="172">
        <v>0</v>
      </c>
      <c r="K44" s="172">
        <v>0</v>
      </c>
      <c r="L44" s="173">
        <f t="shared" si="16"/>
        <v>0</v>
      </c>
      <c r="M44" s="183">
        <f t="shared" si="17"/>
      </c>
      <c r="N44" s="173">
        <f aca="true" t="shared" si="19" ref="N44:N50">C44+J44</f>
        <v>7221.8</v>
      </c>
      <c r="O44" s="173">
        <f aca="true" t="shared" si="20" ref="O44:O50">E44+K44</f>
        <v>0</v>
      </c>
      <c r="P44" s="173">
        <f aca="true" t="shared" si="21" ref="P44:P50">O44-N44</f>
        <v>-7221.8</v>
      </c>
      <c r="Q44" s="183">
        <f t="shared" si="18"/>
        <v>0</v>
      </c>
    </row>
    <row r="45" spans="1:17" s="6" customFormat="1" ht="59.25" customHeight="1">
      <c r="A45" s="40" t="s">
        <v>136</v>
      </c>
      <c r="B45" s="185" t="s">
        <v>141</v>
      </c>
      <c r="C45" s="172">
        <v>48176.8</v>
      </c>
      <c r="D45" s="172">
        <v>3637.2</v>
      </c>
      <c r="E45" s="172">
        <v>3637.2</v>
      </c>
      <c r="F45" s="173">
        <f t="shared" si="0"/>
        <v>0</v>
      </c>
      <c r="G45" s="179">
        <f t="shared" si="14"/>
        <v>1</v>
      </c>
      <c r="H45" s="173">
        <f t="shared" si="2"/>
        <v>-44539.600000000006</v>
      </c>
      <c r="I45" s="179">
        <f t="shared" si="15"/>
        <v>0.07549691967918168</v>
      </c>
      <c r="J45" s="172">
        <v>0</v>
      </c>
      <c r="K45" s="172">
        <v>0</v>
      </c>
      <c r="L45" s="173">
        <f t="shared" si="16"/>
        <v>0</v>
      </c>
      <c r="M45" s="183">
        <f t="shared" si="17"/>
      </c>
      <c r="N45" s="173">
        <f t="shared" si="19"/>
        <v>48176.8</v>
      </c>
      <c r="O45" s="173">
        <f t="shared" si="20"/>
        <v>3637.2</v>
      </c>
      <c r="P45" s="173">
        <f t="shared" si="21"/>
        <v>-44539.600000000006</v>
      </c>
      <c r="Q45" s="183">
        <f t="shared" si="18"/>
        <v>0.07549691967918168</v>
      </c>
    </row>
    <row r="46" spans="1:17" s="6" customFormat="1" ht="56.25" customHeight="1" hidden="1">
      <c r="A46" s="40" t="s">
        <v>137</v>
      </c>
      <c r="B46" s="200" t="s">
        <v>142</v>
      </c>
      <c r="C46" s="172"/>
      <c r="D46" s="172"/>
      <c r="E46" s="172"/>
      <c r="F46" s="173">
        <f t="shared" si="0"/>
        <v>0</v>
      </c>
      <c r="G46" s="179">
        <f t="shared" si="14"/>
      </c>
      <c r="H46" s="173">
        <f t="shared" si="2"/>
        <v>0</v>
      </c>
      <c r="I46" s="179">
        <f t="shared" si="15"/>
      </c>
      <c r="J46" s="172">
        <v>0</v>
      </c>
      <c r="K46" s="172">
        <v>0</v>
      </c>
      <c r="L46" s="173">
        <f t="shared" si="16"/>
        <v>0</v>
      </c>
      <c r="M46" s="183">
        <f t="shared" si="17"/>
      </c>
      <c r="N46" s="173">
        <f t="shared" si="19"/>
        <v>0</v>
      </c>
      <c r="O46" s="173">
        <f t="shared" si="20"/>
        <v>0</v>
      </c>
      <c r="P46" s="173">
        <f t="shared" si="21"/>
        <v>0</v>
      </c>
      <c r="Q46" s="183">
        <f t="shared" si="18"/>
      </c>
    </row>
    <row r="47" spans="1:17" s="6" customFormat="1" ht="69" customHeight="1" hidden="1">
      <c r="A47" s="40" t="s">
        <v>195</v>
      </c>
      <c r="B47" s="200" t="s">
        <v>197</v>
      </c>
      <c r="C47" s="172"/>
      <c r="D47" s="172"/>
      <c r="E47" s="172"/>
      <c r="F47" s="173">
        <f t="shared" si="0"/>
        <v>0</v>
      </c>
      <c r="G47" s="179">
        <f t="shared" si="14"/>
      </c>
      <c r="H47" s="173">
        <f t="shared" si="2"/>
        <v>0</v>
      </c>
      <c r="I47" s="179">
        <f t="shared" si="15"/>
      </c>
      <c r="J47" s="172">
        <v>0</v>
      </c>
      <c r="K47" s="172">
        <v>0</v>
      </c>
      <c r="L47" s="173">
        <f>K47-J47</f>
        <v>0</v>
      </c>
      <c r="M47" s="183">
        <f>_xlfn.IFERROR(K47/J47,"")</f>
      </c>
      <c r="N47" s="173">
        <f t="shared" si="19"/>
        <v>0</v>
      </c>
      <c r="O47" s="173">
        <f t="shared" si="20"/>
        <v>0</v>
      </c>
      <c r="P47" s="173">
        <f t="shared" si="21"/>
        <v>0</v>
      </c>
      <c r="Q47" s="183">
        <f>_xlfn.IFERROR(O47/N47,"")</f>
      </c>
    </row>
    <row r="48" spans="1:17" s="6" customFormat="1" ht="56.25" customHeight="1" hidden="1">
      <c r="A48" s="40" t="s">
        <v>196</v>
      </c>
      <c r="B48" s="200" t="s">
        <v>198</v>
      </c>
      <c r="C48" s="172"/>
      <c r="D48" s="172"/>
      <c r="E48" s="172"/>
      <c r="F48" s="173">
        <f t="shared" si="0"/>
        <v>0</v>
      </c>
      <c r="G48" s="179">
        <f t="shared" si="14"/>
      </c>
      <c r="H48" s="173">
        <f t="shared" si="2"/>
        <v>0</v>
      </c>
      <c r="I48" s="179">
        <f t="shared" si="15"/>
      </c>
      <c r="J48" s="172">
        <v>0</v>
      </c>
      <c r="K48" s="172">
        <v>0</v>
      </c>
      <c r="L48" s="173">
        <f>K48-J48</f>
        <v>0</v>
      </c>
      <c r="M48" s="183">
        <f>_xlfn.IFERROR(K48/J48,"")</f>
      </c>
      <c r="N48" s="173">
        <f t="shared" si="19"/>
        <v>0</v>
      </c>
      <c r="O48" s="173">
        <f t="shared" si="20"/>
        <v>0</v>
      </c>
      <c r="P48" s="173">
        <f t="shared" si="21"/>
        <v>0</v>
      </c>
      <c r="Q48" s="183">
        <f>_xlfn.IFERROR(O48/N48,"")</f>
      </c>
    </row>
    <row r="49" spans="1:17" s="6" customFormat="1" ht="60" customHeight="1" hidden="1">
      <c r="A49" s="40" t="s">
        <v>138</v>
      </c>
      <c r="B49" s="185" t="s">
        <v>143</v>
      </c>
      <c r="C49" s="172"/>
      <c r="D49" s="172"/>
      <c r="E49" s="172"/>
      <c r="F49" s="173">
        <f t="shared" si="0"/>
        <v>0</v>
      </c>
      <c r="G49" s="179">
        <f t="shared" si="14"/>
      </c>
      <c r="H49" s="173">
        <f t="shared" si="2"/>
        <v>0</v>
      </c>
      <c r="I49" s="179">
        <f t="shared" si="15"/>
      </c>
      <c r="J49" s="172">
        <v>0</v>
      </c>
      <c r="K49" s="172">
        <v>0</v>
      </c>
      <c r="L49" s="173">
        <f t="shared" si="16"/>
        <v>0</v>
      </c>
      <c r="M49" s="183">
        <f t="shared" si="17"/>
      </c>
      <c r="N49" s="173">
        <f t="shared" si="19"/>
        <v>0</v>
      </c>
      <c r="O49" s="173">
        <f t="shared" si="20"/>
        <v>0</v>
      </c>
      <c r="P49" s="173">
        <f t="shared" si="21"/>
        <v>0</v>
      </c>
      <c r="Q49" s="183">
        <f t="shared" si="18"/>
      </c>
    </row>
    <row r="50" spans="1:19" s="73" customFormat="1" ht="18.75">
      <c r="A50" s="100" t="s">
        <v>93</v>
      </c>
      <c r="B50" s="101" t="s">
        <v>91</v>
      </c>
      <c r="C50" s="171">
        <f>C42+SUM(C43:C49)</f>
        <v>1318944.5</v>
      </c>
      <c r="D50" s="171">
        <f>D42+SUM(D43:D49)</f>
        <v>111813.26999999999</v>
      </c>
      <c r="E50" s="171">
        <f>E42+SUM(E43:E49)</f>
        <v>55310.10211000001</v>
      </c>
      <c r="F50" s="171">
        <f t="shared" si="0"/>
        <v>-56503.16788999998</v>
      </c>
      <c r="G50" s="181">
        <f t="shared" si="14"/>
        <v>0.49466491866305323</v>
      </c>
      <c r="H50" s="171">
        <f t="shared" si="2"/>
        <v>-1263634.39789</v>
      </c>
      <c r="I50" s="181">
        <f t="shared" si="15"/>
        <v>0.04193512472283709</v>
      </c>
      <c r="J50" s="171">
        <f>J42+SUM(J43:J49)</f>
        <v>392897.34181</v>
      </c>
      <c r="K50" s="171">
        <f>K42+SUM(K43:K49)</f>
        <v>2396.3502099999996</v>
      </c>
      <c r="L50" s="171">
        <f>L42+SUM(L43:L49)</f>
        <v>-390500.9916</v>
      </c>
      <c r="M50" s="181">
        <f t="shared" si="17"/>
        <v>0.006099176438711675</v>
      </c>
      <c r="N50" s="171">
        <f t="shared" si="19"/>
        <v>1711841.8418100001</v>
      </c>
      <c r="O50" s="171">
        <f t="shared" si="20"/>
        <v>57706.452320000004</v>
      </c>
      <c r="P50" s="171">
        <f t="shared" si="21"/>
        <v>-1654135.3894900002</v>
      </c>
      <c r="Q50" s="181">
        <f t="shared" si="18"/>
        <v>0.033710154122056406</v>
      </c>
      <c r="R50" s="77"/>
      <c r="S50" s="77"/>
    </row>
    <row r="51" spans="1:19" ht="18.75">
      <c r="A51" s="44"/>
      <c r="B51" s="7" t="s">
        <v>0</v>
      </c>
      <c r="C51" s="175">
        <f>C52+C53+C54+C55</f>
        <v>0</v>
      </c>
      <c r="D51" s="175">
        <f>D52+D53+D54+D55</f>
        <v>0</v>
      </c>
      <c r="E51" s="175">
        <f>E52+E53+E54+E55</f>
        <v>-10.36</v>
      </c>
      <c r="F51" s="176">
        <f aca="true" t="shared" si="22" ref="F51:F57">E51-D51</f>
        <v>-10.36</v>
      </c>
      <c r="G51" s="178">
        <f t="shared" si="14"/>
      </c>
      <c r="H51" s="176">
        <f aca="true" t="shared" si="23" ref="H51:H57">E51-C51</f>
        <v>-10.36</v>
      </c>
      <c r="I51" s="180">
        <f aca="true" t="shared" si="24" ref="I51:I57">_xlfn.IFERROR(E51/C51,"")</f>
      </c>
      <c r="J51" s="175">
        <f>J52+J53+J54+J55+J56</f>
        <v>1500</v>
      </c>
      <c r="K51" s="175">
        <f>K52+K53+K54+K55+K56</f>
        <v>-7.259</v>
      </c>
      <c r="L51" s="176">
        <f t="shared" si="16"/>
        <v>-1507.259</v>
      </c>
      <c r="M51" s="183">
        <f t="shared" si="17"/>
        <v>-0.0048393333333333335</v>
      </c>
      <c r="N51" s="176">
        <f aca="true" t="shared" si="25" ref="N51:N57">C51+J51</f>
        <v>1500</v>
      </c>
      <c r="O51" s="176">
        <f aca="true" t="shared" si="26" ref="O51:O57">E51+K51</f>
        <v>-17.619</v>
      </c>
      <c r="P51" s="176">
        <f aca="true" t="shared" si="27" ref="P51:P57">O51-N51</f>
        <v>-1517.619</v>
      </c>
      <c r="Q51" s="180">
        <f t="shared" si="18"/>
        <v>-0.011746</v>
      </c>
      <c r="R51" s="1"/>
      <c r="S51" s="1"/>
    </row>
    <row r="52" spans="1:19" ht="18.75">
      <c r="A52" s="152">
        <v>1140</v>
      </c>
      <c r="B52" s="200" t="s">
        <v>144</v>
      </c>
      <c r="C52" s="201">
        <v>0</v>
      </c>
      <c r="D52" s="201">
        <v>0</v>
      </c>
      <c r="E52" s="201">
        <v>-10.36</v>
      </c>
      <c r="F52" s="202">
        <f t="shared" si="22"/>
        <v>-10.36</v>
      </c>
      <c r="G52" s="179">
        <f t="shared" si="14"/>
      </c>
      <c r="H52" s="202">
        <f t="shared" si="23"/>
        <v>-10.36</v>
      </c>
      <c r="I52" s="183">
        <f t="shared" si="24"/>
      </c>
      <c r="J52" s="201">
        <v>0</v>
      </c>
      <c r="K52" s="201">
        <v>0</v>
      </c>
      <c r="L52" s="177">
        <f t="shared" si="16"/>
        <v>0</v>
      </c>
      <c r="M52" s="183">
        <f t="shared" si="17"/>
      </c>
      <c r="N52" s="202">
        <f t="shared" si="25"/>
        <v>0</v>
      </c>
      <c r="O52" s="202">
        <f t="shared" si="26"/>
        <v>-10.36</v>
      </c>
      <c r="P52" s="202">
        <f t="shared" si="27"/>
        <v>-10.36</v>
      </c>
      <c r="Q52" s="183">
        <f t="shared" si="18"/>
      </c>
      <c r="R52" s="1"/>
      <c r="S52" s="1"/>
    </row>
    <row r="53" spans="1:19" ht="57" customHeight="1">
      <c r="A53" s="152">
        <v>8820</v>
      </c>
      <c r="B53" s="200" t="s">
        <v>148</v>
      </c>
      <c r="C53" s="201">
        <v>0</v>
      </c>
      <c r="D53" s="201">
        <v>0</v>
      </c>
      <c r="E53" s="201">
        <v>0</v>
      </c>
      <c r="F53" s="202">
        <f>E53-D53</f>
        <v>0</v>
      </c>
      <c r="G53" s="179">
        <f t="shared" si="14"/>
      </c>
      <c r="H53" s="202">
        <f>E53-C53</f>
        <v>0</v>
      </c>
      <c r="I53" s="183">
        <f t="shared" si="24"/>
      </c>
      <c r="J53" s="201">
        <v>0</v>
      </c>
      <c r="K53" s="201">
        <v>-7.259</v>
      </c>
      <c r="L53" s="202">
        <f t="shared" si="16"/>
        <v>-7.259</v>
      </c>
      <c r="M53" s="183">
        <f t="shared" si="17"/>
      </c>
      <c r="N53" s="202">
        <f>C53+J53</f>
        <v>0</v>
      </c>
      <c r="O53" s="202">
        <f>E53+K53</f>
        <v>-7.259</v>
      </c>
      <c r="P53" s="202">
        <f t="shared" si="27"/>
        <v>-7.259</v>
      </c>
      <c r="Q53" s="183">
        <f t="shared" si="18"/>
      </c>
      <c r="R53" s="1"/>
      <c r="S53" s="1"/>
    </row>
    <row r="54" spans="1:19" ht="30.75" customHeight="1">
      <c r="A54" s="152" t="s">
        <v>145</v>
      </c>
      <c r="B54" s="200" t="s">
        <v>146</v>
      </c>
      <c r="C54" s="201"/>
      <c r="D54" s="201">
        <v>0</v>
      </c>
      <c r="E54" s="201">
        <v>0</v>
      </c>
      <c r="F54" s="202">
        <f>E54-D54</f>
        <v>0</v>
      </c>
      <c r="G54" s="179">
        <f t="shared" si="14"/>
      </c>
      <c r="H54" s="202">
        <f>E54-C54</f>
        <v>0</v>
      </c>
      <c r="I54" s="183">
        <f t="shared" si="24"/>
      </c>
      <c r="J54" s="201">
        <v>1500</v>
      </c>
      <c r="K54" s="201">
        <v>0</v>
      </c>
      <c r="L54" s="202">
        <f t="shared" si="16"/>
        <v>-1500</v>
      </c>
      <c r="M54" s="183">
        <f t="shared" si="17"/>
        <v>0</v>
      </c>
      <c r="N54" s="202">
        <f t="shared" si="25"/>
        <v>1500</v>
      </c>
      <c r="O54" s="202">
        <f t="shared" si="26"/>
        <v>0</v>
      </c>
      <c r="P54" s="202">
        <f t="shared" si="27"/>
        <v>-1500</v>
      </c>
      <c r="Q54" s="183">
        <f t="shared" si="18"/>
        <v>0</v>
      </c>
      <c r="R54" s="1"/>
      <c r="S54" s="1"/>
    </row>
    <row r="55" spans="1:19" ht="63" hidden="1">
      <c r="A55" s="45">
        <v>8880</v>
      </c>
      <c r="B55" s="200" t="s">
        <v>147</v>
      </c>
      <c r="C55" s="201">
        <v>0</v>
      </c>
      <c r="D55" s="201">
        <v>0</v>
      </c>
      <c r="E55" s="201">
        <v>0</v>
      </c>
      <c r="F55" s="202">
        <f t="shared" si="22"/>
        <v>0</v>
      </c>
      <c r="G55" s="173"/>
      <c r="H55" s="202">
        <f t="shared" si="23"/>
        <v>0</v>
      </c>
      <c r="I55" s="181">
        <f t="shared" si="24"/>
      </c>
      <c r="J55" s="201">
        <v>0</v>
      </c>
      <c r="K55" s="201">
        <v>0</v>
      </c>
      <c r="L55" s="202">
        <f t="shared" si="16"/>
        <v>0</v>
      </c>
      <c r="M55" s="181">
        <f t="shared" si="17"/>
      </c>
      <c r="N55" s="202">
        <f t="shared" si="25"/>
        <v>0</v>
      </c>
      <c r="O55" s="202">
        <f t="shared" si="26"/>
        <v>0</v>
      </c>
      <c r="P55" s="202">
        <f t="shared" si="27"/>
        <v>0</v>
      </c>
      <c r="Q55" s="181">
        <f t="shared" si="18"/>
      </c>
      <c r="R55" s="1"/>
      <c r="S55" s="1"/>
    </row>
    <row r="56" spans="1:19" ht="18.75" hidden="1">
      <c r="A56" s="45">
        <v>8860</v>
      </c>
      <c r="B56" s="200" t="s">
        <v>163</v>
      </c>
      <c r="C56" s="201">
        <v>0</v>
      </c>
      <c r="D56" s="201">
        <v>0</v>
      </c>
      <c r="E56" s="201">
        <v>0</v>
      </c>
      <c r="F56" s="202"/>
      <c r="G56" s="173"/>
      <c r="H56" s="202"/>
      <c r="I56" s="181">
        <f t="shared" si="24"/>
      </c>
      <c r="J56" s="201">
        <v>0</v>
      </c>
      <c r="K56" s="201">
        <v>0</v>
      </c>
      <c r="L56" s="202">
        <f t="shared" si="16"/>
        <v>0</v>
      </c>
      <c r="M56" s="181">
        <f t="shared" si="17"/>
      </c>
      <c r="N56" s="202"/>
      <c r="O56" s="202"/>
      <c r="P56" s="202"/>
      <c r="Q56" s="181">
        <f t="shared" si="18"/>
      </c>
      <c r="R56" s="1"/>
      <c r="S56" s="1"/>
    </row>
    <row r="57" spans="1:17" s="73" customFormat="1" ht="18.75">
      <c r="A57" s="100"/>
      <c r="B57" s="101" t="s">
        <v>1</v>
      </c>
      <c r="C57" s="171">
        <f>C50+C51</f>
        <v>1318944.5</v>
      </c>
      <c r="D57" s="171">
        <f>D50+D51</f>
        <v>111813.26999999999</v>
      </c>
      <c r="E57" s="171">
        <f>E50+E51</f>
        <v>55299.74211000001</v>
      </c>
      <c r="F57" s="171">
        <f t="shared" si="22"/>
        <v>-56513.52788999998</v>
      </c>
      <c r="G57" s="181">
        <f>_xlfn.IFERROR(E57/D57,"")</f>
        <v>0.49457226418653183</v>
      </c>
      <c r="H57" s="171">
        <f t="shared" si="23"/>
        <v>-1263644.75789</v>
      </c>
      <c r="I57" s="181">
        <f t="shared" si="24"/>
        <v>0.04192726995715135</v>
      </c>
      <c r="J57" s="171">
        <f>J50+J51</f>
        <v>394397.34181</v>
      </c>
      <c r="K57" s="171">
        <f>K50+K51</f>
        <v>2389.0912099999996</v>
      </c>
      <c r="L57" s="171">
        <f t="shared" si="16"/>
        <v>-392008.2506</v>
      </c>
      <c r="M57" s="181">
        <f t="shared" si="17"/>
        <v>0.006057574320952038</v>
      </c>
      <c r="N57" s="171">
        <f t="shared" si="25"/>
        <v>1713341.8418100001</v>
      </c>
      <c r="O57" s="171">
        <f t="shared" si="26"/>
        <v>57688.833320000005</v>
      </c>
      <c r="P57" s="171">
        <f t="shared" si="27"/>
        <v>-1655653.0084900002</v>
      </c>
      <c r="Q57" s="181">
        <f t="shared" si="18"/>
        <v>0.03367035807580387</v>
      </c>
    </row>
    <row r="58" spans="1:13" ht="15.75">
      <c r="A58" s="62"/>
      <c r="B58" s="63"/>
      <c r="C58" s="137"/>
      <c r="D58" s="130"/>
      <c r="E58" s="137"/>
      <c r="F58" s="47"/>
      <c r="G58" s="47"/>
      <c r="H58" s="48"/>
      <c r="I58" s="79"/>
      <c r="J58" s="148"/>
      <c r="K58" s="149"/>
      <c r="M58" s="64"/>
    </row>
    <row r="59" spans="1:13" ht="15.75">
      <c r="A59" s="65"/>
      <c r="B59" s="32"/>
      <c r="C59" s="138"/>
      <c r="D59" s="131"/>
      <c r="E59" s="138"/>
      <c r="F59" s="48"/>
      <c r="G59" s="48"/>
      <c r="H59" s="48"/>
      <c r="I59" s="79"/>
      <c r="J59" s="149"/>
      <c r="K59" s="148" t="s">
        <v>21</v>
      </c>
      <c r="M59" s="64"/>
    </row>
    <row r="60" spans="1:13" ht="15.75">
      <c r="A60" s="66"/>
      <c r="B60" s="67"/>
      <c r="C60" s="139"/>
      <c r="D60" s="132"/>
      <c r="E60" s="139"/>
      <c r="F60" s="65"/>
      <c r="G60" s="65"/>
      <c r="H60" s="68"/>
      <c r="I60" s="78"/>
      <c r="J60" s="108"/>
      <c r="K60" s="110"/>
      <c r="M60" s="64"/>
    </row>
    <row r="61" spans="1:13" ht="15.75">
      <c r="A61" s="66"/>
      <c r="B61" s="67"/>
      <c r="C61" s="157"/>
      <c r="D61" s="133"/>
      <c r="E61" s="145"/>
      <c r="F61" s="68"/>
      <c r="G61" s="68"/>
      <c r="H61" s="68"/>
      <c r="I61" s="78"/>
      <c r="J61" s="158"/>
      <c r="K61" s="150"/>
      <c r="M61" s="64"/>
    </row>
    <row r="62" spans="1:13" ht="18.75">
      <c r="A62" s="66"/>
      <c r="B62" s="97"/>
      <c r="C62" s="163"/>
      <c r="D62" s="134"/>
      <c r="E62" s="103"/>
      <c r="F62" s="68"/>
      <c r="G62" s="68"/>
      <c r="H62" s="68"/>
      <c r="I62" s="78"/>
      <c r="J62" s="164"/>
      <c r="K62" s="150"/>
      <c r="M62" s="64"/>
    </row>
    <row r="63" spans="1:13" ht="15.75">
      <c r="A63" s="66"/>
      <c r="B63" s="67"/>
      <c r="C63" s="140"/>
      <c r="D63" s="133"/>
      <c r="E63" s="145"/>
      <c r="F63" s="68"/>
      <c r="G63" s="68"/>
      <c r="H63" s="68"/>
      <c r="I63" s="78"/>
      <c r="J63" s="150"/>
      <c r="K63" s="150"/>
      <c r="M63" s="64"/>
    </row>
    <row r="64" spans="1:13" ht="15.75">
      <c r="A64" s="66"/>
      <c r="B64" s="67"/>
      <c r="C64" s="140"/>
      <c r="D64" s="133"/>
      <c r="E64" s="145"/>
      <c r="F64" s="68"/>
      <c r="G64" s="68"/>
      <c r="H64" s="68"/>
      <c r="I64" s="98"/>
      <c r="J64" s="151"/>
      <c r="K64" s="150"/>
      <c r="L64" s="93"/>
      <c r="M64" s="94"/>
    </row>
    <row r="65" spans="1:13" ht="15.75">
      <c r="A65" s="66"/>
      <c r="B65" s="67"/>
      <c r="C65" s="140"/>
      <c r="D65" s="133"/>
      <c r="E65" s="145"/>
      <c r="F65" s="68"/>
      <c r="G65" s="68"/>
      <c r="H65" s="68"/>
      <c r="I65" s="78"/>
      <c r="J65" s="151"/>
      <c r="K65" s="150"/>
      <c r="M65" s="64"/>
    </row>
    <row r="66" spans="1:13" ht="15.75">
      <c r="A66" s="69"/>
      <c r="B66" s="70"/>
      <c r="C66" s="141"/>
      <c r="D66" s="135"/>
      <c r="E66" s="146"/>
      <c r="F66" s="56"/>
      <c r="G66" s="56"/>
      <c r="H66" s="56"/>
      <c r="M66" s="64"/>
    </row>
    <row r="67" spans="1:13" ht="15.75">
      <c r="A67" s="69"/>
      <c r="B67" s="70"/>
      <c r="C67" s="141"/>
      <c r="D67" s="135"/>
      <c r="E67" s="146"/>
      <c r="F67" s="56"/>
      <c r="G67" s="56"/>
      <c r="H67" s="56"/>
      <c r="M67" s="64"/>
    </row>
    <row r="68" spans="1:13" ht="15.75">
      <c r="A68" s="69"/>
      <c r="B68" s="70"/>
      <c r="C68" s="141"/>
      <c r="D68" s="135"/>
      <c r="E68" s="146"/>
      <c r="F68" s="56"/>
      <c r="G68" s="56"/>
      <c r="H68" s="56"/>
      <c r="M68" s="64"/>
    </row>
    <row r="69" ht="15.75">
      <c r="M69" s="64"/>
    </row>
    <row r="70" ht="15.75">
      <c r="M70" s="64"/>
    </row>
    <row r="71" ht="15.75">
      <c r="M71" s="64"/>
    </row>
    <row r="72" ht="15.75">
      <c r="M72" s="64"/>
    </row>
    <row r="73" ht="15.75">
      <c r="M73" s="64"/>
    </row>
    <row r="74" ht="15.75">
      <c r="M74" s="64"/>
    </row>
    <row r="75" ht="15.75">
      <c r="M75" s="64"/>
    </row>
    <row r="76" ht="15.75">
      <c r="M76" s="64"/>
    </row>
    <row r="77" ht="15.75">
      <c r="M77" s="64"/>
    </row>
    <row r="78" ht="15.75">
      <c r="M78" s="64"/>
    </row>
    <row r="79" ht="15.75">
      <c r="M79" s="64"/>
    </row>
    <row r="80" ht="15.75">
      <c r="M80" s="64"/>
    </row>
    <row r="81" ht="15.75">
      <c r="M81" s="64"/>
    </row>
    <row r="82" ht="15.75">
      <c r="M82" s="64"/>
    </row>
    <row r="83" ht="15.75">
      <c r="M83" s="64"/>
    </row>
    <row r="84" ht="15.75">
      <c r="M84" s="64"/>
    </row>
    <row r="85" ht="15.75">
      <c r="M85" s="64"/>
    </row>
    <row r="86" ht="15.75">
      <c r="M86" s="64"/>
    </row>
    <row r="87" ht="15.75">
      <c r="M87" s="64"/>
    </row>
    <row r="88" ht="15.75">
      <c r="M88" s="64"/>
    </row>
    <row r="89" ht="15.75">
      <c r="M89" s="64"/>
    </row>
    <row r="90" ht="15.75">
      <c r="M90" s="64"/>
    </row>
    <row r="91" ht="15.75">
      <c r="M91" s="64"/>
    </row>
    <row r="92" ht="15.75">
      <c r="M92" s="64"/>
    </row>
    <row r="93" ht="15.75">
      <c r="M93" s="64"/>
    </row>
    <row r="94" ht="15.75">
      <c r="M94" s="64"/>
    </row>
    <row r="95" ht="15.75">
      <c r="M95" s="64"/>
    </row>
    <row r="96" ht="15.75">
      <c r="M96" s="64"/>
    </row>
    <row r="97" ht="15.75">
      <c r="M97" s="64"/>
    </row>
    <row r="98" ht="15.75">
      <c r="M98" s="64"/>
    </row>
    <row r="99" ht="15.75">
      <c r="M99" s="64"/>
    </row>
    <row r="100" ht="15.75">
      <c r="M100" s="64"/>
    </row>
    <row r="101" ht="15.75">
      <c r="M101" s="64"/>
    </row>
    <row r="102" ht="15.75">
      <c r="M102" s="64"/>
    </row>
    <row r="103" ht="15.75">
      <c r="M103" s="64"/>
    </row>
    <row r="104" ht="15.75">
      <c r="M104" s="64"/>
    </row>
    <row r="105" ht="15.75">
      <c r="M105" s="64"/>
    </row>
    <row r="106" ht="15.75">
      <c r="M106" s="64"/>
    </row>
    <row r="107" ht="15.75">
      <c r="M107" s="64"/>
    </row>
    <row r="108" ht="15.75">
      <c r="M108" s="64"/>
    </row>
    <row r="109" ht="15.75">
      <c r="M109" s="64"/>
    </row>
    <row r="110" ht="15.75">
      <c r="M110" s="64"/>
    </row>
    <row r="111" ht="15.75">
      <c r="M111" s="64"/>
    </row>
    <row r="112" ht="15.75">
      <c r="M112" s="64"/>
    </row>
    <row r="113" ht="15.75">
      <c r="M113" s="64"/>
    </row>
    <row r="114" ht="15.75">
      <c r="M114" s="64"/>
    </row>
    <row r="115" ht="15.75">
      <c r="M115" s="64"/>
    </row>
    <row r="116" ht="15.75">
      <c r="M116" s="64"/>
    </row>
    <row r="117" ht="15.75">
      <c r="M117" s="64"/>
    </row>
    <row r="118" ht="15.75">
      <c r="M118" s="64"/>
    </row>
    <row r="119" ht="15.75">
      <c r="M119" s="64"/>
    </row>
    <row r="120" ht="15.75">
      <c r="M120" s="64"/>
    </row>
    <row r="121" ht="15.75">
      <c r="M121" s="64"/>
    </row>
    <row r="122" ht="15.75">
      <c r="M122" s="64"/>
    </row>
    <row r="123" ht="15.75">
      <c r="M123" s="64"/>
    </row>
    <row r="124" ht="15.75">
      <c r="M124" s="64"/>
    </row>
    <row r="125" ht="15.75">
      <c r="M125" s="64"/>
    </row>
    <row r="126" ht="15.75">
      <c r="M126" s="64"/>
    </row>
    <row r="127" ht="15.75">
      <c r="M127" s="64"/>
    </row>
    <row r="128" ht="15.75">
      <c r="M128" s="64"/>
    </row>
    <row r="129" ht="15.75">
      <c r="M129" s="64"/>
    </row>
    <row r="130" ht="15.75">
      <c r="M130" s="64"/>
    </row>
    <row r="131" ht="15.75">
      <c r="M131" s="64"/>
    </row>
    <row r="132" ht="15.75">
      <c r="M132" s="64"/>
    </row>
    <row r="133" ht="15.75">
      <c r="M133" s="64"/>
    </row>
    <row r="134" ht="15.75">
      <c r="M134" s="64"/>
    </row>
    <row r="135" ht="15.75">
      <c r="M135" s="64"/>
    </row>
    <row r="136" ht="15.75">
      <c r="M136" s="64"/>
    </row>
    <row r="137" ht="15.75">
      <c r="M137" s="64"/>
    </row>
    <row r="138" ht="15.75">
      <c r="M138" s="64"/>
    </row>
    <row r="139" ht="15.75">
      <c r="M139" s="64"/>
    </row>
    <row r="140" ht="15.75">
      <c r="M140" s="64"/>
    </row>
    <row r="141" ht="15.75">
      <c r="M141" s="64"/>
    </row>
    <row r="142" ht="15.75">
      <c r="M142" s="64"/>
    </row>
    <row r="143" ht="15.75">
      <c r="M143" s="64"/>
    </row>
    <row r="144" ht="15.75">
      <c r="M144" s="64"/>
    </row>
    <row r="145" ht="15.75">
      <c r="M145" s="64"/>
    </row>
    <row r="146" ht="15.75">
      <c r="M146" s="64"/>
    </row>
    <row r="147" ht="15.75">
      <c r="M147" s="64"/>
    </row>
    <row r="148" ht="15.75">
      <c r="M148" s="64"/>
    </row>
    <row r="149" ht="15.75">
      <c r="M149" s="64"/>
    </row>
    <row r="150" ht="15.75">
      <c r="M150" s="64"/>
    </row>
    <row r="151" ht="15.75">
      <c r="M151" s="64"/>
    </row>
    <row r="152" ht="15.75">
      <c r="M152" s="64"/>
    </row>
    <row r="153" ht="15.75">
      <c r="M153" s="64"/>
    </row>
    <row r="154" ht="15.75">
      <c r="M154" s="64"/>
    </row>
    <row r="155" ht="15.75">
      <c r="M155" s="64"/>
    </row>
    <row r="156" ht="15.75">
      <c r="M156" s="64"/>
    </row>
    <row r="157" ht="15.75">
      <c r="M157" s="64"/>
    </row>
    <row r="158" ht="15.75">
      <c r="M158" s="64"/>
    </row>
    <row r="159" ht="15.75">
      <c r="M159" s="64"/>
    </row>
    <row r="160" ht="15.75">
      <c r="M160" s="64"/>
    </row>
    <row r="161" ht="15.75">
      <c r="M161" s="64"/>
    </row>
    <row r="162" ht="15.75">
      <c r="M162" s="64"/>
    </row>
    <row r="163" ht="15.75">
      <c r="M163" s="64"/>
    </row>
    <row r="164" ht="15.75">
      <c r="M164" s="64"/>
    </row>
    <row r="165" ht="15.75">
      <c r="M165" s="64"/>
    </row>
    <row r="166" ht="15.75">
      <c r="M166" s="64"/>
    </row>
    <row r="167" ht="15.75">
      <c r="M167" s="64"/>
    </row>
    <row r="168" ht="15.75">
      <c r="M168" s="64"/>
    </row>
    <row r="169" ht="15.75">
      <c r="M169" s="64"/>
    </row>
    <row r="170" ht="15.75">
      <c r="M170" s="64"/>
    </row>
    <row r="171" ht="15.75">
      <c r="M171" s="64"/>
    </row>
    <row r="172" ht="15.75">
      <c r="M172" s="64"/>
    </row>
    <row r="173" ht="15.75">
      <c r="M173" s="64"/>
    </row>
    <row r="174" ht="15.75">
      <c r="M174" s="64"/>
    </row>
    <row r="175" ht="15.75">
      <c r="M175" s="64"/>
    </row>
    <row r="176" ht="15.75">
      <c r="M176" s="64"/>
    </row>
    <row r="177" ht="15.75">
      <c r="M177" s="64"/>
    </row>
    <row r="178" ht="15.75">
      <c r="M178" s="64"/>
    </row>
    <row r="179" ht="15.75">
      <c r="M179" s="64"/>
    </row>
    <row r="180" ht="15.75">
      <c r="M180" s="64"/>
    </row>
    <row r="181" ht="15.75">
      <c r="M181" s="64"/>
    </row>
    <row r="182" ht="15.75">
      <c r="M182" s="64"/>
    </row>
    <row r="183" ht="15.75">
      <c r="M183" s="64"/>
    </row>
    <row r="184" ht="15.75">
      <c r="M184" s="64"/>
    </row>
    <row r="185" ht="15.75">
      <c r="M185" s="64"/>
    </row>
    <row r="186" ht="15.75">
      <c r="M186" s="64"/>
    </row>
    <row r="187" ht="15.75">
      <c r="M187" s="64"/>
    </row>
    <row r="188" ht="15.75">
      <c r="M188" s="64"/>
    </row>
    <row r="189" ht="15.75">
      <c r="M189" s="64"/>
    </row>
    <row r="190" ht="15.75">
      <c r="M190" s="64"/>
    </row>
    <row r="191" ht="15.75">
      <c r="M191" s="64"/>
    </row>
    <row r="192" ht="15.75">
      <c r="M192" s="64"/>
    </row>
    <row r="193" ht="15.75">
      <c r="M193" s="64"/>
    </row>
    <row r="194" ht="15.75">
      <c r="M194" s="64"/>
    </row>
    <row r="195" ht="15.75">
      <c r="M195" s="64"/>
    </row>
    <row r="196" ht="15.75">
      <c r="M196" s="64"/>
    </row>
    <row r="197" ht="15.75">
      <c r="M197" s="64"/>
    </row>
    <row r="198" ht="15.75">
      <c r="M198" s="64"/>
    </row>
    <row r="199" ht="15.75">
      <c r="M199" s="64"/>
    </row>
    <row r="200" ht="15.75">
      <c r="M200" s="64"/>
    </row>
    <row r="201" ht="15.75">
      <c r="M201" s="64"/>
    </row>
    <row r="202" ht="15.75">
      <c r="M202" s="64"/>
    </row>
    <row r="203" ht="15.75">
      <c r="M203" s="64"/>
    </row>
    <row r="204" ht="15.75">
      <c r="M204" s="64"/>
    </row>
    <row r="205" ht="15.75">
      <c r="M205" s="64"/>
    </row>
    <row r="206" ht="15.75">
      <c r="M206" s="64"/>
    </row>
    <row r="207" ht="15.75">
      <c r="M207" s="64"/>
    </row>
    <row r="208" ht="15.75">
      <c r="M208" s="64"/>
    </row>
    <row r="209" ht="15.75">
      <c r="M209" s="64"/>
    </row>
    <row r="210" ht="15.75">
      <c r="M210" s="64"/>
    </row>
    <row r="211" ht="15.75">
      <c r="M211" s="64"/>
    </row>
    <row r="212" ht="15.75">
      <c r="M212" s="64"/>
    </row>
    <row r="213" ht="15.75">
      <c r="M213" s="64"/>
    </row>
    <row r="214" ht="15.75">
      <c r="M214" s="64"/>
    </row>
    <row r="215" ht="15.75">
      <c r="M215" s="64"/>
    </row>
    <row r="216" ht="15.75">
      <c r="M216" s="64"/>
    </row>
    <row r="217" ht="15.75">
      <c r="M217" s="64"/>
    </row>
    <row r="218" ht="15.75">
      <c r="M218" s="64"/>
    </row>
    <row r="219" ht="15.75">
      <c r="M219" s="64"/>
    </row>
    <row r="220" ht="15.75">
      <c r="M220" s="64"/>
    </row>
    <row r="221" ht="15.75">
      <c r="M221" s="64"/>
    </row>
    <row r="222" ht="15.75">
      <c r="M222" s="64"/>
    </row>
    <row r="223" ht="15.75">
      <c r="M223" s="64"/>
    </row>
    <row r="224" ht="15.75">
      <c r="M224" s="64"/>
    </row>
    <row r="225" ht="15.75">
      <c r="M225" s="64"/>
    </row>
    <row r="226" ht="15.75">
      <c r="M226" s="64"/>
    </row>
    <row r="227" ht="15.75">
      <c r="M227" s="64"/>
    </row>
    <row r="228" ht="15.75">
      <c r="M228" s="64"/>
    </row>
    <row r="229" ht="15.75">
      <c r="M229" s="64"/>
    </row>
    <row r="230" ht="15.75">
      <c r="M230" s="64"/>
    </row>
    <row r="231" ht="15.75">
      <c r="M231" s="64"/>
    </row>
    <row r="232" ht="15.75">
      <c r="M232" s="64"/>
    </row>
    <row r="233" ht="15.75">
      <c r="M233" s="64"/>
    </row>
    <row r="234" ht="15.75">
      <c r="M234" s="64"/>
    </row>
    <row r="235" ht="15.75">
      <c r="M235" s="64"/>
    </row>
    <row r="236" ht="15.75">
      <c r="M236" s="64"/>
    </row>
    <row r="237" ht="15.75">
      <c r="M237" s="64"/>
    </row>
    <row r="238" ht="15.75">
      <c r="M238" s="64"/>
    </row>
    <row r="239" ht="15.75">
      <c r="M239" s="64"/>
    </row>
    <row r="240" ht="15.75">
      <c r="M240" s="64"/>
    </row>
    <row r="241" ht="15.75">
      <c r="M241" s="64"/>
    </row>
    <row r="242" ht="15.75">
      <c r="M242" s="64"/>
    </row>
    <row r="243" ht="15.75">
      <c r="M243" s="64"/>
    </row>
    <row r="244" ht="15.75">
      <c r="M244" s="64"/>
    </row>
    <row r="245" ht="15.75">
      <c r="M245" s="64"/>
    </row>
    <row r="246" ht="15.75">
      <c r="M246" s="64"/>
    </row>
    <row r="247" ht="15.75">
      <c r="M247" s="64"/>
    </row>
    <row r="248" ht="15.75">
      <c r="M248" s="64"/>
    </row>
    <row r="249" ht="15.75">
      <c r="M249" s="64"/>
    </row>
    <row r="250" ht="15.75">
      <c r="M250" s="64"/>
    </row>
    <row r="251" ht="15.75">
      <c r="M251" s="64"/>
    </row>
    <row r="252" ht="15.75">
      <c r="M252" s="64"/>
    </row>
    <row r="253" ht="15.75">
      <c r="M253" s="64"/>
    </row>
    <row r="254" ht="15.75">
      <c r="M254" s="64"/>
    </row>
    <row r="255" ht="15.75">
      <c r="M255" s="64"/>
    </row>
    <row r="256" ht="15.75">
      <c r="M256" s="64"/>
    </row>
    <row r="257" ht="15.75">
      <c r="M257" s="64"/>
    </row>
    <row r="258" ht="15.75">
      <c r="M258" s="64"/>
    </row>
    <row r="259" ht="15.75">
      <c r="M259" s="64"/>
    </row>
    <row r="260" ht="15.75">
      <c r="M260" s="64"/>
    </row>
    <row r="261" ht="15.75">
      <c r="M261" s="64"/>
    </row>
    <row r="262" ht="15.75">
      <c r="M262" s="64"/>
    </row>
    <row r="263" ht="15.75">
      <c r="M263" s="64"/>
    </row>
    <row r="264" ht="15.75">
      <c r="M264" s="64"/>
    </row>
    <row r="265" ht="15.75">
      <c r="M265" s="64"/>
    </row>
    <row r="266" ht="15.75">
      <c r="M266" s="64"/>
    </row>
    <row r="267" ht="15.75">
      <c r="M267" s="64"/>
    </row>
    <row r="268" ht="15.75">
      <c r="M268" s="64"/>
    </row>
    <row r="269" ht="15.75">
      <c r="M269" s="64"/>
    </row>
    <row r="270" ht="15.75">
      <c r="M270" s="64"/>
    </row>
    <row r="271" ht="15.75">
      <c r="M271" s="64"/>
    </row>
    <row r="272" ht="15.75">
      <c r="M272" s="64"/>
    </row>
    <row r="273" ht="15.75">
      <c r="M273" s="64"/>
    </row>
    <row r="274" ht="15.75">
      <c r="M274" s="64"/>
    </row>
    <row r="275" ht="15.75">
      <c r="M275" s="64"/>
    </row>
    <row r="276" ht="15.75">
      <c r="M276" s="64"/>
    </row>
    <row r="277" ht="15.75">
      <c r="M277" s="64"/>
    </row>
    <row r="278" ht="15.75">
      <c r="M278" s="64"/>
    </row>
    <row r="279" ht="15.75">
      <c r="M279" s="64"/>
    </row>
    <row r="280" ht="15.75">
      <c r="M280" s="64"/>
    </row>
    <row r="281" ht="15.75">
      <c r="M281" s="64"/>
    </row>
    <row r="282" ht="15.75">
      <c r="M282" s="64"/>
    </row>
    <row r="283" ht="15.75">
      <c r="M283" s="64"/>
    </row>
    <row r="284" ht="15.75">
      <c r="M284" s="64"/>
    </row>
    <row r="285" ht="15.75">
      <c r="M285" s="64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2023-02-14T09:25:23Z</cp:lastPrinted>
  <dcterms:created xsi:type="dcterms:W3CDTF">2001-07-11T13:17:26Z</dcterms:created>
  <dcterms:modified xsi:type="dcterms:W3CDTF">2023-02-22T06:38:27Z</dcterms:modified>
  <cp:category/>
  <cp:version/>
  <cp:contentType/>
  <cp:contentStatus/>
</cp:coreProperties>
</file>