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8_{D083DF10-0BDA-4D1B-99FC-0DC879C1B1FD}" xr6:coauthVersionLast="47" xr6:coauthVersionMax="47" xr10:uidLastSave="{00000000-0000-0000-0000-000000000000}"/>
  <bookViews>
    <workbookView xWindow="-108" yWindow="-108" windowWidth="23256" windowHeight="12456" activeTab="1"/>
  </bookViews>
  <sheets>
    <sheet name="Доходи" sheetId="7" r:id="rId1"/>
    <sheet name="Видатки" sheetId="8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Видатки!$3:$4</definedName>
    <definedName name="_xlnm.Print_Titles" localSheetId="0">Доходи!$7:$8</definedName>
    <definedName name="_xlnm.Print_Area" localSheetId="1">Видатки!$A$1:$Q$60</definedName>
    <definedName name="_xlnm.Print_Area" localSheetId="0">Доходи!$A$1:$R$68</definedName>
  </definedNames>
  <calcPr calcId="191029" fullCalcOnLoad="1"/>
</workbook>
</file>

<file path=xl/calcChain.xml><?xml version="1.0" encoding="utf-8"?>
<calcChain xmlns="http://schemas.openxmlformats.org/spreadsheetml/2006/main">
  <c r="G31" i="7" l="1"/>
  <c r="F17" i="7"/>
  <c r="D11" i="8"/>
  <c r="J52" i="7"/>
  <c r="J50" i="7"/>
  <c r="J51" i="7"/>
  <c r="J49" i="7"/>
  <c r="I49" i="7"/>
  <c r="H49" i="7"/>
  <c r="G49" i="7"/>
  <c r="G50" i="7"/>
  <c r="H50" i="7"/>
  <c r="I50" i="7"/>
  <c r="G51" i="7"/>
  <c r="H51" i="7"/>
  <c r="I51" i="7"/>
  <c r="G52" i="7"/>
  <c r="H52" i="7"/>
  <c r="I52" i="7"/>
  <c r="O46" i="7"/>
  <c r="P46" i="7"/>
  <c r="Q46" i="7"/>
  <c r="G46" i="7"/>
  <c r="H46" i="7"/>
  <c r="I46" i="7"/>
  <c r="J46" i="7"/>
  <c r="E42" i="7"/>
  <c r="F42" i="7"/>
  <c r="P42" i="7"/>
  <c r="D42" i="7"/>
  <c r="N50" i="7"/>
  <c r="N51" i="7"/>
  <c r="N52" i="7"/>
  <c r="N53" i="7"/>
  <c r="N54" i="7"/>
  <c r="N55" i="7"/>
  <c r="N56" i="7"/>
  <c r="N49" i="7"/>
  <c r="M56" i="7"/>
  <c r="O56" i="7"/>
  <c r="P56" i="7"/>
  <c r="G45" i="7"/>
  <c r="H45" i="7"/>
  <c r="I45" i="7"/>
  <c r="J45" i="7"/>
  <c r="G12" i="7"/>
  <c r="H12" i="7"/>
  <c r="I12" i="7"/>
  <c r="G13" i="7"/>
  <c r="H13" i="7"/>
  <c r="I13" i="7"/>
  <c r="G19" i="7"/>
  <c r="H19" i="7"/>
  <c r="I19" i="7"/>
  <c r="G20" i="7"/>
  <c r="H20" i="7"/>
  <c r="I20" i="7"/>
  <c r="L48" i="7"/>
  <c r="L41" i="7"/>
  <c r="M22" i="7"/>
  <c r="O45" i="7"/>
  <c r="P45" i="7"/>
  <c r="R45" i="7"/>
  <c r="O51" i="7"/>
  <c r="P51" i="7"/>
  <c r="P50" i="7"/>
  <c r="O50" i="7"/>
  <c r="M32" i="7"/>
  <c r="M33" i="7"/>
  <c r="N31" i="7"/>
  <c r="O52" i="7"/>
  <c r="Q52" i="7"/>
  <c r="P52" i="7"/>
  <c r="G7" i="8"/>
  <c r="M23" i="8"/>
  <c r="D28" i="8"/>
  <c r="F14" i="8"/>
  <c r="G14" i="8"/>
  <c r="H14" i="8"/>
  <c r="C11" i="8"/>
  <c r="N11" i="8"/>
  <c r="C28" i="8"/>
  <c r="D14" i="7"/>
  <c r="O14" i="7"/>
  <c r="F14" i="7"/>
  <c r="D17" i="7"/>
  <c r="E17" i="7"/>
  <c r="H17" i="7"/>
  <c r="L7" i="8"/>
  <c r="L8" i="8"/>
  <c r="L9" i="8"/>
  <c r="L10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9" i="8"/>
  <c r="L30" i="8"/>
  <c r="L31" i="8"/>
  <c r="L32" i="8"/>
  <c r="L33" i="8"/>
  <c r="L35" i="8"/>
  <c r="L36" i="8"/>
  <c r="L37" i="8"/>
  <c r="L38" i="8"/>
  <c r="L39" i="8"/>
  <c r="F23" i="8"/>
  <c r="G23" i="8"/>
  <c r="H23" i="8"/>
  <c r="I23" i="8"/>
  <c r="N23" i="8"/>
  <c r="P23" i="8"/>
  <c r="O23" i="8"/>
  <c r="G58" i="7"/>
  <c r="G59" i="7"/>
  <c r="G60" i="7"/>
  <c r="G61" i="7"/>
  <c r="G62" i="7"/>
  <c r="E21" i="7"/>
  <c r="C34" i="8"/>
  <c r="M47" i="7"/>
  <c r="N47" i="7"/>
  <c r="O47" i="7"/>
  <c r="P47" i="7"/>
  <c r="G47" i="7"/>
  <c r="H47" i="7"/>
  <c r="I47" i="7"/>
  <c r="J47" i="7"/>
  <c r="M60" i="7"/>
  <c r="M61" i="7"/>
  <c r="M62" i="7"/>
  <c r="M55" i="7"/>
  <c r="K48" i="7"/>
  <c r="E48" i="7"/>
  <c r="F48" i="7"/>
  <c r="D48" i="7"/>
  <c r="O64" i="7"/>
  <c r="P64" i="7"/>
  <c r="R64" i="7"/>
  <c r="M64" i="7"/>
  <c r="N64" i="7"/>
  <c r="G64" i="7"/>
  <c r="H64" i="7"/>
  <c r="I64" i="7"/>
  <c r="J64" i="7"/>
  <c r="L47" i="8"/>
  <c r="M47" i="8"/>
  <c r="L48" i="8"/>
  <c r="M48" i="8"/>
  <c r="N47" i="8"/>
  <c r="O47" i="8"/>
  <c r="P47" i="8"/>
  <c r="N48" i="8"/>
  <c r="O48" i="8"/>
  <c r="P48" i="8"/>
  <c r="F48" i="8"/>
  <c r="G48" i="8"/>
  <c r="H48" i="8"/>
  <c r="I48" i="8"/>
  <c r="F47" i="8"/>
  <c r="G47" i="8"/>
  <c r="H47" i="8"/>
  <c r="I47" i="8"/>
  <c r="C51" i="8"/>
  <c r="D51" i="8"/>
  <c r="E51" i="8"/>
  <c r="G51" i="8"/>
  <c r="O59" i="7"/>
  <c r="P59" i="7"/>
  <c r="O60" i="7"/>
  <c r="P60" i="7"/>
  <c r="O61" i="7"/>
  <c r="Q61" i="7"/>
  <c r="P61" i="7"/>
  <c r="O62" i="7"/>
  <c r="P62" i="7"/>
  <c r="R62" i="7"/>
  <c r="H59" i="7"/>
  <c r="I59" i="7"/>
  <c r="J59" i="7"/>
  <c r="H60" i="7"/>
  <c r="I60" i="7"/>
  <c r="J60" i="7"/>
  <c r="H61" i="7"/>
  <c r="I61" i="7"/>
  <c r="J61" i="7"/>
  <c r="H62" i="7"/>
  <c r="I62" i="7"/>
  <c r="J62" i="7"/>
  <c r="O58" i="7"/>
  <c r="P58" i="7"/>
  <c r="O55" i="7"/>
  <c r="P55" i="7"/>
  <c r="G55" i="7"/>
  <c r="H55" i="7"/>
  <c r="I55" i="7"/>
  <c r="J55" i="7"/>
  <c r="C6" i="8"/>
  <c r="D6" i="8"/>
  <c r="E6" i="8"/>
  <c r="I6" i="8"/>
  <c r="J6" i="8"/>
  <c r="K6" i="8"/>
  <c r="L6" i="8"/>
  <c r="F7" i="8"/>
  <c r="H7" i="8"/>
  <c r="I7" i="8"/>
  <c r="M7" i="8"/>
  <c r="N7" i="8"/>
  <c r="O7" i="8"/>
  <c r="F8" i="8"/>
  <c r="G8" i="8"/>
  <c r="H8" i="8"/>
  <c r="I8" i="8"/>
  <c r="M8" i="8"/>
  <c r="N8" i="8"/>
  <c r="Q8" i="8"/>
  <c r="O8" i="8"/>
  <c r="F9" i="8"/>
  <c r="G9" i="8"/>
  <c r="H9" i="8"/>
  <c r="I9" i="8"/>
  <c r="M9" i="8"/>
  <c r="N9" i="8"/>
  <c r="O9" i="8"/>
  <c r="F10" i="8"/>
  <c r="G10" i="8"/>
  <c r="H10" i="8"/>
  <c r="I10" i="8"/>
  <c r="M10" i="8"/>
  <c r="N10" i="8"/>
  <c r="O10" i="8"/>
  <c r="E11" i="8"/>
  <c r="G11" i="8"/>
  <c r="J11" i="8"/>
  <c r="K11" i="8"/>
  <c r="K40" i="8"/>
  <c r="K42" i="8"/>
  <c r="F12" i="8"/>
  <c r="G12" i="8"/>
  <c r="H12" i="8"/>
  <c r="I12" i="8"/>
  <c r="M12" i="8"/>
  <c r="N12" i="8"/>
  <c r="O12" i="8"/>
  <c r="Q12" i="8"/>
  <c r="F13" i="8"/>
  <c r="G13" i="8"/>
  <c r="H13" i="8"/>
  <c r="I13" i="8"/>
  <c r="M13" i="8"/>
  <c r="N13" i="8"/>
  <c r="P13" i="8"/>
  <c r="O13" i="8"/>
  <c r="I14" i="8"/>
  <c r="M14" i="8"/>
  <c r="N14" i="8"/>
  <c r="O14" i="8"/>
  <c r="F15" i="8"/>
  <c r="G15" i="8"/>
  <c r="H15" i="8"/>
  <c r="I15" i="8"/>
  <c r="M15" i="8"/>
  <c r="N15" i="8"/>
  <c r="O15" i="8"/>
  <c r="F16" i="8"/>
  <c r="G16" i="8"/>
  <c r="H16" i="8"/>
  <c r="I16" i="8"/>
  <c r="M16" i="8"/>
  <c r="N16" i="8"/>
  <c r="O16" i="8"/>
  <c r="F17" i="8"/>
  <c r="G17" i="8"/>
  <c r="H17" i="8"/>
  <c r="I17" i="8"/>
  <c r="M17" i="8"/>
  <c r="N17" i="8"/>
  <c r="O17" i="8"/>
  <c r="F18" i="8"/>
  <c r="G18" i="8"/>
  <c r="H18" i="8"/>
  <c r="I18" i="8"/>
  <c r="M18" i="8"/>
  <c r="N18" i="8"/>
  <c r="O18" i="8"/>
  <c r="P18" i="8"/>
  <c r="F19" i="8"/>
  <c r="G19" i="8"/>
  <c r="H19" i="8"/>
  <c r="I19" i="8"/>
  <c r="M19" i="8"/>
  <c r="N19" i="8"/>
  <c r="O19" i="8"/>
  <c r="Q19" i="8"/>
  <c r="F20" i="8"/>
  <c r="G20" i="8"/>
  <c r="H20" i="8"/>
  <c r="I20" i="8"/>
  <c r="M20" i="8"/>
  <c r="N20" i="8"/>
  <c r="O20" i="8"/>
  <c r="Q20" i="8"/>
  <c r="F21" i="8"/>
  <c r="G21" i="8"/>
  <c r="H21" i="8"/>
  <c r="I21" i="8"/>
  <c r="M21" i="8"/>
  <c r="N21" i="8"/>
  <c r="O21" i="8"/>
  <c r="P21" i="8"/>
  <c r="F22" i="8"/>
  <c r="G22" i="8"/>
  <c r="H22" i="8"/>
  <c r="I22" i="8"/>
  <c r="M22" i="8"/>
  <c r="N22" i="8"/>
  <c r="O22" i="8"/>
  <c r="F24" i="8"/>
  <c r="G24" i="8"/>
  <c r="H24" i="8"/>
  <c r="I24" i="8"/>
  <c r="M24" i="8"/>
  <c r="N24" i="8"/>
  <c r="O24" i="8"/>
  <c r="F25" i="8"/>
  <c r="G25" i="8"/>
  <c r="H25" i="8"/>
  <c r="I25" i="8"/>
  <c r="M25" i="8"/>
  <c r="N25" i="8"/>
  <c r="O25" i="8"/>
  <c r="P25" i="8"/>
  <c r="F26" i="8"/>
  <c r="G26" i="8"/>
  <c r="H26" i="8"/>
  <c r="I26" i="8"/>
  <c r="M26" i="8"/>
  <c r="N26" i="8"/>
  <c r="O26" i="8"/>
  <c r="Q26" i="8"/>
  <c r="F27" i="8"/>
  <c r="G27" i="8"/>
  <c r="H27" i="8"/>
  <c r="I27" i="8"/>
  <c r="M27" i="8"/>
  <c r="N27" i="8"/>
  <c r="Q27" i="8"/>
  <c r="O27" i="8"/>
  <c r="E28" i="8"/>
  <c r="O28" i="8"/>
  <c r="J28" i="8"/>
  <c r="K28" i="8"/>
  <c r="M28" i="8"/>
  <c r="F29" i="8"/>
  <c r="G29" i="8"/>
  <c r="H29" i="8"/>
  <c r="I29" i="8"/>
  <c r="M29" i="8"/>
  <c r="N29" i="8"/>
  <c r="O29" i="8"/>
  <c r="F30" i="8"/>
  <c r="G30" i="8"/>
  <c r="H30" i="8"/>
  <c r="I30" i="8"/>
  <c r="M30" i="8"/>
  <c r="N30" i="8"/>
  <c r="O30" i="8"/>
  <c r="P30" i="8"/>
  <c r="F31" i="8"/>
  <c r="G31" i="8"/>
  <c r="H31" i="8"/>
  <c r="I31" i="8"/>
  <c r="M31" i="8"/>
  <c r="N31" i="8"/>
  <c r="O31" i="8"/>
  <c r="F32" i="8"/>
  <c r="G32" i="8"/>
  <c r="H32" i="8"/>
  <c r="I32" i="8"/>
  <c r="M32" i="8"/>
  <c r="N32" i="8"/>
  <c r="O32" i="8"/>
  <c r="F33" i="8"/>
  <c r="G33" i="8"/>
  <c r="H33" i="8"/>
  <c r="I33" i="8"/>
  <c r="M33" i="8"/>
  <c r="N33" i="8"/>
  <c r="P33" i="8"/>
  <c r="O33" i="8"/>
  <c r="D34" i="8"/>
  <c r="E34" i="8"/>
  <c r="J34" i="8"/>
  <c r="M34" i="8"/>
  <c r="K34" i="8"/>
  <c r="F35" i="8"/>
  <c r="G35" i="8"/>
  <c r="H35" i="8"/>
  <c r="I35" i="8"/>
  <c r="M35" i="8"/>
  <c r="N35" i="8"/>
  <c r="O35" i="8"/>
  <c r="Q35" i="8"/>
  <c r="F36" i="8"/>
  <c r="G36" i="8"/>
  <c r="H36" i="8"/>
  <c r="I36" i="8"/>
  <c r="M36" i="8"/>
  <c r="N36" i="8"/>
  <c r="O36" i="8"/>
  <c r="Q36" i="8"/>
  <c r="F37" i="8"/>
  <c r="G37" i="8"/>
  <c r="H37" i="8"/>
  <c r="I37" i="8"/>
  <c r="M37" i="8"/>
  <c r="N37" i="8"/>
  <c r="O37" i="8"/>
  <c r="F38" i="8"/>
  <c r="G38" i="8"/>
  <c r="H38" i="8"/>
  <c r="I38" i="8"/>
  <c r="M38" i="8"/>
  <c r="N38" i="8"/>
  <c r="O38" i="8"/>
  <c r="P38" i="8"/>
  <c r="F39" i="8"/>
  <c r="G39" i="8"/>
  <c r="H39" i="8"/>
  <c r="I39" i="8"/>
  <c r="M39" i="8"/>
  <c r="N39" i="8"/>
  <c r="O39" i="8"/>
  <c r="F41" i="8"/>
  <c r="G41" i="8"/>
  <c r="H41" i="8"/>
  <c r="I41" i="8"/>
  <c r="L41" i="8"/>
  <c r="M41" i="8"/>
  <c r="N41" i="8"/>
  <c r="P41" i="8"/>
  <c r="O41" i="8"/>
  <c r="F43" i="8"/>
  <c r="G43" i="8"/>
  <c r="H43" i="8"/>
  <c r="I43" i="8"/>
  <c r="L43" i="8"/>
  <c r="M43" i="8"/>
  <c r="N43" i="8"/>
  <c r="O43" i="8"/>
  <c r="Q43" i="8"/>
  <c r="F44" i="8"/>
  <c r="G44" i="8"/>
  <c r="H44" i="8"/>
  <c r="I44" i="8"/>
  <c r="L44" i="8"/>
  <c r="M44" i="8"/>
  <c r="N44" i="8"/>
  <c r="O44" i="8"/>
  <c r="Q44" i="8"/>
  <c r="F45" i="8"/>
  <c r="G45" i="8"/>
  <c r="H45" i="8"/>
  <c r="I45" i="8"/>
  <c r="L45" i="8"/>
  <c r="M45" i="8"/>
  <c r="N45" i="8"/>
  <c r="O45" i="8"/>
  <c r="F46" i="8"/>
  <c r="G46" i="8"/>
  <c r="H46" i="8"/>
  <c r="I46" i="8"/>
  <c r="L46" i="8"/>
  <c r="M46" i="8"/>
  <c r="N46" i="8"/>
  <c r="O46" i="8"/>
  <c r="Q46" i="8"/>
  <c r="F49" i="8"/>
  <c r="G49" i="8"/>
  <c r="H49" i="8"/>
  <c r="I49" i="8"/>
  <c r="L49" i="8"/>
  <c r="M49" i="8"/>
  <c r="N49" i="8"/>
  <c r="O49" i="8"/>
  <c r="J51" i="8"/>
  <c r="N51" i="8"/>
  <c r="K51" i="8"/>
  <c r="G52" i="8"/>
  <c r="N52" i="8"/>
  <c r="O52" i="8"/>
  <c r="G53" i="8"/>
  <c r="N53" i="8"/>
  <c r="O53" i="8"/>
  <c r="G54" i="8"/>
  <c r="N54" i="8"/>
  <c r="O54" i="8"/>
  <c r="F55" i="8"/>
  <c r="H55" i="8"/>
  <c r="I55" i="8"/>
  <c r="L55" i="8"/>
  <c r="M55" i="8"/>
  <c r="N55" i="8"/>
  <c r="O55" i="8"/>
  <c r="P55" i="8"/>
  <c r="I56" i="8"/>
  <c r="L56" i="8"/>
  <c r="M56" i="8"/>
  <c r="Q56" i="8"/>
  <c r="C11" i="7"/>
  <c r="D11" i="7"/>
  <c r="D10" i="7"/>
  <c r="E11" i="7"/>
  <c r="F11" i="7"/>
  <c r="K11" i="7"/>
  <c r="L11" i="7"/>
  <c r="J12" i="7"/>
  <c r="N12" i="7"/>
  <c r="O12" i="7"/>
  <c r="P12" i="7"/>
  <c r="R12" i="7"/>
  <c r="J13" i="7"/>
  <c r="N13" i="7"/>
  <c r="O13" i="7"/>
  <c r="P13" i="7"/>
  <c r="C14" i="7"/>
  <c r="C10" i="7"/>
  <c r="C39" i="7"/>
  <c r="K14" i="7"/>
  <c r="N14" i="7"/>
  <c r="L14" i="7"/>
  <c r="G15" i="7"/>
  <c r="H15" i="7"/>
  <c r="I15" i="7"/>
  <c r="J15" i="7"/>
  <c r="M15" i="7"/>
  <c r="M14" i="7"/>
  <c r="N15" i="7"/>
  <c r="O15" i="7"/>
  <c r="P15" i="7"/>
  <c r="Q15" i="7"/>
  <c r="R15" i="7"/>
  <c r="G16" i="7"/>
  <c r="H16" i="7"/>
  <c r="I16" i="7"/>
  <c r="J16" i="7"/>
  <c r="M16" i="7"/>
  <c r="N16" i="7"/>
  <c r="O16" i="7"/>
  <c r="R16" i="7"/>
  <c r="P16" i="7"/>
  <c r="C17" i="7"/>
  <c r="K17" i="7"/>
  <c r="L17" i="7"/>
  <c r="M17" i="7"/>
  <c r="G18" i="7"/>
  <c r="H18" i="7"/>
  <c r="I18" i="7"/>
  <c r="J18" i="7"/>
  <c r="M18" i="7"/>
  <c r="N18" i="7"/>
  <c r="O18" i="7"/>
  <c r="R18" i="7"/>
  <c r="P18" i="7"/>
  <c r="J19" i="7"/>
  <c r="M19" i="7"/>
  <c r="N19" i="7"/>
  <c r="O19" i="7"/>
  <c r="P19" i="7"/>
  <c r="J20" i="7"/>
  <c r="M20" i="7"/>
  <c r="N20" i="7"/>
  <c r="O20" i="7"/>
  <c r="P20" i="7"/>
  <c r="D21" i="7"/>
  <c r="F21" i="7"/>
  <c r="K21" i="7"/>
  <c r="L21" i="7"/>
  <c r="G22" i="7"/>
  <c r="H22" i="7"/>
  <c r="I22" i="7"/>
  <c r="J22" i="7"/>
  <c r="N22" i="7"/>
  <c r="O22" i="7"/>
  <c r="P22" i="7"/>
  <c r="R22" i="7"/>
  <c r="G23" i="7"/>
  <c r="H23" i="7"/>
  <c r="I23" i="7"/>
  <c r="J23" i="7"/>
  <c r="M23" i="7"/>
  <c r="N23" i="7"/>
  <c r="O23" i="7"/>
  <c r="P23" i="7"/>
  <c r="G25" i="7"/>
  <c r="H25" i="7"/>
  <c r="I25" i="7"/>
  <c r="J25" i="7"/>
  <c r="M25" i="7"/>
  <c r="N25" i="7"/>
  <c r="O25" i="7"/>
  <c r="P25" i="7"/>
  <c r="R25" i="7"/>
  <c r="D26" i="7"/>
  <c r="E26" i="7"/>
  <c r="E24" i="7"/>
  <c r="F26" i="7"/>
  <c r="K26" i="7"/>
  <c r="L26" i="7"/>
  <c r="G27" i="7"/>
  <c r="H27" i="7"/>
  <c r="I27" i="7"/>
  <c r="J27" i="7"/>
  <c r="M27" i="7"/>
  <c r="N27" i="7"/>
  <c r="O27" i="7"/>
  <c r="P27" i="7"/>
  <c r="R27" i="7"/>
  <c r="G28" i="7"/>
  <c r="H28" i="7"/>
  <c r="I28" i="7"/>
  <c r="J28" i="7"/>
  <c r="M28" i="7"/>
  <c r="N28" i="7"/>
  <c r="O28" i="7"/>
  <c r="P28" i="7"/>
  <c r="Q28" i="7"/>
  <c r="G29" i="7"/>
  <c r="H29" i="7"/>
  <c r="I29" i="7"/>
  <c r="J29" i="7"/>
  <c r="M29" i="7"/>
  <c r="N29" i="7"/>
  <c r="O29" i="7"/>
  <c r="R29" i="7"/>
  <c r="P29" i="7"/>
  <c r="C30" i="7"/>
  <c r="D30" i="7"/>
  <c r="E30" i="7"/>
  <c r="F30" i="7"/>
  <c r="G30" i="7"/>
  <c r="K30" i="7"/>
  <c r="K24" i="7"/>
  <c r="L30" i="7"/>
  <c r="H31" i="7"/>
  <c r="I31" i="7"/>
  <c r="J31" i="7"/>
  <c r="M31" i="7"/>
  <c r="O31" i="7"/>
  <c r="P31" i="7"/>
  <c r="R31" i="7"/>
  <c r="H32" i="7"/>
  <c r="I32" i="7"/>
  <c r="J32" i="7"/>
  <c r="N32" i="7"/>
  <c r="O32" i="7"/>
  <c r="P32" i="7"/>
  <c r="Q32" i="7"/>
  <c r="G33" i="7"/>
  <c r="H33" i="7"/>
  <c r="I33" i="7"/>
  <c r="J33" i="7"/>
  <c r="N33" i="7"/>
  <c r="O33" i="7"/>
  <c r="P33" i="7"/>
  <c r="G34" i="7"/>
  <c r="H34" i="7"/>
  <c r="I34" i="7"/>
  <c r="J34" i="7"/>
  <c r="M34" i="7"/>
  <c r="N34" i="7"/>
  <c r="O34" i="7"/>
  <c r="P34" i="7"/>
  <c r="G35" i="7"/>
  <c r="H35" i="7"/>
  <c r="I35" i="7"/>
  <c r="J35" i="7"/>
  <c r="M35" i="7"/>
  <c r="N35" i="7"/>
  <c r="O35" i="7"/>
  <c r="P35" i="7"/>
  <c r="R35" i="7"/>
  <c r="C36" i="7"/>
  <c r="F36" i="7"/>
  <c r="G36" i="7"/>
  <c r="H36" i="7"/>
  <c r="K36" i="7"/>
  <c r="O36" i="7"/>
  <c r="L36" i="7"/>
  <c r="G37" i="7"/>
  <c r="H37" i="7"/>
  <c r="M37" i="7"/>
  <c r="O37" i="7"/>
  <c r="Q37" i="7"/>
  <c r="P37" i="7"/>
  <c r="G38" i="7"/>
  <c r="H38" i="7"/>
  <c r="M38" i="7"/>
  <c r="O38" i="7"/>
  <c r="P38" i="7"/>
  <c r="Q38" i="7"/>
  <c r="C42" i="7"/>
  <c r="C41" i="7"/>
  <c r="C40" i="7"/>
  <c r="K42" i="7"/>
  <c r="L42" i="7"/>
  <c r="G43" i="7"/>
  <c r="H43" i="7"/>
  <c r="I43" i="7"/>
  <c r="J43" i="7"/>
  <c r="M43" i="7"/>
  <c r="N43" i="7"/>
  <c r="O43" i="7"/>
  <c r="P43" i="7"/>
  <c r="Q43" i="7"/>
  <c r="G44" i="7"/>
  <c r="H44" i="7"/>
  <c r="I44" i="7"/>
  <c r="J44" i="7"/>
  <c r="M44" i="7"/>
  <c r="N44" i="7"/>
  <c r="O44" i="7"/>
  <c r="P44" i="7"/>
  <c r="R44" i="7"/>
  <c r="C48" i="7"/>
  <c r="M49" i="7"/>
  <c r="O49" i="7"/>
  <c r="P49" i="7"/>
  <c r="G53" i="7"/>
  <c r="H53" i="7"/>
  <c r="I53" i="7"/>
  <c r="J53" i="7"/>
  <c r="M53" i="7"/>
  <c r="O53" i="7"/>
  <c r="P53" i="7"/>
  <c r="G54" i="7"/>
  <c r="H54" i="7"/>
  <c r="I54" i="7"/>
  <c r="J54" i="7"/>
  <c r="M54" i="7"/>
  <c r="O54" i="7"/>
  <c r="P54" i="7"/>
  <c r="G57" i="7"/>
  <c r="H57" i="7"/>
  <c r="I57" i="7"/>
  <c r="J57" i="7"/>
  <c r="N57" i="7"/>
  <c r="O57" i="7"/>
  <c r="P57" i="7"/>
  <c r="H58" i="7"/>
  <c r="I58" i="7"/>
  <c r="J58" i="7"/>
  <c r="H63" i="7"/>
  <c r="J63" i="7"/>
  <c r="M63" i="7"/>
  <c r="N63" i="7"/>
  <c r="O63" i="7"/>
  <c r="P63" i="7"/>
  <c r="G66" i="7"/>
  <c r="H66" i="7"/>
  <c r="I66" i="7"/>
  <c r="J66" i="7"/>
  <c r="M66" i="7"/>
  <c r="N66" i="7"/>
  <c r="O66" i="7"/>
  <c r="P66" i="7"/>
  <c r="G67" i="7"/>
  <c r="I67" i="7"/>
  <c r="M67" i="7"/>
  <c r="N67" i="7"/>
  <c r="O67" i="7"/>
  <c r="P67" i="7"/>
  <c r="R67" i="7"/>
  <c r="Q64" i="7"/>
  <c r="P20" i="8"/>
  <c r="I14" i="7"/>
  <c r="O17" i="7"/>
  <c r="R19" i="7"/>
  <c r="H30" i="7"/>
  <c r="Q19" i="7"/>
  <c r="Q23" i="7"/>
  <c r="R23" i="7"/>
  <c r="K10" i="7"/>
  <c r="O10" i="7"/>
  <c r="M11" i="7"/>
  <c r="N11" i="7"/>
  <c r="P44" i="8"/>
  <c r="Q39" i="8"/>
  <c r="P39" i="8"/>
  <c r="Q62" i="7"/>
  <c r="P12" i="8"/>
  <c r="P36" i="7"/>
  <c r="M36" i="7"/>
  <c r="R56" i="7"/>
  <c r="Q56" i="7"/>
  <c r="P36" i="8"/>
  <c r="M42" i="7"/>
  <c r="Q16" i="7"/>
  <c r="R32" i="7"/>
  <c r="P11" i="7"/>
  <c r="I11" i="7"/>
  <c r="M6" i="8"/>
  <c r="Q48" i="8"/>
  <c r="I34" i="8"/>
  <c r="R57" i="7"/>
  <c r="R58" i="7"/>
  <c r="R51" i="7"/>
  <c r="R49" i="7"/>
  <c r="R43" i="7"/>
  <c r="G26" i="7"/>
  <c r="Q18" i="8"/>
  <c r="Q58" i="7"/>
  <c r="Q49" i="7"/>
  <c r="O26" i="7"/>
  <c r="Q24" i="8"/>
  <c r="P24" i="8"/>
  <c r="J17" i="7"/>
  <c r="G17" i="7"/>
  <c r="I17" i="7"/>
  <c r="N26" i="7"/>
  <c r="Q36" i="7"/>
  <c r="Q44" i="7"/>
  <c r="N42" i="7"/>
  <c r="Q37" i="8"/>
  <c r="P37" i="8"/>
  <c r="Q51" i="7"/>
  <c r="Q53" i="7"/>
  <c r="G21" i="7"/>
  <c r="H21" i="7"/>
  <c r="I21" i="7"/>
  <c r="J21" i="7"/>
  <c r="P21" i="7"/>
  <c r="J14" i="7"/>
  <c r="Q67" i="7"/>
  <c r="O34" i="8"/>
  <c r="L28" i="8"/>
  <c r="P30" i="7"/>
  <c r="P14" i="7"/>
  <c r="F10" i="7"/>
  <c r="R14" i="7"/>
  <c r="G14" i="7"/>
  <c r="H14" i="7"/>
  <c r="P19" i="8"/>
  <c r="Q14" i="7"/>
  <c r="R63" i="7"/>
  <c r="P48" i="7"/>
  <c r="R55" i="7"/>
  <c r="Q33" i="7"/>
  <c r="Q25" i="7"/>
  <c r="Q22" i="7"/>
  <c r="N21" i="7"/>
  <c r="Q49" i="8"/>
  <c r="P45" i="8"/>
  <c r="Q41" i="8"/>
  <c r="P35" i="8"/>
  <c r="L34" i="8"/>
  <c r="Q33" i="8"/>
  <c r="J40" i="8"/>
  <c r="J42" i="8"/>
  <c r="J50" i="8"/>
  <c r="J57" i="8"/>
  <c r="N28" i="8"/>
  <c r="P28" i="8"/>
  <c r="Q25" i="8"/>
  <c r="L11" i="8"/>
  <c r="M11" i="8"/>
  <c r="Q10" i="8"/>
  <c r="P10" i="8"/>
  <c r="P9" i="8"/>
  <c r="Q66" i="7"/>
  <c r="Q63" i="7"/>
  <c r="Q55" i="7"/>
  <c r="K41" i="7"/>
  <c r="N48" i="7"/>
  <c r="M48" i="7"/>
  <c r="Q34" i="7"/>
  <c r="R33" i="7"/>
  <c r="N30" i="7"/>
  <c r="K39" i="7"/>
  <c r="O21" i="7"/>
  <c r="R21" i="7"/>
  <c r="Q21" i="7"/>
  <c r="O51" i="8"/>
  <c r="Q45" i="8"/>
  <c r="P46" i="8"/>
  <c r="P43" i="8"/>
  <c r="Q47" i="8"/>
  <c r="Q38" i="8"/>
  <c r="Q30" i="8"/>
  <c r="Q32" i="8"/>
  <c r="I28" i="8"/>
  <c r="H28" i="8"/>
  <c r="F28" i="8"/>
  <c r="G28" i="8"/>
  <c r="P26" i="8"/>
  <c r="Q16" i="8"/>
  <c r="Q21" i="8"/>
  <c r="E40" i="8"/>
  <c r="O40" i="8"/>
  <c r="Q22" i="8"/>
  <c r="P17" i="8"/>
  <c r="Q15" i="8"/>
  <c r="Q9" i="8"/>
  <c r="F6" i="8"/>
  <c r="Q7" i="8"/>
  <c r="H6" i="8"/>
  <c r="R66" i="7"/>
  <c r="Q60" i="7"/>
  <c r="Q59" i="7"/>
  <c r="Q57" i="7"/>
  <c r="R53" i="7"/>
  <c r="J48" i="7"/>
  <c r="Q50" i="7"/>
  <c r="J42" i="7"/>
  <c r="Q45" i="7"/>
  <c r="Q31" i="7"/>
  <c r="J30" i="7"/>
  <c r="F24" i="7"/>
  <c r="H24" i="7"/>
  <c r="I30" i="7"/>
  <c r="P26" i="7"/>
  <c r="R26" i="7"/>
  <c r="J26" i="7"/>
  <c r="H11" i="7"/>
  <c r="I10" i="7"/>
  <c r="Q12" i="7"/>
  <c r="F34" i="8"/>
  <c r="D40" i="8"/>
  <c r="D42" i="8"/>
  <c r="D50" i="8"/>
  <c r="D57" i="8"/>
  <c r="G48" i="7"/>
  <c r="E41" i="7"/>
  <c r="E40" i="7"/>
  <c r="H48" i="7"/>
  <c r="H42" i="7"/>
  <c r="G42" i="7"/>
  <c r="G24" i="7"/>
  <c r="H26" i="7"/>
  <c r="E10" i="7"/>
  <c r="G11" i="7"/>
  <c r="P32" i="8"/>
  <c r="P31" i="8"/>
  <c r="Q29" i="8"/>
  <c r="Q28" i="8"/>
  <c r="Q23" i="8"/>
  <c r="P22" i="8"/>
  <c r="Q17" i="8"/>
  <c r="I11" i="8"/>
  <c r="Q13" i="8"/>
  <c r="Q14" i="8"/>
  <c r="P7" i="8"/>
  <c r="N6" i="8"/>
  <c r="P8" i="8"/>
  <c r="C40" i="8"/>
  <c r="R60" i="7"/>
  <c r="R52" i="7"/>
  <c r="R50" i="7"/>
  <c r="O48" i="7"/>
  <c r="R48" i="7"/>
  <c r="Q47" i="7"/>
  <c r="I42" i="7"/>
  <c r="D41" i="7"/>
  <c r="D40" i="7"/>
  <c r="Q20" i="7"/>
  <c r="Q13" i="7"/>
  <c r="J10" i="7"/>
  <c r="O11" i="7"/>
  <c r="R11" i="7"/>
  <c r="J11" i="7"/>
  <c r="K50" i="8"/>
  <c r="C68" i="7"/>
  <c r="M41" i="7"/>
  <c r="F41" i="7"/>
  <c r="R34" i="7"/>
  <c r="Q54" i="7"/>
  <c r="P49" i="8"/>
  <c r="M30" i="7"/>
  <c r="L40" i="7"/>
  <c r="P16" i="8"/>
  <c r="R59" i="7"/>
  <c r="G6" i="8"/>
  <c r="H11" i="8"/>
  <c r="O30" i="7"/>
  <c r="Q30" i="7"/>
  <c r="I48" i="7"/>
  <c r="Q27" i="7"/>
  <c r="P27" i="8"/>
  <c r="R20" i="7"/>
  <c r="I26" i="7"/>
  <c r="G34" i="8"/>
  <c r="D24" i="7"/>
  <c r="O24" i="7"/>
  <c r="M21" i="7"/>
  <c r="P15" i="8"/>
  <c r="R46" i="7"/>
  <c r="L10" i="7"/>
  <c r="Q55" i="8"/>
  <c r="N34" i="8"/>
  <c r="P34" i="8"/>
  <c r="Q31" i="8"/>
  <c r="O42" i="7"/>
  <c r="O11" i="8"/>
  <c r="F39" i="7"/>
  <c r="R54" i="7"/>
  <c r="Q35" i="7"/>
  <c r="P17" i="7"/>
  <c r="Q29" i="7"/>
  <c r="O6" i="8"/>
  <c r="R47" i="7"/>
  <c r="R61" i="7"/>
  <c r="R13" i="7"/>
  <c r="P29" i="8"/>
  <c r="R28" i="7"/>
  <c r="Q18" i="7"/>
  <c r="L24" i="7"/>
  <c r="P14" i="8"/>
  <c r="F11" i="8"/>
  <c r="M26" i="7"/>
  <c r="Q11" i="7"/>
  <c r="H34" i="8"/>
  <c r="N17" i="7"/>
  <c r="L40" i="8"/>
  <c r="M40" i="8"/>
  <c r="M42" i="8"/>
  <c r="L42" i="8"/>
  <c r="L50" i="8"/>
  <c r="K40" i="7"/>
  <c r="K65" i="7"/>
  <c r="K68" i="7"/>
  <c r="N41" i="7"/>
  <c r="E42" i="8"/>
  <c r="E50" i="8"/>
  <c r="F40" i="8"/>
  <c r="G40" i="8"/>
  <c r="H40" i="8"/>
  <c r="Q48" i="7"/>
  <c r="I24" i="7"/>
  <c r="Q26" i="7"/>
  <c r="E39" i="7"/>
  <c r="E65" i="7"/>
  <c r="E68" i="7"/>
  <c r="H10" i="7"/>
  <c r="G10" i="7"/>
  <c r="C42" i="8"/>
  <c r="N42" i="8"/>
  <c r="I40" i="8"/>
  <c r="N40" i="8"/>
  <c r="O41" i="7"/>
  <c r="J24" i="7"/>
  <c r="Q17" i="7"/>
  <c r="R17" i="7"/>
  <c r="N40" i="7"/>
  <c r="Q34" i="8"/>
  <c r="G39" i="7"/>
  <c r="F40" i="7"/>
  <c r="F65" i="7"/>
  <c r="J41" i="7"/>
  <c r="G41" i="7"/>
  <c r="H41" i="7"/>
  <c r="I41" i="7"/>
  <c r="P41" i="7"/>
  <c r="Q6" i="8"/>
  <c r="P6" i="8"/>
  <c r="F42" i="8"/>
  <c r="O42" i="8"/>
  <c r="P11" i="8"/>
  <c r="Q11" i="8"/>
  <c r="D39" i="7"/>
  <c r="I39" i="7"/>
  <c r="K57" i="8"/>
  <c r="M50" i="8"/>
  <c r="N24" i="7"/>
  <c r="P24" i="7"/>
  <c r="M24" i="7"/>
  <c r="R42" i="7"/>
  <c r="Q42" i="7"/>
  <c r="L39" i="7"/>
  <c r="P10" i="7"/>
  <c r="M10" i="7"/>
  <c r="N10" i="7"/>
  <c r="R30" i="7"/>
  <c r="M40" i="7"/>
  <c r="O40" i="7"/>
  <c r="G42" i="8"/>
  <c r="P40" i="7"/>
  <c r="R40" i="7"/>
  <c r="H39" i="7"/>
  <c r="C50" i="8"/>
  <c r="N50" i="8"/>
  <c r="I42" i="8"/>
  <c r="H42" i="8"/>
  <c r="P40" i="8"/>
  <c r="Q40" i="8"/>
  <c r="F68" i="7"/>
  <c r="H65" i="7"/>
  <c r="G65" i="7"/>
  <c r="C57" i="8"/>
  <c r="N57" i="8"/>
  <c r="R10" i="7"/>
  <c r="Q10" i="7"/>
  <c r="N39" i="7"/>
  <c r="P39" i="7"/>
  <c r="M39" i="7"/>
  <c r="Q24" i="7"/>
  <c r="R24" i="7"/>
  <c r="O39" i="7"/>
  <c r="O65" i="7"/>
  <c r="D65" i="7"/>
  <c r="D68" i="7"/>
  <c r="O68" i="7"/>
  <c r="L57" i="8"/>
  <c r="M57" i="8"/>
  <c r="E57" i="8"/>
  <c r="G50" i="8"/>
  <c r="F50" i="8"/>
  <c r="O50" i="8"/>
  <c r="R41" i="7"/>
  <c r="Q41" i="7"/>
  <c r="J39" i="7"/>
  <c r="Q42" i="8"/>
  <c r="P42" i="8"/>
  <c r="G40" i="7"/>
  <c r="H40" i="7"/>
  <c r="I40" i="7"/>
  <c r="J40" i="7"/>
  <c r="L65" i="7"/>
  <c r="Q40" i="7"/>
  <c r="H50" i="8"/>
  <c r="I50" i="8"/>
  <c r="J65" i="7"/>
  <c r="Q50" i="8"/>
  <c r="P50" i="8"/>
  <c r="I57" i="8"/>
  <c r="G57" i="8"/>
  <c r="F57" i="8"/>
  <c r="H57" i="8"/>
  <c r="O57" i="8"/>
  <c r="Q39" i="7"/>
  <c r="R39" i="7"/>
  <c r="L68" i="7"/>
  <c r="N65" i="7"/>
  <c r="M65" i="7"/>
  <c r="P65" i="7"/>
  <c r="I65" i="7"/>
  <c r="I68" i="7"/>
  <c r="H68" i="7"/>
  <c r="G68" i="7"/>
  <c r="J68" i="7"/>
  <c r="P57" i="8"/>
  <c r="Q57" i="8"/>
  <c r="N68" i="7"/>
  <c r="P68" i="7"/>
  <c r="M68" i="7"/>
  <c r="Q65" i="7"/>
  <c r="R65" i="7"/>
  <c r="Q68" i="7"/>
  <c r="R68" i="7"/>
</calcChain>
</file>

<file path=xl/sharedStrings.xml><?xml version="1.0" encoding="utf-8"?>
<sst xmlns="http://schemas.openxmlformats.org/spreadsheetml/2006/main" count="262" uniqueCount="225">
  <si>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</si>
  <si>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</si>
  <si>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</si>
  <si>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</si>
  <si>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</si>
  <si>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</si>
  <si>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</si>
  <si>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</si>
  <si>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</si>
  <si>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</si>
  <si>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</si>
  <si>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</si>
  <si>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</si>
  <si>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</si>
  <si>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</si>
  <si>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</si>
  <si>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</si>
  <si>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</si>
  <si>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</si>
  <si>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</si>
  <si>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</si>
  <si>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</si>
  <si>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</si>
  <si>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</si>
  <si>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</si>
  <si>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</si>
  <si>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</si>
  <si>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</si>
  <si>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</si>
  <si>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</si>
  <si>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</si>
  <si>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</si>
  <si>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</si>
  <si>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</si>
  <si>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</si>
  <si>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</si>
  <si>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</si>
  <si>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</si>
  <si>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</si>
  <si>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</si>
  <si>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</si>
  <si>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</si>
  <si>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</si>
  <si>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</si>
  <si>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</si>
  <si>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</si>
  <si>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</si>
  <si>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</si>
  <si>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</si>
  <si>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</si>
  <si>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</si>
  <si>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</si>
  <si>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</si>
  <si>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</si>
  <si>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</si>
  <si>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</si>
  <si>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</si>
  <si>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</si>
  <si>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</si>
  <si>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</si>
  <si>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</si>
  <si>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</si>
  <si>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</si>
  <si>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</si>
  <si>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</si>
  <si>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</si>
  <si>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</si>
  <si>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</si>
  <si>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</si>
  <si>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</si>
  <si>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</si>
  <si>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</si>
  <si>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</si>
  <si>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</si>
  <si>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</si>
  <si>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</si>
  <si>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</si>
  <si>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</si>
  <si>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</si>
  <si>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</si>
  <si>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</si>
  <si>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</si>
  <si>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</si>
  <si>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</si>
  <si>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</si>
  <si>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</si>
  <si>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</si>
  <si>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</si>
  <si>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</si>
  <si>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</si>
  <si>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</si>
  <si>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</si>
  <si>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</si>
  <si>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</si>
  <si>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</si>
  <si>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</si>
  <si>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</si>
  <si>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</si>
  <si>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</si>
  <si>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</si>
  <si>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</si>
  <si>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</si>
  <si>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</si>
  <si>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</si>
  <si>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</si>
  <si>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</si>
  <si>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</si>
  <si>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</si>
  <si>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</si>
  <si>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</si>
  <si>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</si>
  <si>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</si>
  <si>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</si>
  <si>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</si>
  <si>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</si>
  <si>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</si>
  <si>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</si>
  <si>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</si>
  <si>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</si>
  <si>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</si>
  <si>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</si>
  <si>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</si>
  <si>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</si>
  <si>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</si>
  <si>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</si>
  <si>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</si>
  <si>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</si>
  <si>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</si>
  <si>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</si>
  <si>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</si>
  <si>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</si>
  <si>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</si>
  <si>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</si>
  <si>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</si>
  <si>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</si>
  <si>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</si>
  <si>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</si>
  <si>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</si>
  <si>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</si>
  <si>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</si>
  <si>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</si>
  <si>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</si>
  <si>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</si>
  <si>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</si>
  <si>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</si>
  <si>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</si>
  <si>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</si>
  <si>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</si>
  <si>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</si>
  <si>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</si>
  <si>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</si>
  <si>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</si>
  <si>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</si>
  <si>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</si>
  <si>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</si>
  <si>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</si>
  <si>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</si>
  <si>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</si>
  <si>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</si>
  <si>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</si>
  <si>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</si>
  <si>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</si>
  <si>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</si>
  <si>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</si>
  <si>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</si>
  <si>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</si>
  <si>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</si>
  <si>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</si>
  <si>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</si>
  <si>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</si>
  <si>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</si>
  <si>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</si>
  <si>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</si>
  <si>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</si>
  <si>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</si>
  <si>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</si>
  <si>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</si>
  <si>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</si>
  <si>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</si>
  <si>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</si>
  <si>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</si>
  <si>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</si>
  <si>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</si>
  <si>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</si>
  <si>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</si>
  <si>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</si>
  <si>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</si>
  <si>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</si>
  <si>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</si>
  <si>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</si>
  <si>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</si>
  <si>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</si>
  <si>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</si>
  <si>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</si>
  <si>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</si>
  <si>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</si>
  <si>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</si>
  <si>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</si>
  <si>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</si>
  <si>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</si>
  <si>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</si>
  <si>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41021400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</si>
  <si>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</si>
  <si>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</si>
  <si>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</si>
  <si>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</si>
  <si>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</si>
  <si>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</si>
  <si>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</si>
  <si>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</si>
  <si>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</si>
  <si>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41034700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</si>
  <si>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</si>
  <si>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41034800</t>
  </si>
  <si>
    <t>Субвенція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</si>
  <si>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</si>
  <si>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</si>
  <si>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41021301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</si>
  <si>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териториальних громад області та району, що переб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</si>
  <si>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</t>
  </si>
  <si>
    <t>41020100</t>
  </si>
  <si>
    <t>за січень-грудень 2023 року</t>
  </si>
  <si>
    <t>План на січень-грудень 2023 року</t>
  </si>
  <si>
    <t>Відхилення до плану на січень-грудень 2023 року (+/-)</t>
  </si>
  <si>
    <t xml:space="preserve">Процент виконання до плану на січень-грудень 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</si>
</sst>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2" formatCode="_-* #,##0_р_._-;\-* #,##0_р_._-;_-* &quot;-&quot;_р_._-;_-@_-"/>
    <numFmt numFmtId="183" formatCode="_-* #,##0.00_р_._-;\-* #,##0.00_р_._-;_-* &quot;-&quot;??_р_._-;_-@_-"/>
    <numFmt numFmtId="185" formatCode="0.0"/>
    <numFmt numFmtId="194" formatCode="#,##0.0"/>
    <numFmt numFmtId="201" formatCode="#,##0.000"/>
    <numFmt numFmtId="203" formatCode="0.0%"/>
  </numFmts>
  <fonts count="6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2"/>
      <color indexed="10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2"/>
      <name val="Times New Roman"/>
      <family val="1"/>
    </font>
    <font>
      <sz val="10"/>
      <color indexed="8"/>
      <name val="Calibri"/>
      <family val="2"/>
      <charset val="204"/>
    </font>
    <font>
      <sz val="4"/>
      <name val="Times New Roman"/>
      <family val="1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7" fillId="0" borderId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9" fontId="1" fillId="0" borderId="0" applyFont="0" applyFill="0" applyBorder="0" applyAlignment="0" applyProtection="0"/>
    <xf numFmtId="0" fontId="46" fillId="4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7" fillId="0" borderId="0"/>
    <xf numFmtId="0" fontId="47" fillId="0" borderId="0"/>
    <xf numFmtId="0" fontId="32" fillId="0" borderId="0"/>
    <xf numFmtId="0" fontId="64" fillId="0" borderId="0"/>
    <xf numFmtId="0" fontId="44" fillId="0" borderId="5" applyNumberFormat="0" applyFill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64" fillId="0" borderId="0"/>
    <xf numFmtId="0" fontId="47" fillId="0" borderId="0"/>
    <xf numFmtId="0" fontId="64" fillId="0" borderId="0"/>
    <xf numFmtId="0" fontId="65" fillId="0" borderId="0"/>
    <xf numFmtId="0" fontId="60" fillId="0" borderId="0"/>
    <xf numFmtId="0" fontId="65" fillId="0" borderId="0"/>
    <xf numFmtId="0" fontId="32" fillId="0" borderId="0"/>
    <xf numFmtId="0" fontId="2" fillId="0" borderId="0"/>
    <xf numFmtId="0" fontId="3" fillId="0" borderId="0"/>
    <xf numFmtId="0" fontId="3" fillId="0" borderId="0"/>
    <xf numFmtId="0" fontId="38" fillId="22" borderId="7" applyNumberFormat="0" applyFont="0" applyAlignment="0" applyProtection="0"/>
    <xf numFmtId="0" fontId="47" fillId="22" borderId="7" applyNumberFormat="0" applyFont="0" applyAlignment="0" applyProtection="0"/>
    <xf numFmtId="9" fontId="32" fillId="0" borderId="0" applyFont="0" applyFill="0" applyBorder="0" applyAlignment="0" applyProtection="0"/>
    <xf numFmtId="0" fontId="43" fillId="21" borderId="0" applyNumberFormat="0" applyBorder="0" applyAlignment="0" applyProtection="0"/>
    <xf numFmtId="0" fontId="48" fillId="0" borderId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8" xfId="65" applyFont="1" applyFill="1" applyBorder="1" applyAlignment="1" applyProtection="1">
      <alignment horizontal="center" vertical="center" wrapText="1"/>
    </xf>
    <xf numFmtId="0" fontId="8" fillId="0" borderId="0" xfId="65" applyFont="1" applyFill="1" applyProtection="1"/>
    <xf numFmtId="0" fontId="5" fillId="0" borderId="0" xfId="65" applyFont="1" applyFill="1" applyAlignment="1" applyProtection="1">
      <alignment horizontal="left" vertical="center"/>
    </xf>
    <xf numFmtId="0" fontId="10" fillId="0" borderId="9" xfId="65" applyFont="1" applyFill="1" applyBorder="1" applyAlignment="1" applyProtection="1">
      <alignment horizontal="centerContinuous" vertical="center" wrapText="1"/>
    </xf>
    <xf numFmtId="0" fontId="21" fillId="0" borderId="0" xfId="65" applyFont="1" applyFill="1" applyAlignment="1" applyProtection="1"/>
    <xf numFmtId="0" fontId="18" fillId="0" borderId="0" xfId="65" applyFont="1" applyFill="1" applyAlignment="1" applyProtection="1"/>
    <xf numFmtId="0" fontId="22" fillId="0" borderId="0" xfId="65" applyFont="1" applyFill="1" applyProtection="1"/>
    <xf numFmtId="0" fontId="18" fillId="0" borderId="0" xfId="0" applyFont="1" applyFill="1" applyAlignment="1" applyProtection="1"/>
    <xf numFmtId="185" fontId="18" fillId="0" borderId="0" xfId="0" applyNumberFormat="1" applyFont="1" applyFill="1" applyBorder="1" applyAlignment="1" applyProtection="1">
      <alignment vertical="center"/>
    </xf>
    <xf numFmtId="0" fontId="6" fillId="0" borderId="10" xfId="65" applyFont="1" applyFill="1" applyBorder="1" applyAlignment="1" applyProtection="1">
      <alignment horizontal="center" wrapText="1"/>
    </xf>
    <xf numFmtId="185" fontId="30" fillId="0" borderId="8" xfId="0" applyNumberFormat="1" applyFont="1" applyFill="1" applyBorder="1" applyAlignment="1">
      <alignment vertical="center"/>
    </xf>
    <xf numFmtId="185" fontId="14" fillId="0" borderId="8" xfId="65" applyNumberFormat="1" applyFont="1" applyFill="1" applyBorder="1" applyProtection="1">
      <protection locked="0"/>
    </xf>
    <xf numFmtId="0" fontId="6" fillId="0" borderId="8" xfId="65" applyFont="1" applyFill="1" applyBorder="1" applyAlignment="1" applyProtection="1">
      <alignment horizontal="center" vertical="center" wrapText="1"/>
    </xf>
    <xf numFmtId="185" fontId="9" fillId="0" borderId="8" xfId="65" applyNumberFormat="1" applyFont="1" applyFill="1" applyBorder="1" applyProtection="1"/>
    <xf numFmtId="185" fontId="9" fillId="0" borderId="8" xfId="65" applyNumberFormat="1" applyFont="1" applyFill="1" applyBorder="1" applyProtection="1">
      <protection locked="0"/>
    </xf>
    <xf numFmtId="0" fontId="7" fillId="0" borderId="8" xfId="65" applyFont="1" applyFill="1" applyBorder="1" applyAlignment="1" applyProtection="1">
      <alignment vertical="center" wrapText="1"/>
    </xf>
    <xf numFmtId="185" fontId="13" fillId="0" borderId="8" xfId="65" applyNumberFormat="1" applyFont="1" applyFill="1" applyBorder="1" applyProtection="1">
      <protection locked="0"/>
    </xf>
    <xf numFmtId="185" fontId="17" fillId="0" borderId="8" xfId="65" applyNumberFormat="1" applyFont="1" applyFill="1" applyBorder="1" applyProtection="1">
      <protection locked="0"/>
    </xf>
    <xf numFmtId="185" fontId="27" fillId="0" borderId="0" xfId="65" applyNumberFormat="1" applyFont="1" applyFill="1" applyBorder="1" applyProtection="1"/>
    <xf numFmtId="185" fontId="28" fillId="0" borderId="0" xfId="65" applyNumberFormat="1" applyFont="1" applyFill="1" applyBorder="1" applyProtection="1"/>
    <xf numFmtId="185" fontId="15" fillId="0" borderId="8" xfId="0" applyNumberFormat="1" applyFont="1" applyFill="1" applyBorder="1" applyAlignment="1">
      <alignment vertical="center"/>
    </xf>
    <xf numFmtId="0" fontId="24" fillId="0" borderId="0" xfId="65" applyFont="1" applyFill="1" applyProtection="1"/>
    <xf numFmtId="0" fontId="2" fillId="0" borderId="0" xfId="65" applyFont="1" applyFill="1" applyProtection="1"/>
    <xf numFmtId="0" fontId="4" fillId="0" borderId="8" xfId="65" applyFont="1" applyFill="1" applyBorder="1" applyAlignment="1" applyProtection="1">
      <alignment horizontal="center" wrapText="1"/>
    </xf>
    <xf numFmtId="0" fontId="4" fillId="0" borderId="8" xfId="65" applyFont="1" applyFill="1" applyBorder="1" applyAlignment="1" applyProtection="1">
      <alignment horizontal="center"/>
    </xf>
    <xf numFmtId="0" fontId="25" fillId="0" borderId="8" xfId="65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49" fontId="12" fillId="0" borderId="8" xfId="65" applyNumberFormat="1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 applyProtection="1">
      <alignment horizontal="centerContinuous" vertical="center" wrapText="1"/>
    </xf>
    <xf numFmtId="0" fontId="12" fillId="0" borderId="8" xfId="65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 wrapText="1"/>
    </xf>
    <xf numFmtId="0" fontId="12" fillId="0" borderId="9" xfId="0" applyFont="1" applyFill="1" applyBorder="1" applyAlignment="1" applyProtection="1">
      <alignment horizontal="centerContinuous" vertical="center" wrapText="1"/>
    </xf>
    <xf numFmtId="49" fontId="4" fillId="0" borderId="8" xfId="65" applyNumberFormat="1" applyFont="1" applyFill="1" applyBorder="1" applyAlignment="1" applyProtection="1">
      <alignment horizontal="center"/>
    </xf>
    <xf numFmtId="0" fontId="34" fillId="0" borderId="8" xfId="0" applyNumberFormat="1" applyFont="1" applyFill="1" applyBorder="1" applyAlignment="1" applyProtection="1">
      <alignment horizontal="center" vertical="center"/>
      <protection hidden="1"/>
    </xf>
    <xf numFmtId="49" fontId="25" fillId="0" borderId="8" xfId="65" applyNumberFormat="1" applyFont="1" applyFill="1" applyBorder="1" applyAlignment="1" applyProtection="1">
      <alignment horizontal="center"/>
    </xf>
    <xf numFmtId="49" fontId="25" fillId="0" borderId="8" xfId="65" applyNumberFormat="1" applyFont="1" applyFill="1" applyBorder="1" applyAlignment="1" applyProtection="1">
      <alignment horizontal="center" vertical="center" wrapText="1"/>
    </xf>
    <xf numFmtId="0" fontId="33" fillId="0" borderId="8" xfId="65" applyFont="1" applyFill="1" applyBorder="1" applyProtection="1">
      <protection locked="0"/>
    </xf>
    <xf numFmtId="0" fontId="20" fillId="0" borderId="0" xfId="65" applyFont="1" applyFill="1" applyAlignment="1" applyProtection="1"/>
    <xf numFmtId="0" fontId="19" fillId="0" borderId="0" xfId="66" applyFont="1" applyFill="1" applyAlignment="1" applyProtection="1"/>
    <xf numFmtId="0" fontId="12" fillId="0" borderId="8" xfId="65" applyFont="1" applyFill="1" applyBorder="1" applyAlignment="1" applyProtection="1">
      <alignment horizontal="center" vertical="top" wrapText="1"/>
    </xf>
    <xf numFmtId="49" fontId="12" fillId="0" borderId="12" xfId="65" applyNumberFormat="1" applyFont="1" applyFill="1" applyBorder="1" applyAlignment="1" applyProtection="1">
      <alignment horizontal="center" vertical="top" wrapText="1"/>
    </xf>
    <xf numFmtId="0" fontId="26" fillId="0" borderId="0" xfId="65" applyFont="1" applyFill="1" applyProtection="1"/>
    <xf numFmtId="0" fontId="11" fillId="0" borderId="0" xfId="65" applyFont="1" applyFill="1" applyProtection="1"/>
    <xf numFmtId="0" fontId="22" fillId="0" borderId="0" xfId="65" applyFont="1" applyFill="1" applyBorder="1" applyProtection="1"/>
    <xf numFmtId="185" fontId="22" fillId="0" borderId="0" xfId="65" applyNumberFormat="1" applyFont="1" applyFill="1" applyBorder="1" applyProtection="1"/>
    <xf numFmtId="0" fontId="23" fillId="0" borderId="0" xfId="0" applyFont="1" applyFill="1" applyProtection="1"/>
    <xf numFmtId="0" fontId="12" fillId="0" borderId="0" xfId="0" applyFont="1" applyFill="1" applyProtection="1"/>
    <xf numFmtId="185" fontId="6" fillId="0" borderId="0" xfId="65" applyNumberFormat="1" applyFont="1" applyFill="1" applyBorder="1" applyAlignment="1" applyProtection="1">
      <alignment horizontal="center" vertical="center" wrapText="1"/>
    </xf>
    <xf numFmtId="185" fontId="29" fillId="0" borderId="0" xfId="0" applyNumberFormat="1" applyFont="1" applyFill="1" applyBorder="1" applyAlignment="1">
      <alignment horizontal="center" vertical="center"/>
    </xf>
    <xf numFmtId="0" fontId="31" fillId="0" borderId="0" xfId="65" applyFont="1" applyFill="1" applyProtection="1"/>
    <xf numFmtId="185" fontId="8" fillId="0" borderId="0" xfId="65" applyNumberFormat="1" applyFont="1" applyFill="1" applyBorder="1" applyAlignment="1" applyProtection="1">
      <alignment horizontal="center" vertical="center" wrapText="1"/>
    </xf>
    <xf numFmtId="185" fontId="8" fillId="0" borderId="0" xfId="65" applyNumberFormat="1" applyFont="1" applyFill="1" applyBorder="1" applyAlignment="1" applyProtection="1">
      <alignment wrapText="1"/>
    </xf>
    <xf numFmtId="185" fontId="8" fillId="0" borderId="0" xfId="65" applyNumberFormat="1" applyFont="1" applyFill="1" applyBorder="1" applyAlignment="1" applyProtection="1">
      <alignment horizontal="center"/>
    </xf>
    <xf numFmtId="185" fontId="8" fillId="0" borderId="0" xfId="65" applyNumberFormat="1" applyFont="1" applyFill="1" applyAlignment="1" applyProtection="1">
      <alignment wrapText="1"/>
    </xf>
    <xf numFmtId="185" fontId="8" fillId="0" borderId="0" xfId="65" applyNumberFormat="1" applyFont="1" applyFill="1" applyAlignment="1" applyProtection="1">
      <alignment horizontal="center"/>
    </xf>
    <xf numFmtId="0" fontId="8" fillId="0" borderId="0" xfId="65" applyFont="1" applyFill="1" applyAlignment="1" applyProtection="1">
      <alignment wrapText="1"/>
    </xf>
    <xf numFmtId="0" fontId="8" fillId="0" borderId="0" xfId="65" applyFont="1" applyFill="1" applyAlignment="1" applyProtection="1">
      <alignment horizontal="center"/>
    </xf>
    <xf numFmtId="0" fontId="8" fillId="23" borderId="0" xfId="65" applyFont="1" applyFill="1" applyProtection="1"/>
    <xf numFmtId="0" fontId="24" fillId="23" borderId="0" xfId="65" applyFont="1" applyFill="1" applyProtection="1"/>
    <xf numFmtId="194" fontId="24" fillId="23" borderId="0" xfId="65" applyNumberFormat="1" applyFont="1" applyFill="1" applyProtection="1"/>
    <xf numFmtId="0" fontId="2" fillId="23" borderId="0" xfId="65" applyFont="1" applyFill="1" applyProtection="1"/>
    <xf numFmtId="0" fontId="22" fillId="23" borderId="0" xfId="65" applyFont="1" applyFill="1" applyProtection="1"/>
    <xf numFmtId="0" fontId="22" fillId="24" borderId="0" xfId="65" applyFont="1" applyFill="1" applyProtection="1"/>
    <xf numFmtId="0" fontId="8" fillId="24" borderId="0" xfId="65" applyFont="1" applyFill="1" applyProtection="1"/>
    <xf numFmtId="0" fontId="8" fillId="24" borderId="8" xfId="65" applyFont="1" applyFill="1" applyBorder="1" applyAlignment="1" applyProtection="1">
      <alignment horizontal="center" vertical="center"/>
    </xf>
    <xf numFmtId="0" fontId="12" fillId="24" borderId="8" xfId="65" applyFont="1" applyFill="1" applyBorder="1" applyAlignment="1" applyProtection="1">
      <alignment horizontal="center" vertical="top" wrapText="1"/>
    </xf>
    <xf numFmtId="0" fontId="6" fillId="24" borderId="8" xfId="65" applyFont="1" applyFill="1" applyBorder="1" applyAlignment="1" applyProtection="1">
      <alignment horizontal="center" vertical="center"/>
    </xf>
    <xf numFmtId="0" fontId="11" fillId="24" borderId="8" xfId="65" applyFont="1" applyFill="1" applyBorder="1" applyAlignment="1" applyProtection="1">
      <alignment horizontal="center" vertical="center"/>
    </xf>
    <xf numFmtId="0" fontId="36" fillId="24" borderId="8" xfId="65" applyFont="1" applyFill="1" applyBorder="1" applyAlignment="1" applyProtection="1">
      <alignment horizontal="center" vertical="center"/>
    </xf>
    <xf numFmtId="185" fontId="37" fillId="0" borderId="8" xfId="0" applyNumberFormat="1" applyFont="1" applyFill="1" applyBorder="1" applyAlignment="1">
      <alignment vertical="center"/>
    </xf>
    <xf numFmtId="0" fontId="6" fillId="0" borderId="0" xfId="65" applyFont="1" applyFill="1" applyProtection="1"/>
    <xf numFmtId="1" fontId="8" fillId="0" borderId="0" xfId="65" applyNumberFormat="1" applyFont="1" applyFill="1" applyBorder="1" applyAlignment="1" applyProtection="1">
      <alignment horizontal="center"/>
    </xf>
    <xf numFmtId="0" fontId="4" fillId="25" borderId="8" xfId="65" applyFont="1" applyFill="1" applyBorder="1" applyAlignment="1" applyProtection="1">
      <alignment horizontal="center" vertical="center"/>
    </xf>
    <xf numFmtId="0" fontId="4" fillId="25" borderId="8" xfId="65" applyFont="1" applyFill="1" applyBorder="1" applyAlignment="1" applyProtection="1">
      <alignment horizontal="center" vertical="center" wrapText="1"/>
    </xf>
    <xf numFmtId="185" fontId="4" fillId="25" borderId="8" xfId="65" applyNumberFormat="1" applyFont="1" applyFill="1" applyBorder="1" applyAlignment="1" applyProtection="1">
      <alignment horizontal="center"/>
    </xf>
    <xf numFmtId="49" fontId="35" fillId="0" borderId="8" xfId="65" applyNumberFormat="1" applyFont="1" applyFill="1" applyBorder="1" applyAlignment="1" applyProtection="1">
      <alignment horizontal="center" vertical="center" wrapText="1"/>
    </xf>
    <xf numFmtId="0" fontId="35" fillId="0" borderId="8" xfId="65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194" fontId="4" fillId="28" borderId="8" xfId="65" applyNumberFormat="1" applyFont="1" applyFill="1" applyBorder="1" applyAlignment="1" applyProtection="1">
      <alignment horizontal="center"/>
    </xf>
    <xf numFmtId="194" fontId="4" fillId="0" borderId="8" xfId="65" applyNumberFormat="1" applyFont="1" applyFill="1" applyBorder="1" applyAlignment="1" applyProtection="1">
      <alignment horizontal="center"/>
    </xf>
    <xf numFmtId="194" fontId="4" fillId="0" borderId="12" xfId="65" applyNumberFormat="1" applyFont="1" applyFill="1" applyBorder="1" applyAlignment="1" applyProtection="1">
      <alignment horizontal="center"/>
    </xf>
    <xf numFmtId="194" fontId="4" fillId="25" borderId="8" xfId="65" applyNumberFormat="1" applyFont="1" applyFill="1" applyBorder="1" applyAlignment="1" applyProtection="1">
      <alignment horizontal="center"/>
    </xf>
    <xf numFmtId="194" fontId="33" fillId="0" borderId="8" xfId="65" applyNumberFormat="1" applyFont="1" applyFill="1" applyBorder="1" applyAlignment="1" applyProtection="1">
      <alignment horizontal="center"/>
    </xf>
    <xf numFmtId="203" fontId="4" fillId="0" borderId="8" xfId="45" applyNumberFormat="1" applyFont="1" applyFill="1" applyBorder="1" applyAlignment="1" applyProtection="1">
      <alignment horizontal="center"/>
    </xf>
    <xf numFmtId="203" fontId="33" fillId="0" borderId="8" xfId="45" applyNumberFormat="1" applyFont="1" applyFill="1" applyBorder="1" applyAlignment="1" applyProtection="1">
      <alignment horizontal="center"/>
    </xf>
    <xf numFmtId="203" fontId="4" fillId="28" borderId="8" xfId="45" applyNumberFormat="1" applyFont="1" applyFill="1" applyBorder="1" applyAlignment="1" applyProtection="1">
      <alignment horizontal="center"/>
    </xf>
    <xf numFmtId="203" fontId="4" fillId="25" borderId="8" xfId="45" applyNumberFormat="1" applyFont="1" applyFill="1" applyBorder="1" applyAlignment="1" applyProtection="1">
      <alignment horizontal="center"/>
    </xf>
    <xf numFmtId="203" fontId="4" fillId="25" borderId="8" xfId="45" applyNumberFormat="1" applyFont="1" applyFill="1" applyBorder="1" applyAlignment="1" applyProtection="1">
      <alignment horizontal="center" vertical="center"/>
    </xf>
    <xf numFmtId="194" fontId="4" fillId="0" borderId="8" xfId="65" applyNumberFormat="1" applyFont="1" applyFill="1" applyBorder="1" applyAlignment="1" applyProtection="1">
      <alignment horizontal="center"/>
      <protection locked="0"/>
    </xf>
    <xf numFmtId="0" fontId="8" fillId="0" borderId="8" xfId="65" applyFont="1" applyFill="1" applyBorder="1" applyAlignment="1" applyProtection="1">
      <alignment vertical="center" wrapText="1"/>
    </xf>
    <xf numFmtId="203" fontId="33" fillId="0" borderId="8" xfId="45" applyNumberFormat="1" applyFont="1" applyFill="1" applyBorder="1" applyAlignment="1" applyProtection="1">
      <alignment horizontal="center"/>
      <protection locked="0"/>
    </xf>
    <xf numFmtId="194" fontId="33" fillId="0" borderId="8" xfId="65" applyNumberFormat="1" applyFont="1" applyFill="1" applyBorder="1" applyAlignment="1" applyProtection="1">
      <alignment horizontal="center"/>
      <protection locked="0"/>
    </xf>
    <xf numFmtId="194" fontId="33" fillId="0" borderId="12" xfId="65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>
      <alignment horizontal="left" vertical="center" wrapText="1"/>
    </xf>
    <xf numFmtId="194" fontId="35" fillId="0" borderId="8" xfId="0" applyNumberFormat="1" applyFont="1" applyFill="1" applyBorder="1" applyAlignment="1">
      <alignment horizontal="center"/>
    </xf>
    <xf numFmtId="194" fontId="4" fillId="0" borderId="8" xfId="0" applyNumberFormat="1" applyFont="1" applyFill="1" applyBorder="1" applyAlignment="1" applyProtection="1">
      <alignment horizontal="center"/>
    </xf>
    <xf numFmtId="49" fontId="35" fillId="0" borderId="8" xfId="65" applyNumberFormat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/>
    <xf numFmtId="203" fontId="53" fillId="0" borderId="8" xfId="45" applyNumberFormat="1" applyFont="1" applyFill="1" applyBorder="1" applyAlignment="1" applyProtection="1">
      <alignment horizontal="center"/>
    </xf>
    <xf numFmtId="194" fontId="53" fillId="0" borderId="8" xfId="65" applyNumberFormat="1" applyFont="1" applyFill="1" applyBorder="1" applyAlignment="1" applyProtection="1">
      <alignment horizontal="center"/>
      <protection locked="0"/>
    </xf>
    <xf numFmtId="194" fontId="53" fillId="0" borderId="8" xfId="65" applyNumberFormat="1" applyFont="1" applyFill="1" applyBorder="1" applyAlignment="1" applyProtection="1">
      <alignment horizontal="center"/>
    </xf>
    <xf numFmtId="203" fontId="53" fillId="28" borderId="8" xfId="45" applyNumberFormat="1" applyFont="1" applyFill="1" applyBorder="1" applyAlignment="1" applyProtection="1">
      <alignment horizontal="center"/>
    </xf>
    <xf numFmtId="0" fontId="7" fillId="24" borderId="8" xfId="65" applyFont="1" applyFill="1" applyBorder="1" applyAlignment="1" applyProtection="1">
      <alignment horizontal="center" vertical="center"/>
    </xf>
    <xf numFmtId="194" fontId="53" fillId="0" borderId="12" xfId="65" applyNumberFormat="1" applyFont="1" applyFill="1" applyBorder="1" applyAlignment="1" applyProtection="1">
      <alignment horizontal="center"/>
    </xf>
    <xf numFmtId="0" fontId="7" fillId="0" borderId="0" xfId="65" applyFont="1" applyFill="1" applyProtection="1"/>
    <xf numFmtId="203" fontId="54" fillId="0" borderId="8" xfId="45" applyNumberFormat="1" applyFont="1" applyFill="1" applyBorder="1" applyAlignment="1" applyProtection="1">
      <alignment horizontal="center"/>
    </xf>
    <xf numFmtId="203" fontId="53" fillId="0" borderId="8" xfId="45" applyNumberFormat="1" applyFont="1" applyFill="1" applyBorder="1" applyAlignment="1" applyProtection="1">
      <alignment horizontal="center"/>
      <protection locked="0"/>
    </xf>
    <xf numFmtId="49" fontId="55" fillId="0" borderId="8" xfId="0" applyNumberFormat="1" applyFont="1" applyFill="1" applyBorder="1" applyAlignment="1">
      <alignment horizontal="center" vertical="center"/>
    </xf>
    <xf numFmtId="0" fontId="56" fillId="0" borderId="8" xfId="65" applyFont="1" applyFill="1" applyBorder="1" applyAlignment="1" applyProtection="1">
      <alignment vertical="center" wrapText="1"/>
    </xf>
    <xf numFmtId="0" fontId="57" fillId="0" borderId="0" xfId="65" applyFont="1" applyFill="1" applyProtection="1"/>
    <xf numFmtId="0" fontId="56" fillId="0" borderId="0" xfId="65" applyFont="1" applyFill="1" applyProtection="1"/>
    <xf numFmtId="0" fontId="55" fillId="0" borderId="8" xfId="0" applyNumberFormat="1" applyFont="1" applyFill="1" applyBorder="1" applyAlignment="1" applyProtection="1">
      <alignment horizontal="center" vertical="center"/>
      <protection hidden="1"/>
    </xf>
    <xf numFmtId="49" fontId="58" fillId="0" borderId="8" xfId="65" applyNumberFormat="1" applyFont="1" applyFill="1" applyBorder="1" applyAlignment="1" applyProtection="1">
      <alignment horizontal="center" vertical="center" wrapText="1"/>
    </xf>
    <xf numFmtId="0" fontId="58" fillId="0" borderId="8" xfId="65" applyFont="1" applyFill="1" applyBorder="1" applyAlignment="1" applyProtection="1">
      <alignment horizontal="center" vertical="center" wrapText="1"/>
    </xf>
    <xf numFmtId="0" fontId="59" fillId="0" borderId="8" xfId="0" applyNumberFormat="1" applyFont="1" applyFill="1" applyBorder="1" applyAlignment="1">
      <alignment horizontal="left" vertical="center" wrapText="1"/>
    </xf>
    <xf numFmtId="194" fontId="57" fillId="23" borderId="0" xfId="65" applyNumberFormat="1" applyFont="1" applyFill="1" applyProtection="1"/>
    <xf numFmtId="0" fontId="56" fillId="23" borderId="0" xfId="65" applyFont="1" applyFill="1" applyProtection="1"/>
    <xf numFmtId="0" fontId="7" fillId="0" borderId="8" xfId="0" applyNumberFormat="1" applyFont="1" applyFill="1" applyBorder="1" applyAlignment="1">
      <alignment horizontal="left" vertical="center" wrapText="1"/>
    </xf>
    <xf numFmtId="0" fontId="53" fillId="0" borderId="8" xfId="65" applyFont="1" applyFill="1" applyBorder="1" applyAlignment="1" applyProtection="1">
      <alignment horizontal="center"/>
      <protection locked="0"/>
    </xf>
    <xf numFmtId="194" fontId="58" fillId="0" borderId="8" xfId="0" applyNumberFormat="1" applyFont="1" applyFill="1" applyBorder="1" applyAlignment="1">
      <alignment horizontal="center"/>
    </xf>
    <xf numFmtId="194" fontId="53" fillId="28" borderId="8" xfId="65" applyNumberFormat="1" applyFont="1" applyFill="1" applyBorder="1" applyAlignment="1" applyProtection="1">
      <alignment horizontal="center"/>
      <protection locked="0"/>
    </xf>
    <xf numFmtId="194" fontId="33" fillId="28" borderId="8" xfId="65" applyNumberFormat="1" applyFont="1" applyFill="1" applyBorder="1" applyAlignment="1" applyProtection="1">
      <alignment horizontal="center"/>
      <protection locked="0"/>
    </xf>
    <xf numFmtId="49" fontId="12" fillId="28" borderId="8" xfId="65" applyNumberFormat="1" applyFont="1" applyFill="1" applyBorder="1" applyAlignment="1" applyProtection="1">
      <alignment horizontal="center" vertical="top" wrapText="1"/>
    </xf>
    <xf numFmtId="194" fontId="4" fillId="28" borderId="8" xfId="65" applyNumberFormat="1" applyFont="1" applyFill="1" applyBorder="1" applyAlignment="1" applyProtection="1">
      <alignment horizontal="center"/>
      <protection locked="0"/>
    </xf>
    <xf numFmtId="194" fontId="33" fillId="28" borderId="8" xfId="65" applyNumberFormat="1" applyFont="1" applyFill="1" applyBorder="1" applyAlignment="1" applyProtection="1">
      <alignment horizontal="center"/>
    </xf>
    <xf numFmtId="0" fontId="12" fillId="28" borderId="8" xfId="0" applyFont="1" applyFill="1" applyBorder="1" applyAlignment="1" applyProtection="1">
      <alignment horizontal="centerContinuous" vertical="center" wrapText="1"/>
    </xf>
    <xf numFmtId="0" fontId="8" fillId="0" borderId="0" xfId="65" applyFont="1" applyFill="1" applyBorder="1" applyProtection="1"/>
    <xf numFmtId="185" fontId="8" fillId="0" borderId="0" xfId="65" applyNumberFormat="1" applyFont="1" applyFill="1" applyBorder="1" applyProtection="1"/>
    <xf numFmtId="194" fontId="8" fillId="28" borderId="0" xfId="65" applyNumberFormat="1" applyFont="1" applyFill="1" applyProtection="1"/>
    <xf numFmtId="194" fontId="8" fillId="0" borderId="0" xfId="65" applyNumberFormat="1" applyFont="1" applyFill="1" applyBorder="1" applyProtection="1"/>
    <xf numFmtId="0" fontId="8" fillId="0" borderId="0" xfId="65" applyFont="1" applyFill="1" applyBorder="1" applyAlignment="1" applyProtection="1">
      <alignment horizontal="centerContinuous" vertical="center"/>
    </xf>
    <xf numFmtId="185" fontId="8" fillId="0" borderId="0" xfId="65" applyNumberFormat="1" applyFont="1" applyFill="1" applyBorder="1" applyAlignment="1" applyProtection="1">
      <alignment horizontal="centerContinuous" vertical="center"/>
    </xf>
    <xf numFmtId="185" fontId="6" fillId="0" borderId="0" xfId="65" applyNumberFormat="1" applyFont="1" applyFill="1" applyBorder="1" applyAlignment="1" applyProtection="1">
      <alignment horizontal="centerContinuous" vertical="center"/>
    </xf>
    <xf numFmtId="194" fontId="6" fillId="0" borderId="0" xfId="67" applyNumberFormat="1" applyFont="1" applyFill="1" applyAlignment="1" applyProtection="1">
      <alignment horizontal="center"/>
    </xf>
    <xf numFmtId="2" fontId="8" fillId="0" borderId="0" xfId="65" applyNumberFormat="1" applyFont="1" applyFill="1" applyProtection="1"/>
    <xf numFmtId="194" fontId="8" fillId="0" borderId="0" xfId="65" applyNumberFormat="1" applyFont="1" applyFill="1" applyProtection="1"/>
    <xf numFmtId="185" fontId="8" fillId="0" borderId="0" xfId="65" applyNumberFormat="1" applyFont="1" applyFill="1" applyProtection="1"/>
    <xf numFmtId="0" fontId="6" fillId="0" borderId="0" xfId="65" applyFont="1" applyFill="1" applyAlignment="1" applyProtection="1">
      <alignment horizontal="center" wrapText="1"/>
    </xf>
    <xf numFmtId="185" fontId="8" fillId="28" borderId="0" xfId="65" applyNumberFormat="1" applyFont="1" applyFill="1" applyProtection="1"/>
    <xf numFmtId="185" fontId="6" fillId="28" borderId="0" xfId="0" applyNumberFormat="1" applyFont="1" applyFill="1" applyBorder="1" applyAlignment="1" applyProtection="1">
      <alignment vertical="center"/>
    </xf>
    <xf numFmtId="185" fontId="6" fillId="0" borderId="0" xfId="0" applyNumberFormat="1" applyFont="1" applyFill="1" applyBorder="1" applyAlignment="1" applyProtection="1">
      <alignment vertical="center"/>
    </xf>
    <xf numFmtId="0" fontId="8" fillId="26" borderId="0" xfId="65" applyFont="1" applyFill="1" applyProtection="1"/>
    <xf numFmtId="0" fontId="7" fillId="28" borderId="8" xfId="65" applyFont="1" applyFill="1" applyBorder="1" applyAlignment="1" applyProtection="1">
      <alignment horizontal="center" vertical="center"/>
    </xf>
    <xf numFmtId="0" fontId="7" fillId="28" borderId="8" xfId="65" applyFont="1" applyFill="1" applyBorder="1" applyAlignment="1" applyProtection="1">
      <alignment vertical="center" wrapText="1"/>
    </xf>
    <xf numFmtId="185" fontId="17" fillId="28" borderId="8" xfId="65" applyNumberFormat="1" applyFont="1" applyFill="1" applyBorder="1" applyProtection="1">
      <protection locked="0"/>
    </xf>
    <xf numFmtId="0" fontId="7" fillId="28" borderId="0" xfId="65" applyFont="1" applyFill="1" applyProtection="1"/>
    <xf numFmtId="0" fontId="12" fillId="28" borderId="8" xfId="0" applyFont="1" applyFill="1" applyBorder="1" applyAlignment="1" applyProtection="1">
      <alignment horizontal="center" vertical="center" wrapText="1"/>
    </xf>
    <xf numFmtId="194" fontId="53" fillId="28" borderId="8" xfId="65" applyNumberFormat="1" applyFont="1" applyFill="1" applyBorder="1" applyAlignment="1" applyProtection="1">
      <alignment horizontal="center"/>
    </xf>
    <xf numFmtId="203" fontId="33" fillId="28" borderId="8" xfId="45" applyNumberFormat="1" applyFont="1" applyFill="1" applyBorder="1" applyAlignment="1" applyProtection="1">
      <alignment horizontal="center"/>
    </xf>
    <xf numFmtId="194" fontId="53" fillId="0" borderId="8" xfId="0" applyNumberFormat="1" applyFont="1" applyFill="1" applyBorder="1" applyAlignment="1" applyProtection="1">
      <alignment horizontal="center"/>
    </xf>
    <xf numFmtId="194" fontId="4" fillId="29" borderId="8" xfId="65" applyNumberFormat="1" applyFont="1" applyFill="1" applyBorder="1" applyAlignment="1" applyProtection="1">
      <alignment horizontal="center"/>
    </xf>
    <xf numFmtId="194" fontId="33" fillId="29" borderId="8" xfId="65" applyNumberFormat="1" applyFont="1" applyFill="1" applyBorder="1" applyAlignment="1" applyProtection="1">
      <alignment horizontal="center"/>
      <protection locked="0"/>
    </xf>
    <xf numFmtId="0" fontId="6" fillId="29" borderId="0" xfId="0" applyFont="1" applyFill="1" applyAlignment="1" applyProtection="1"/>
    <xf numFmtId="201" fontId="66" fillId="29" borderId="8" xfId="61" applyNumberFormat="1" applyFont="1" applyFill="1" applyBorder="1" applyAlignment="1">
      <alignment vertical="center"/>
    </xf>
    <xf numFmtId="4" fontId="8" fillId="29" borderId="0" xfId="65" applyNumberFormat="1" applyFont="1" applyFill="1" applyBorder="1" applyProtection="1"/>
    <xf numFmtId="194" fontId="8" fillId="29" borderId="0" xfId="65" applyNumberFormat="1" applyFont="1" applyFill="1" applyBorder="1" applyProtection="1"/>
    <xf numFmtId="0" fontId="8" fillId="29" borderId="0" xfId="65" applyFont="1" applyFill="1" applyBorder="1" applyProtection="1"/>
    <xf numFmtId="0" fontId="8" fillId="29" borderId="0" xfId="65" applyFont="1" applyFill="1" applyProtection="1"/>
    <xf numFmtId="194" fontId="8" fillId="29" borderId="0" xfId="65" applyNumberFormat="1" applyFont="1" applyFill="1" applyProtection="1"/>
    <xf numFmtId="185" fontId="8" fillId="28" borderId="0" xfId="65" applyNumberFormat="1" applyFont="1" applyFill="1" applyBorder="1" applyProtection="1"/>
    <xf numFmtId="185" fontId="53" fillId="0" borderId="8" xfId="65" applyNumberFormat="1" applyFont="1" applyFill="1" applyBorder="1" applyAlignment="1" applyProtection="1">
      <alignment horizontal="center"/>
    </xf>
    <xf numFmtId="4" fontId="4" fillId="0" borderId="8" xfId="65" applyNumberFormat="1" applyFont="1" applyFill="1" applyBorder="1" applyAlignment="1" applyProtection="1">
      <alignment horizontal="center"/>
    </xf>
    <xf numFmtId="194" fontId="35" fillId="28" borderId="8" xfId="0" applyNumberFormat="1" applyFont="1" applyFill="1" applyBorder="1" applyAlignment="1">
      <alignment horizontal="center"/>
    </xf>
    <xf numFmtId="185" fontId="8" fillId="29" borderId="0" xfId="65" applyNumberFormat="1" applyFont="1" applyFill="1" applyBorder="1" applyAlignment="1" applyProtection="1">
      <alignment horizontal="center"/>
    </xf>
    <xf numFmtId="185" fontId="8" fillId="29" borderId="0" xfId="65" applyNumberFormat="1" applyFont="1" applyFill="1" applyBorder="1" applyProtection="1"/>
    <xf numFmtId="194" fontId="62" fillId="29" borderId="0" xfId="65" applyNumberFormat="1" applyFont="1" applyFill="1" applyBorder="1" applyAlignment="1" applyProtection="1">
      <alignment horizontal="center"/>
    </xf>
    <xf numFmtId="194" fontId="63" fillId="27" borderId="0" xfId="65" applyNumberFormat="1" applyFont="1" applyFill="1" applyBorder="1" applyAlignment="1" applyProtection="1">
      <alignment horizontal="center"/>
    </xf>
    <xf numFmtId="194" fontId="63" fillId="29" borderId="0" xfId="65" applyNumberFormat="1" applyFont="1" applyFill="1" applyBorder="1" applyAlignment="1" applyProtection="1">
      <alignment horizontal="center"/>
    </xf>
    <xf numFmtId="185" fontId="8" fillId="29" borderId="0" xfId="65" applyNumberFormat="1" applyFont="1" applyFill="1" applyAlignment="1" applyProtection="1">
      <alignment horizontal="center"/>
    </xf>
    <xf numFmtId="185" fontId="8" fillId="29" borderId="0" xfId="65" applyNumberFormat="1" applyFont="1" applyFill="1" applyProtection="1"/>
    <xf numFmtId="0" fontId="8" fillId="29" borderId="0" xfId="65" applyFont="1" applyFill="1" applyAlignment="1" applyProtection="1">
      <alignment horizontal="center"/>
    </xf>
    <xf numFmtId="194" fontId="53" fillId="29" borderId="8" xfId="65" applyNumberFormat="1" applyFont="1" applyFill="1" applyBorder="1" applyAlignment="1" applyProtection="1">
      <alignment horizontal="center"/>
      <protection locked="0"/>
    </xf>
    <xf numFmtId="194" fontId="33" fillId="29" borderId="8" xfId="65" applyNumberFormat="1" applyFont="1" applyFill="1" applyBorder="1" applyAlignment="1" applyProtection="1">
      <alignment horizontal="center"/>
    </xf>
    <xf numFmtId="185" fontId="6" fillId="29" borderId="0" xfId="0" applyNumberFormat="1" applyFont="1" applyFill="1" applyBorder="1" applyAlignment="1" applyProtection="1">
      <alignment vertical="center"/>
    </xf>
    <xf numFmtId="194" fontId="5" fillId="0" borderId="0" xfId="65" applyNumberFormat="1" applyFont="1" applyFill="1" applyAlignment="1" applyProtection="1">
      <alignment horizontal="left" vertical="center"/>
    </xf>
    <xf numFmtId="39" fontId="61" fillId="0" borderId="0" xfId="0" applyNumberFormat="1" applyFont="1" applyFill="1" applyBorder="1" applyAlignment="1">
      <alignment horizontal="right" vertical="center" wrapText="1"/>
    </xf>
    <xf numFmtId="0" fontId="12" fillId="0" borderId="13" xfId="65" applyFont="1" applyFill="1" applyBorder="1" applyAlignment="1" applyProtection="1">
      <alignment horizontal="center" vertical="center" wrapText="1"/>
    </xf>
    <xf numFmtId="4" fontId="8" fillId="29" borderId="0" xfId="65" applyNumberFormat="1" applyFont="1" applyFill="1" applyProtection="1"/>
    <xf numFmtId="49" fontId="12" fillId="0" borderId="14" xfId="65" applyNumberFormat="1" applyFont="1" applyFill="1" applyBorder="1" applyAlignment="1" applyProtection="1">
      <alignment horizontal="center" vertical="top" wrapText="1"/>
    </xf>
    <xf numFmtId="194" fontId="4" fillId="0" borderId="14" xfId="65" applyNumberFormat="1" applyFont="1" applyFill="1" applyBorder="1" applyAlignment="1" applyProtection="1">
      <alignment horizontal="center"/>
    </xf>
    <xf numFmtId="194" fontId="35" fillId="29" borderId="8" xfId="0" applyNumberFormat="1" applyFont="1" applyFill="1" applyBorder="1" applyAlignment="1">
      <alignment horizontal="center"/>
    </xf>
    <xf numFmtId="4" fontId="53" fillId="0" borderId="8" xfId="65" applyNumberFormat="1" applyFont="1" applyFill="1" applyBorder="1" applyAlignment="1" applyProtection="1">
      <alignment horizontal="center"/>
    </xf>
    <xf numFmtId="4" fontId="47" fillId="0" borderId="0" xfId="59" applyNumberFormat="1" applyFont="1" applyFill="1" applyBorder="1" applyAlignment="1">
      <alignment vertical="center"/>
    </xf>
    <xf numFmtId="194" fontId="12" fillId="0" borderId="8" xfId="65" applyNumberFormat="1" applyFont="1" applyFill="1" applyBorder="1" applyAlignment="1" applyProtection="1">
      <alignment horizontal="center" vertical="center" wrapText="1"/>
    </xf>
    <xf numFmtId="194" fontId="12" fillId="0" borderId="8" xfId="0" applyNumberFormat="1" applyFont="1" applyFill="1" applyBorder="1" applyAlignment="1" applyProtection="1">
      <alignment horizontal="centerContinuous" vertical="center" wrapText="1"/>
    </xf>
    <xf numFmtId="194" fontId="12" fillId="0" borderId="8" xfId="65" applyNumberFormat="1" applyFont="1" applyFill="1" applyBorder="1" applyAlignment="1" applyProtection="1">
      <alignment horizontal="center" vertical="top" wrapText="1"/>
    </xf>
    <xf numFmtId="194" fontId="6" fillId="0" borderId="0" xfId="65" applyNumberFormat="1" applyFont="1" applyFill="1" applyBorder="1" applyAlignment="1" applyProtection="1">
      <alignment horizontal="center" wrapText="1"/>
    </xf>
    <xf numFmtId="0" fontId="12" fillId="0" borderId="9" xfId="65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8" xfId="65" applyFont="1" applyFill="1" applyBorder="1" applyAlignment="1" applyProtection="1">
      <alignment horizontal="center" vertical="center" wrapText="1"/>
    </xf>
    <xf numFmtId="194" fontId="4" fillId="30" borderId="8" xfId="65" applyNumberFormat="1" applyFont="1" applyFill="1" applyBorder="1" applyAlignment="1" applyProtection="1">
      <alignment horizontal="center"/>
    </xf>
    <xf numFmtId="0" fontId="8" fillId="28" borderId="0" xfId="65" applyFont="1" applyFill="1" applyProtection="1"/>
    <xf numFmtId="194" fontId="6" fillId="28" borderId="0" xfId="67" applyNumberFormat="1" applyFont="1" applyFill="1" applyAlignment="1" applyProtection="1">
      <alignment horizontal="center"/>
    </xf>
    <xf numFmtId="194" fontId="8" fillId="0" borderId="0" xfId="65" applyNumberFormat="1" applyFont="1" applyFill="1" applyBorder="1" applyAlignment="1" applyProtection="1">
      <alignment horizontal="centerContinuous" vertical="center"/>
    </xf>
    <xf numFmtId="4" fontId="8" fillId="0" borderId="0" xfId="65" applyNumberFormat="1" applyFont="1" applyFill="1" applyBorder="1" applyProtection="1"/>
    <xf numFmtId="0" fontId="13" fillId="29" borderId="0" xfId="65" applyFont="1" applyFill="1" applyBorder="1" applyProtection="1"/>
    <xf numFmtId="4" fontId="8" fillId="0" borderId="0" xfId="65" applyNumberFormat="1" applyFont="1" applyFill="1" applyProtection="1"/>
    <xf numFmtId="4" fontId="7" fillId="0" borderId="0" xfId="65" applyNumberFormat="1" applyFont="1" applyFill="1" applyProtection="1"/>
    <xf numFmtId="0" fontId="15" fillId="0" borderId="0" xfId="65" applyFont="1" applyFill="1" applyProtection="1"/>
    <xf numFmtId="194" fontId="2" fillId="23" borderId="0" xfId="65" applyNumberFormat="1" applyFont="1" applyFill="1" applyProtection="1"/>
    <xf numFmtId="0" fontId="5" fillId="0" borderId="8" xfId="65" applyFont="1" applyFill="1" applyBorder="1" applyAlignment="1" applyProtection="1">
      <alignment horizontal="center" vertical="center"/>
    </xf>
    <xf numFmtId="0" fontId="5" fillId="0" borderId="9" xfId="65" applyFont="1" applyFill="1" applyBorder="1" applyAlignment="1" applyProtection="1">
      <alignment horizontal="center" vertical="center"/>
    </xf>
    <xf numFmtId="0" fontId="5" fillId="0" borderId="11" xfId="65" applyFont="1" applyFill="1" applyBorder="1" applyAlignment="1" applyProtection="1">
      <alignment horizontal="center" vertical="center"/>
    </xf>
    <xf numFmtId="0" fontId="5" fillId="0" borderId="15" xfId="65" applyFont="1" applyFill="1" applyBorder="1" applyAlignment="1" applyProtection="1">
      <alignment horizontal="center" vertical="center"/>
    </xf>
    <xf numFmtId="0" fontId="5" fillId="0" borderId="12" xfId="65" applyFont="1" applyFill="1" applyBorder="1" applyAlignment="1" applyProtection="1">
      <alignment horizontal="center" vertical="center"/>
    </xf>
    <xf numFmtId="0" fontId="5" fillId="0" borderId="0" xfId="65" applyFont="1" applyFill="1" applyAlignment="1" applyProtection="1">
      <alignment horizontal="center"/>
    </xf>
    <xf numFmtId="0" fontId="5" fillId="0" borderId="0" xfId="65" applyFont="1" applyFill="1" applyAlignment="1" applyProtection="1">
      <alignment horizontal="center" vertical="center" wrapText="1"/>
    </xf>
    <xf numFmtId="0" fontId="5" fillId="0" borderId="0" xfId="66" applyFont="1" applyFill="1" applyAlignment="1" applyProtection="1">
      <alignment horizontal="center"/>
    </xf>
    <xf numFmtId="0" fontId="22" fillId="0" borderId="0" xfId="65" applyFont="1" applyFill="1" applyAlignment="1" applyProtection="1">
      <alignment horizontal="center"/>
    </xf>
    <xf numFmtId="0" fontId="52" fillId="0" borderId="0" xfId="65" applyFont="1" applyFill="1" applyAlignment="1" applyProtection="1">
      <alignment horizontal="center" vertical="center" wrapText="1"/>
    </xf>
    <xf numFmtId="0" fontId="33" fillId="0" borderId="10" xfId="65" applyFont="1" applyFill="1" applyBorder="1" applyAlignment="1" applyProtection="1">
      <alignment horizontal="center"/>
    </xf>
    <xf numFmtId="0" fontId="9" fillId="24" borderId="8" xfId="65" applyFont="1" applyFill="1" applyBorder="1" applyAlignment="1" applyProtection="1">
      <alignment horizontal="center" vertical="center" wrapText="1"/>
    </xf>
    <xf numFmtId="0" fontId="4" fillId="0" borderId="8" xfId="65" applyFont="1" applyFill="1" applyBorder="1" applyAlignment="1" applyProtection="1">
      <alignment horizontal="center" vertical="center" wrapText="1"/>
    </xf>
    <xf numFmtId="0" fontId="5" fillId="0" borderId="0" xfId="65" applyFont="1" applyFill="1" applyAlignment="1" applyProtection="1">
      <alignment horizontal="center" wrapText="1"/>
    </xf>
    <xf numFmtId="0" fontId="9" fillId="0" borderId="8" xfId="65" applyFont="1" applyFill="1" applyBorder="1" applyAlignment="1" applyProtection="1">
      <alignment horizontal="center" vertical="center" wrapText="1"/>
    </xf>
    <xf numFmtId="0" fontId="5" fillId="28" borderId="8" xfId="65" applyFont="1" applyFill="1" applyBorder="1" applyAlignment="1" applyProtection="1">
      <alignment horizontal="center" vertical="center"/>
    </xf>
  </cellXfs>
  <cellStyles count="7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ідсотковий" xfId="45" builtinId="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" xfId="0" builtinId="0"/>
    <cellStyle name="Звичайний 2" xfId="51"/>
    <cellStyle name="Звичайний 2 2" xfId="52"/>
    <cellStyle name="Звичайний 3" xfId="53"/>
    <cellStyle name="Звичайний 4" xfId="54"/>
    <cellStyle name="Зв'язана клітинка" xfId="55"/>
    <cellStyle name="Контрольна клітинка" xfId="56"/>
    <cellStyle name="Назва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3 3" xfId="63"/>
    <cellStyle name="Обычный 4" xfId="64"/>
    <cellStyle name="Обычный_ZV1PIV98" xfId="65"/>
    <cellStyle name="Обычный_Додаток 4" xfId="66"/>
    <cellStyle name="Обычный_Додаток 5" xfId="67"/>
    <cellStyle name="Примечание 2" xfId="68"/>
    <cellStyle name="Примітка 2" xfId="69"/>
    <cellStyle name="Процентный 2" xfId="70"/>
    <cellStyle name="Середній" xfId="71"/>
    <cellStyle name="Стиль 1" xfId="72"/>
    <cellStyle name="Текст попередження" xfId="73"/>
    <cellStyle name="Тысячи [0]_Розподіл (2)" xfId="74"/>
    <cellStyle name="Тысячи_Розподіл (2)" xfId="75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view="pageBreakPreview" zoomScale="40" zoomScaleNormal="75" zoomScaleSheetLayoutView="4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68" sqref="L68"/>
    </sheetView>
  </sheetViews>
  <sheetFormatPr defaultColWidth="7.88671875" defaultRowHeight="15.6" x14ac:dyDescent="0.3"/>
  <cols>
    <col min="1" max="1" width="12.44140625" style="63" customWidth="1"/>
    <col min="2" max="2" width="83.109375" style="7" customWidth="1"/>
    <col min="3" max="3" width="0.109375" style="7" customWidth="1"/>
    <col min="4" max="4" width="17.88671875" style="158" customWidth="1"/>
    <col min="5" max="5" width="21.33203125" style="158" customWidth="1"/>
    <col min="6" max="6" width="21.88671875" style="158" customWidth="1"/>
    <col min="7" max="7" width="19.44140625" style="64" customWidth="1"/>
    <col min="8" max="8" width="21.44140625" style="2" customWidth="1"/>
    <col min="9" max="9" width="20.44140625" style="2" customWidth="1"/>
    <col min="10" max="10" width="17.6640625" style="2" customWidth="1"/>
    <col min="11" max="11" width="17.6640625" style="158" customWidth="1"/>
    <col min="12" max="12" width="19.88671875" style="158" customWidth="1"/>
    <col min="13" max="13" width="18.44140625" style="2" customWidth="1"/>
    <col min="14" max="14" width="13.5546875" style="2" customWidth="1"/>
    <col min="15" max="15" width="19.5546875" style="2" customWidth="1"/>
    <col min="16" max="16" width="20.6640625" style="2" customWidth="1"/>
    <col min="17" max="17" width="20.88671875" style="2" customWidth="1"/>
    <col min="18" max="18" width="13.33203125" style="2" customWidth="1"/>
    <col min="19" max="33" width="7.88671875" style="7" customWidth="1"/>
    <col min="34" max="16384" width="7.88671875" style="2"/>
  </cols>
  <sheetData>
    <row r="1" spans="1:33" s="38" customFormat="1" ht="20.399999999999999" x14ac:dyDescent="0.35">
      <c r="A1" s="206" t="s">
        <v>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33" s="5" customFormat="1" ht="24" customHeight="1" x14ac:dyDescent="0.35">
      <c r="A2" s="207" t="s">
        <v>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33" s="39" customFormat="1" ht="21.6" customHeight="1" x14ac:dyDescent="0.35">
      <c r="A3" s="208" t="s">
        <v>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33" s="6" customFormat="1" ht="24.75" customHeight="1" x14ac:dyDescent="0.3">
      <c r="A4" s="207" t="s">
        <v>221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33" s="6" customFormat="1" ht="23.25" customHeight="1" x14ac:dyDescent="0.3">
      <c r="A5" s="210" t="s">
        <v>202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1:33" ht="20.399999999999999" x14ac:dyDescent="0.35">
      <c r="A6" s="64"/>
      <c r="B6" s="3" t="s">
        <v>96</v>
      </c>
      <c r="C6" s="3"/>
      <c r="D6" s="175"/>
      <c r="E6" s="175"/>
      <c r="F6" s="176"/>
      <c r="G6" s="136"/>
      <c r="H6" s="136"/>
      <c r="I6" s="136"/>
      <c r="K6" s="136"/>
      <c r="L6" s="136"/>
      <c r="M6" s="136"/>
      <c r="N6" s="136"/>
      <c r="Q6" s="211" t="s">
        <v>179</v>
      </c>
      <c r="R6" s="211"/>
    </row>
    <row r="7" spans="1:33" s="7" customFormat="1" ht="18" customHeight="1" x14ac:dyDescent="0.3">
      <c r="A7" s="212" t="s">
        <v>4</v>
      </c>
      <c r="B7" s="213" t="s">
        <v>5</v>
      </c>
      <c r="C7" s="201" t="s">
        <v>46</v>
      </c>
      <c r="D7" s="201"/>
      <c r="E7" s="201"/>
      <c r="F7" s="201"/>
      <c r="G7" s="201"/>
      <c r="H7" s="201"/>
      <c r="I7" s="201"/>
      <c r="J7" s="201"/>
      <c r="K7" s="201" t="s">
        <v>47</v>
      </c>
      <c r="L7" s="202"/>
      <c r="M7" s="202"/>
      <c r="N7" s="202"/>
      <c r="O7" s="203" t="s">
        <v>178</v>
      </c>
      <c r="P7" s="203"/>
      <c r="Q7" s="204"/>
      <c r="R7" s="205"/>
    </row>
    <row r="8" spans="1:33" s="7" customFormat="1" ht="114" customHeight="1" x14ac:dyDescent="0.3">
      <c r="A8" s="212"/>
      <c r="B8" s="213"/>
      <c r="C8" s="4" t="s">
        <v>48</v>
      </c>
      <c r="D8" s="188" t="s">
        <v>194</v>
      </c>
      <c r="E8" s="177" t="s">
        <v>222</v>
      </c>
      <c r="F8" s="177" t="s">
        <v>6</v>
      </c>
      <c r="G8" s="189" t="s">
        <v>223</v>
      </c>
      <c r="H8" s="188" t="s">
        <v>224</v>
      </c>
      <c r="I8" s="188" t="s">
        <v>68</v>
      </c>
      <c r="J8" s="190" t="s">
        <v>195</v>
      </c>
      <c r="K8" s="177" t="s">
        <v>196</v>
      </c>
      <c r="L8" s="29" t="s">
        <v>6</v>
      </c>
      <c r="M8" s="29" t="s">
        <v>50</v>
      </c>
      <c r="N8" s="29" t="s">
        <v>7</v>
      </c>
      <c r="O8" s="30" t="s">
        <v>194</v>
      </c>
      <c r="P8" s="29" t="s">
        <v>6</v>
      </c>
      <c r="Q8" s="31" t="s">
        <v>166</v>
      </c>
      <c r="R8" s="32" t="s">
        <v>7</v>
      </c>
    </row>
    <row r="9" spans="1:33" s="43" customFormat="1" ht="13.8" x14ac:dyDescent="0.25">
      <c r="A9" s="66">
        <v>1</v>
      </c>
      <c r="B9" s="40">
        <v>2</v>
      </c>
      <c r="C9" s="28" t="s">
        <v>42</v>
      </c>
      <c r="D9" s="28" t="s">
        <v>42</v>
      </c>
      <c r="E9" s="28" t="s">
        <v>8</v>
      </c>
      <c r="F9" s="28" t="s">
        <v>9</v>
      </c>
      <c r="G9" s="28" t="s">
        <v>59</v>
      </c>
      <c r="H9" s="28" t="s">
        <v>60</v>
      </c>
      <c r="I9" s="28" t="s">
        <v>43</v>
      </c>
      <c r="J9" s="28" t="s">
        <v>10</v>
      </c>
      <c r="K9" s="179" t="s">
        <v>11</v>
      </c>
      <c r="L9" s="28" t="s">
        <v>12</v>
      </c>
      <c r="M9" s="28" t="s">
        <v>13</v>
      </c>
      <c r="N9" s="28" t="s">
        <v>44</v>
      </c>
      <c r="O9" s="28" t="s">
        <v>14</v>
      </c>
      <c r="P9" s="28" t="s">
        <v>41</v>
      </c>
      <c r="Q9" s="41" t="s">
        <v>56</v>
      </c>
      <c r="R9" s="28" t="s">
        <v>57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32.25" customHeight="1" x14ac:dyDescent="0.3">
      <c r="A10" s="67">
        <v>10000000</v>
      </c>
      <c r="B10" s="1" t="s">
        <v>15</v>
      </c>
      <c r="C10" s="14" t="e">
        <f>C11+C14+C17+#REF!+#REF!</f>
        <v>#REF!</v>
      </c>
      <c r="D10" s="80">
        <f>D11+D14+D17+D21</f>
        <v>781161.7</v>
      </c>
      <c r="E10" s="80">
        <f>E11+E17+E21</f>
        <v>781161.7</v>
      </c>
      <c r="F10" s="80">
        <f>F11+F14+F17+F21</f>
        <v>883957.1956199999</v>
      </c>
      <c r="G10" s="80">
        <f t="shared" ref="G10:G27" si="0">F10-E10</f>
        <v>102795.49561999994</v>
      </c>
      <c r="H10" s="84">
        <f>IFERROR(F10/E10,"")</f>
        <v>1.1315931075729904</v>
      </c>
      <c r="I10" s="80">
        <f t="shared" ref="I10:I20" si="1">F10-D10</f>
        <v>102795.49561999994</v>
      </c>
      <c r="J10" s="84">
        <f>IFERROR(F10/D10,"")</f>
        <v>1.1315931075729904</v>
      </c>
      <c r="K10" s="180">
        <f>K11+K14+K17+K21</f>
        <v>2294</v>
      </c>
      <c r="L10" s="180">
        <f>L11+L14+L17+L21</f>
        <v>3157.8573999999999</v>
      </c>
      <c r="M10" s="80">
        <f>L10-K10</f>
        <v>863.85739999999987</v>
      </c>
      <c r="N10" s="84">
        <f>IFERROR(L10/K10,"")</f>
        <v>1.3765725370531821</v>
      </c>
      <c r="O10" s="80">
        <f t="shared" ref="O10:O20" si="2">D10+K10</f>
        <v>783455.7</v>
      </c>
      <c r="P10" s="80">
        <f t="shared" ref="P10:P20" si="3">L10+F10</f>
        <v>887115.05301999988</v>
      </c>
      <c r="Q10" s="81">
        <f t="shared" ref="Q10:Q20" si="4">P10-O10</f>
        <v>103659.35301999992</v>
      </c>
      <c r="R10" s="84">
        <f>IFERROR(P10/O10,"")</f>
        <v>1.1323104203849688</v>
      </c>
    </row>
    <row r="11" spans="1:33" ht="32.25" customHeight="1" x14ac:dyDescent="0.35">
      <c r="A11" s="67">
        <v>11000000</v>
      </c>
      <c r="B11" s="13" t="s">
        <v>28</v>
      </c>
      <c r="C11" s="14">
        <f>C12+C13</f>
        <v>107497.5</v>
      </c>
      <c r="D11" s="80">
        <f>D12+D13</f>
        <v>773479.5</v>
      </c>
      <c r="E11" s="80">
        <f>E12+E13</f>
        <v>773479.5</v>
      </c>
      <c r="F11" s="80">
        <f>F12+F13</f>
        <v>872826.32028999995</v>
      </c>
      <c r="G11" s="80">
        <f t="shared" si="0"/>
        <v>99346.820289999945</v>
      </c>
      <c r="H11" s="84">
        <f>IFERROR(F11/E11,"")</f>
        <v>1.1284414393529498</v>
      </c>
      <c r="I11" s="80">
        <f t="shared" si="1"/>
        <v>99346.820289999945</v>
      </c>
      <c r="J11" s="84">
        <f t="shared" ref="J11:J35" si="5">IFERROR(F11/D11,"")</f>
        <v>1.1284414393529498</v>
      </c>
      <c r="K11" s="101">
        <f>K12+K13</f>
        <v>0</v>
      </c>
      <c r="L11" s="100">
        <f>L12+L13</f>
        <v>0</v>
      </c>
      <c r="M11" s="101">
        <f>L11-K11</f>
        <v>0</v>
      </c>
      <c r="N11" s="84" t="str">
        <f t="shared" ref="N11:N35" si="6">IFERROR(L11/K11,"")</f>
        <v/>
      </c>
      <c r="O11" s="80">
        <f t="shared" si="2"/>
        <v>773479.5</v>
      </c>
      <c r="P11" s="80">
        <f t="shared" si="3"/>
        <v>872826.32028999995</v>
      </c>
      <c r="Q11" s="81">
        <f t="shared" si="4"/>
        <v>99346.820289999945</v>
      </c>
      <c r="R11" s="84">
        <f t="shared" ref="R11:R35" si="7">IFERROR(P11/O11,"")</f>
        <v>1.1284414393529498</v>
      </c>
    </row>
    <row r="12" spans="1:33" s="105" customFormat="1" ht="23.25" customHeight="1" x14ac:dyDescent="0.35">
      <c r="A12" s="103">
        <v>11010000</v>
      </c>
      <c r="B12" s="16" t="s">
        <v>169</v>
      </c>
      <c r="C12" s="12">
        <v>106199</v>
      </c>
      <c r="D12" s="100">
        <v>740714.9</v>
      </c>
      <c r="E12" s="100">
        <v>740714.9</v>
      </c>
      <c r="F12" s="100">
        <v>823335.45592999994</v>
      </c>
      <c r="G12" s="100">
        <f>F12-E12</f>
        <v>82620.555929999915</v>
      </c>
      <c r="H12" s="99">
        <f>IFERROR(F12/E12,"")</f>
        <v>1.1115416416356683</v>
      </c>
      <c r="I12" s="100">
        <f>F12-D12</f>
        <v>82620.555929999915</v>
      </c>
      <c r="J12" s="99">
        <f t="shared" si="5"/>
        <v>1.1115416416356683</v>
      </c>
      <c r="K12" s="101">
        <v>0</v>
      </c>
      <c r="L12" s="100">
        <v>0</v>
      </c>
      <c r="M12" s="101">
        <v>0</v>
      </c>
      <c r="N12" s="121" t="str">
        <f t="shared" si="6"/>
        <v/>
      </c>
      <c r="O12" s="101">
        <f t="shared" si="2"/>
        <v>740714.9</v>
      </c>
      <c r="P12" s="100">
        <f t="shared" si="3"/>
        <v>823335.45592999994</v>
      </c>
      <c r="Q12" s="104">
        <f t="shared" si="4"/>
        <v>82620.555929999915</v>
      </c>
      <c r="R12" s="99">
        <f t="shared" si="7"/>
        <v>1.1115416416356683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s="105" customFormat="1" ht="24" customHeight="1" x14ac:dyDescent="0.35">
      <c r="A13" s="103">
        <v>11020000</v>
      </c>
      <c r="B13" s="16" t="s">
        <v>39</v>
      </c>
      <c r="C13" s="12">
        <v>1298.5</v>
      </c>
      <c r="D13" s="100">
        <v>32764.6</v>
      </c>
      <c r="E13" s="100">
        <v>32764.6</v>
      </c>
      <c r="F13" s="100">
        <v>49490.86436</v>
      </c>
      <c r="G13" s="100">
        <f t="shared" si="0"/>
        <v>16726.264360000001</v>
      </c>
      <c r="H13" s="99">
        <f>IFERROR(F13/E13,"")</f>
        <v>1.5104980485035679</v>
      </c>
      <c r="I13" s="100">
        <f t="shared" si="1"/>
        <v>16726.264360000001</v>
      </c>
      <c r="J13" s="99">
        <f t="shared" si="5"/>
        <v>1.5104980485035679</v>
      </c>
      <c r="K13" s="101">
        <v>0</v>
      </c>
      <c r="L13" s="100">
        <v>0</v>
      </c>
      <c r="M13" s="101">
        <v>0</v>
      </c>
      <c r="N13" s="121" t="str">
        <f t="shared" si="6"/>
        <v/>
      </c>
      <c r="O13" s="101">
        <f t="shared" si="2"/>
        <v>32764.6</v>
      </c>
      <c r="P13" s="100">
        <f t="shared" si="3"/>
        <v>49490.86436</v>
      </c>
      <c r="Q13" s="104">
        <f t="shared" si="4"/>
        <v>16726.264360000001</v>
      </c>
      <c r="R13" s="99">
        <f t="shared" si="7"/>
        <v>1.5104980485035679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3" ht="19.5" customHeight="1" x14ac:dyDescent="0.35">
      <c r="A14" s="67">
        <v>12000000</v>
      </c>
      <c r="B14" s="13" t="s">
        <v>29</v>
      </c>
      <c r="C14" s="15">
        <f>C15</f>
        <v>0</v>
      </c>
      <c r="D14" s="80">
        <f>D15</f>
        <v>0</v>
      </c>
      <c r="E14" s="80"/>
      <c r="F14" s="80">
        <f>F15</f>
        <v>0</v>
      </c>
      <c r="G14" s="79">
        <f t="shared" si="0"/>
        <v>0</v>
      </c>
      <c r="H14" s="84" t="str">
        <f t="shared" ref="H14:H35" si="8">IFERROR(F14/E14,"")</f>
        <v/>
      </c>
      <c r="I14" s="80">
        <f t="shared" si="1"/>
        <v>0</v>
      </c>
      <c r="J14" s="84" t="str">
        <f t="shared" si="5"/>
        <v/>
      </c>
      <c r="K14" s="101">
        <f>K15</f>
        <v>0</v>
      </c>
      <c r="L14" s="100">
        <f>L15</f>
        <v>20.451880000000003</v>
      </c>
      <c r="M14" s="101">
        <f>M15</f>
        <v>20.451880000000003</v>
      </c>
      <c r="N14" s="121" t="str">
        <f t="shared" si="6"/>
        <v/>
      </c>
      <c r="O14" s="80">
        <f t="shared" si="2"/>
        <v>0</v>
      </c>
      <c r="P14" s="80">
        <f t="shared" si="3"/>
        <v>20.451880000000003</v>
      </c>
      <c r="Q14" s="81">
        <f t="shared" si="4"/>
        <v>20.451880000000003</v>
      </c>
      <c r="R14" s="84" t="str">
        <f t="shared" si="7"/>
        <v/>
      </c>
    </row>
    <row r="15" spans="1:33" ht="24.75" customHeight="1" x14ac:dyDescent="0.35">
      <c r="A15" s="65">
        <v>12020000</v>
      </c>
      <c r="B15" s="90" t="s">
        <v>146</v>
      </c>
      <c r="C15" s="17"/>
      <c r="D15" s="92">
        <v>0</v>
      </c>
      <c r="E15" s="92"/>
      <c r="F15" s="92">
        <v>0</v>
      </c>
      <c r="G15" s="122">
        <f t="shared" si="0"/>
        <v>0</v>
      </c>
      <c r="H15" s="84" t="str">
        <f t="shared" si="8"/>
        <v/>
      </c>
      <c r="I15" s="92">
        <f t="shared" si="1"/>
        <v>0</v>
      </c>
      <c r="J15" s="84" t="str">
        <f t="shared" si="5"/>
        <v/>
      </c>
      <c r="K15" s="101">
        <v>0</v>
      </c>
      <c r="L15" s="100">
        <v>20.451880000000003</v>
      </c>
      <c r="M15" s="101">
        <f t="shared" ref="M15:M20" si="9">L15-K15</f>
        <v>20.451880000000003</v>
      </c>
      <c r="N15" s="121" t="str">
        <f t="shared" si="6"/>
        <v/>
      </c>
      <c r="O15" s="83">
        <f t="shared" si="2"/>
        <v>0</v>
      </c>
      <c r="P15" s="92">
        <f t="shared" si="3"/>
        <v>20.451880000000003</v>
      </c>
      <c r="Q15" s="93">
        <f t="shared" si="4"/>
        <v>20.451880000000003</v>
      </c>
      <c r="R15" s="84" t="str">
        <f t="shared" si="7"/>
        <v/>
      </c>
    </row>
    <row r="16" spans="1:33" ht="25.5" customHeight="1" x14ac:dyDescent="0.35">
      <c r="A16" s="65">
        <v>12030000</v>
      </c>
      <c r="B16" s="90" t="s">
        <v>55</v>
      </c>
      <c r="C16" s="17"/>
      <c r="D16" s="92"/>
      <c r="E16" s="92"/>
      <c r="F16" s="92"/>
      <c r="G16" s="122">
        <f t="shared" si="0"/>
        <v>0</v>
      </c>
      <c r="H16" s="84" t="str">
        <f t="shared" si="8"/>
        <v/>
      </c>
      <c r="I16" s="92">
        <f t="shared" si="1"/>
        <v>0</v>
      </c>
      <c r="J16" s="84" t="str">
        <f t="shared" si="5"/>
        <v/>
      </c>
      <c r="K16" s="101"/>
      <c r="L16" s="100"/>
      <c r="M16" s="101">
        <f t="shared" si="9"/>
        <v>0</v>
      </c>
      <c r="N16" s="121" t="str">
        <f t="shared" si="6"/>
        <v/>
      </c>
      <c r="O16" s="83">
        <f t="shared" si="2"/>
        <v>0</v>
      </c>
      <c r="P16" s="92">
        <f t="shared" si="3"/>
        <v>0</v>
      </c>
      <c r="Q16" s="93">
        <f t="shared" si="4"/>
        <v>0</v>
      </c>
      <c r="R16" s="84" t="str">
        <f t="shared" si="7"/>
        <v/>
      </c>
    </row>
    <row r="17" spans="1:33" ht="23.25" customHeight="1" x14ac:dyDescent="0.35">
      <c r="A17" s="67">
        <v>13000000</v>
      </c>
      <c r="B17" s="13" t="s">
        <v>147</v>
      </c>
      <c r="C17" s="15" t="e">
        <f>C18+#REF!+#REF!+#REF!</f>
        <v>#REF!</v>
      </c>
      <c r="D17" s="80">
        <f>SUM(D18:D20)</f>
        <v>7682.2</v>
      </c>
      <c r="E17" s="80">
        <f>SUM(E18:E20)</f>
        <v>7682.2</v>
      </c>
      <c r="F17" s="80">
        <f>SUM(F18:F20)</f>
        <v>11130.875330000001</v>
      </c>
      <c r="G17" s="79">
        <f t="shared" si="0"/>
        <v>3448.6753300000009</v>
      </c>
      <c r="H17" s="84">
        <f t="shared" si="8"/>
        <v>1.4489176707193254</v>
      </c>
      <c r="I17" s="80">
        <f t="shared" si="1"/>
        <v>3448.6753300000009</v>
      </c>
      <c r="J17" s="84">
        <f t="shared" si="5"/>
        <v>1.4489176707193254</v>
      </c>
      <c r="K17" s="101">
        <f>K18+K19+K20</f>
        <v>0</v>
      </c>
      <c r="L17" s="100">
        <f>L18+L19+L20</f>
        <v>0</v>
      </c>
      <c r="M17" s="101">
        <f t="shared" si="9"/>
        <v>0</v>
      </c>
      <c r="N17" s="121" t="str">
        <f t="shared" si="6"/>
        <v/>
      </c>
      <c r="O17" s="80">
        <f t="shared" si="2"/>
        <v>7682.2</v>
      </c>
      <c r="P17" s="80">
        <f t="shared" si="3"/>
        <v>11130.875330000001</v>
      </c>
      <c r="Q17" s="81">
        <f t="shared" si="4"/>
        <v>3448.6753300000009</v>
      </c>
      <c r="R17" s="84">
        <f t="shared" si="7"/>
        <v>1.4489176707193254</v>
      </c>
    </row>
    <row r="18" spans="1:33" s="105" customFormat="1" ht="18" x14ac:dyDescent="0.35">
      <c r="A18" s="103">
        <v>13010000</v>
      </c>
      <c r="B18" s="16" t="s">
        <v>148</v>
      </c>
      <c r="C18" s="12">
        <v>1</v>
      </c>
      <c r="D18" s="100">
        <v>0</v>
      </c>
      <c r="E18" s="100">
        <v>0</v>
      </c>
      <c r="F18" s="100">
        <v>0</v>
      </c>
      <c r="G18" s="121">
        <f t="shared" si="0"/>
        <v>0</v>
      </c>
      <c r="H18" s="99" t="str">
        <f t="shared" si="8"/>
        <v/>
      </c>
      <c r="I18" s="100">
        <f t="shared" si="1"/>
        <v>0</v>
      </c>
      <c r="J18" s="99" t="str">
        <f t="shared" si="5"/>
        <v/>
      </c>
      <c r="K18" s="101">
        <v>0</v>
      </c>
      <c r="L18" s="100">
        <v>0</v>
      </c>
      <c r="M18" s="101">
        <f t="shared" si="9"/>
        <v>0</v>
      </c>
      <c r="N18" s="121" t="str">
        <f t="shared" si="6"/>
        <v/>
      </c>
      <c r="O18" s="101">
        <f t="shared" si="2"/>
        <v>0</v>
      </c>
      <c r="P18" s="100">
        <f t="shared" si="3"/>
        <v>0</v>
      </c>
      <c r="Q18" s="104">
        <f t="shared" si="4"/>
        <v>0</v>
      </c>
      <c r="R18" s="106" t="str">
        <f t="shared" si="7"/>
        <v/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33" s="105" customFormat="1" ht="24" customHeight="1" x14ac:dyDescent="0.35">
      <c r="A19" s="103">
        <v>13020000</v>
      </c>
      <c r="B19" s="16" t="s">
        <v>149</v>
      </c>
      <c r="C19" s="12"/>
      <c r="D19" s="100">
        <v>5600</v>
      </c>
      <c r="E19" s="100">
        <v>5600</v>
      </c>
      <c r="F19" s="100">
        <v>9154.9622400000007</v>
      </c>
      <c r="G19" s="121">
        <f t="shared" si="0"/>
        <v>3554.9622400000007</v>
      </c>
      <c r="H19" s="99">
        <f t="shared" si="8"/>
        <v>1.6348146857142858</v>
      </c>
      <c r="I19" s="100">
        <f t="shared" si="1"/>
        <v>3554.9622400000007</v>
      </c>
      <c r="J19" s="99">
        <f t="shared" si="5"/>
        <v>1.6348146857142858</v>
      </c>
      <c r="K19" s="101">
        <v>0</v>
      </c>
      <c r="L19" s="100">
        <v>0</v>
      </c>
      <c r="M19" s="101">
        <f t="shared" si="9"/>
        <v>0</v>
      </c>
      <c r="N19" s="121" t="str">
        <f t="shared" si="6"/>
        <v/>
      </c>
      <c r="O19" s="101">
        <f t="shared" si="2"/>
        <v>5600</v>
      </c>
      <c r="P19" s="100">
        <f t="shared" si="3"/>
        <v>9154.9622400000007</v>
      </c>
      <c r="Q19" s="104">
        <f t="shared" si="4"/>
        <v>3554.9622400000007</v>
      </c>
      <c r="R19" s="99">
        <f t="shared" si="7"/>
        <v>1.6348146857142858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1:33" s="105" customFormat="1" ht="23.25" customHeight="1" x14ac:dyDescent="0.35">
      <c r="A20" s="103">
        <v>13030000</v>
      </c>
      <c r="B20" s="16" t="s">
        <v>150</v>
      </c>
      <c r="C20" s="12"/>
      <c r="D20" s="100">
        <v>2082.1999999999998</v>
      </c>
      <c r="E20" s="100">
        <v>2082.1999999999998</v>
      </c>
      <c r="F20" s="100">
        <v>1975.91309</v>
      </c>
      <c r="G20" s="121">
        <f t="shared" si="0"/>
        <v>-106.28690999999981</v>
      </c>
      <c r="H20" s="99">
        <f t="shared" si="8"/>
        <v>0.9489545144558641</v>
      </c>
      <c r="I20" s="100">
        <f t="shared" si="1"/>
        <v>-106.28690999999981</v>
      </c>
      <c r="J20" s="99">
        <f t="shared" si="5"/>
        <v>0.9489545144558641</v>
      </c>
      <c r="K20" s="101">
        <v>0</v>
      </c>
      <c r="L20" s="100">
        <v>0</v>
      </c>
      <c r="M20" s="101">
        <f t="shared" si="9"/>
        <v>0</v>
      </c>
      <c r="N20" s="121" t="str">
        <f t="shared" si="6"/>
        <v/>
      </c>
      <c r="O20" s="101">
        <f t="shared" si="2"/>
        <v>2082.1999999999998</v>
      </c>
      <c r="P20" s="100">
        <f t="shared" si="3"/>
        <v>1975.91309</v>
      </c>
      <c r="Q20" s="104">
        <f t="shared" si="4"/>
        <v>-106.28690999999981</v>
      </c>
      <c r="R20" s="99">
        <f t="shared" si="7"/>
        <v>0.9489545144558641</v>
      </c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1:33" ht="23.25" customHeight="1" x14ac:dyDescent="0.3">
      <c r="A21" s="67">
        <v>19000000</v>
      </c>
      <c r="B21" s="1" t="s">
        <v>52</v>
      </c>
      <c r="C21" s="12"/>
      <c r="D21" s="80">
        <f>D22+D23</f>
        <v>0</v>
      </c>
      <c r="E21" s="80">
        <f>E22+E23</f>
        <v>0</v>
      </c>
      <c r="F21" s="80">
        <f>F22+F23</f>
        <v>0</v>
      </c>
      <c r="G21" s="79">
        <f t="shared" si="0"/>
        <v>0</v>
      </c>
      <c r="H21" s="84" t="str">
        <f t="shared" si="8"/>
        <v/>
      </c>
      <c r="I21" s="80">
        <f>F21-D21</f>
        <v>0</v>
      </c>
      <c r="J21" s="84" t="str">
        <f t="shared" si="5"/>
        <v/>
      </c>
      <c r="K21" s="80">
        <f>K22+K23</f>
        <v>2294</v>
      </c>
      <c r="L21" s="80">
        <f>L22+L23</f>
        <v>3137.4055199999998</v>
      </c>
      <c r="M21" s="80">
        <f>L21-K21</f>
        <v>843.4055199999998</v>
      </c>
      <c r="N21" s="84">
        <f t="shared" si="6"/>
        <v>1.3676571578029642</v>
      </c>
      <c r="O21" s="80">
        <f t="shared" ref="O21:O54" si="10">D21+K21</f>
        <v>2294</v>
      </c>
      <c r="P21" s="80">
        <f>L21+F21</f>
        <v>3137.4055199999998</v>
      </c>
      <c r="Q21" s="80">
        <f t="shared" ref="Q21:Q43" si="11">P21-O21</f>
        <v>843.4055199999998</v>
      </c>
      <c r="R21" s="84">
        <f t="shared" si="7"/>
        <v>1.3676571578029642</v>
      </c>
    </row>
    <row r="22" spans="1:33" s="105" customFormat="1" ht="21.75" customHeight="1" x14ac:dyDescent="0.35">
      <c r="A22" s="103">
        <v>19010000</v>
      </c>
      <c r="B22" s="16" t="s">
        <v>53</v>
      </c>
      <c r="C22" s="12"/>
      <c r="D22" s="100">
        <v>0</v>
      </c>
      <c r="E22" s="100">
        <v>0</v>
      </c>
      <c r="F22" s="100">
        <v>0</v>
      </c>
      <c r="G22" s="121">
        <f t="shared" si="0"/>
        <v>0</v>
      </c>
      <c r="H22" s="99" t="str">
        <f t="shared" si="8"/>
        <v/>
      </c>
      <c r="I22" s="100">
        <f>F22-D22</f>
        <v>0</v>
      </c>
      <c r="J22" s="99" t="str">
        <f t="shared" si="5"/>
        <v/>
      </c>
      <c r="K22" s="101">
        <v>2294</v>
      </c>
      <c r="L22" s="100">
        <v>3137.4055199999998</v>
      </c>
      <c r="M22" s="101">
        <f>L22-K22</f>
        <v>843.4055199999998</v>
      </c>
      <c r="N22" s="99">
        <f t="shared" si="6"/>
        <v>1.3676571578029642</v>
      </c>
      <c r="O22" s="101">
        <f t="shared" si="10"/>
        <v>2294</v>
      </c>
      <c r="P22" s="100">
        <f>L22+F22</f>
        <v>3137.4055199999998</v>
      </c>
      <c r="Q22" s="101">
        <f t="shared" si="11"/>
        <v>843.4055199999998</v>
      </c>
      <c r="R22" s="99">
        <f t="shared" si="7"/>
        <v>1.3676571578029642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1:33" s="105" customFormat="1" ht="18" x14ac:dyDescent="0.35">
      <c r="A23" s="103">
        <v>19050000</v>
      </c>
      <c r="B23" s="16" t="s">
        <v>54</v>
      </c>
      <c r="C23" s="12"/>
      <c r="D23" s="100">
        <v>0</v>
      </c>
      <c r="E23" s="100">
        <v>0</v>
      </c>
      <c r="F23" s="100">
        <v>0</v>
      </c>
      <c r="G23" s="121">
        <f t="shared" si="0"/>
        <v>0</v>
      </c>
      <c r="H23" s="99" t="str">
        <f t="shared" si="8"/>
        <v/>
      </c>
      <c r="I23" s="100">
        <f>F23-D23</f>
        <v>0</v>
      </c>
      <c r="J23" s="99" t="str">
        <f t="shared" si="5"/>
        <v/>
      </c>
      <c r="K23" s="101">
        <v>0</v>
      </c>
      <c r="L23" s="100">
        <v>0</v>
      </c>
      <c r="M23" s="101">
        <f>L23-K23</f>
        <v>0</v>
      </c>
      <c r="N23" s="121" t="str">
        <f t="shared" si="6"/>
        <v/>
      </c>
      <c r="O23" s="101">
        <f t="shared" si="10"/>
        <v>0</v>
      </c>
      <c r="P23" s="100">
        <f>L23+F23</f>
        <v>0</v>
      </c>
      <c r="Q23" s="101">
        <f t="shared" si="11"/>
        <v>0</v>
      </c>
      <c r="R23" s="106" t="str">
        <f t="shared" si="7"/>
        <v/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1:33" ht="24" customHeight="1" x14ac:dyDescent="0.3">
      <c r="A24" s="67">
        <v>20000000</v>
      </c>
      <c r="B24" s="1" t="s">
        <v>16</v>
      </c>
      <c r="C24" s="15">
        <v>5750.4</v>
      </c>
      <c r="D24" s="80">
        <f>D25+D26+D30</f>
        <v>18838.3</v>
      </c>
      <c r="E24" s="80">
        <f>E25+E26+E30</f>
        <v>18838.3</v>
      </c>
      <c r="F24" s="80">
        <f>F25+F26+F30</f>
        <v>27719.023969999998</v>
      </c>
      <c r="G24" s="79">
        <f>G25+G26+G30</f>
        <v>8880.7239699999973</v>
      </c>
      <c r="H24" s="84">
        <f t="shared" si="8"/>
        <v>1.4714185446669816</v>
      </c>
      <c r="I24" s="79">
        <f>I25+I26+I30</f>
        <v>8880.7239699999973</v>
      </c>
      <c r="J24" s="84">
        <f t="shared" si="5"/>
        <v>1.4714185446669816</v>
      </c>
      <c r="K24" s="80">
        <f>K25+K26+K30+K34</f>
        <v>307386.91044000001</v>
      </c>
      <c r="L24" s="80">
        <f>L25+L26+L30+L34</f>
        <v>307740.37511999998</v>
      </c>
      <c r="M24" s="80">
        <f>L24-K24</f>
        <v>353.46467999997549</v>
      </c>
      <c r="N24" s="84">
        <f t="shared" si="6"/>
        <v>1.0011499015344993</v>
      </c>
      <c r="O24" s="80">
        <f t="shared" si="10"/>
        <v>326225.21044</v>
      </c>
      <c r="P24" s="89">
        <f>L24+F24</f>
        <v>335459.39908999996</v>
      </c>
      <c r="Q24" s="80">
        <f t="shared" si="11"/>
        <v>9234.1886499999673</v>
      </c>
      <c r="R24" s="84">
        <f t="shared" si="7"/>
        <v>1.028306177310899</v>
      </c>
      <c r="S24" s="19"/>
    </row>
    <row r="25" spans="1:33" ht="39" customHeight="1" x14ac:dyDescent="0.3">
      <c r="A25" s="67">
        <v>21000000</v>
      </c>
      <c r="B25" s="13" t="s">
        <v>40</v>
      </c>
      <c r="C25" s="15">
        <v>1</v>
      </c>
      <c r="D25" s="80">
        <v>15.3</v>
      </c>
      <c r="E25" s="80">
        <v>15.3</v>
      </c>
      <c r="F25" s="80">
        <v>12.968999999999999</v>
      </c>
      <c r="G25" s="79">
        <f>F25-E25</f>
        <v>-2.3310000000000013</v>
      </c>
      <c r="H25" s="84">
        <f t="shared" si="8"/>
        <v>0.84764705882352931</v>
      </c>
      <c r="I25" s="80">
        <f>F25-D25</f>
        <v>-2.3310000000000013</v>
      </c>
      <c r="J25" s="84">
        <f t="shared" si="5"/>
        <v>0.84764705882352931</v>
      </c>
      <c r="K25" s="80">
        <v>202.2</v>
      </c>
      <c r="L25" s="80">
        <v>680.75288999999998</v>
      </c>
      <c r="M25" s="80">
        <f t="shared" ref="M25:M30" si="12">L25-K25</f>
        <v>478.55288999999999</v>
      </c>
      <c r="N25" s="84">
        <f t="shared" si="6"/>
        <v>3.3667304154302671</v>
      </c>
      <c r="O25" s="80">
        <f t="shared" si="10"/>
        <v>217.5</v>
      </c>
      <c r="P25" s="80">
        <f t="shared" ref="P25:P63" si="13">L25+F25</f>
        <v>693.72189000000003</v>
      </c>
      <c r="Q25" s="80">
        <f t="shared" si="11"/>
        <v>476.22189000000003</v>
      </c>
      <c r="R25" s="84">
        <f t="shared" si="7"/>
        <v>3.189525931034483</v>
      </c>
    </row>
    <row r="26" spans="1:33" ht="30.75" customHeight="1" x14ac:dyDescent="0.3">
      <c r="A26" s="67">
        <v>22000000</v>
      </c>
      <c r="B26" s="13" t="s">
        <v>151</v>
      </c>
      <c r="C26" s="15">
        <v>4948.8</v>
      </c>
      <c r="D26" s="80">
        <f>SUM(D28:D28)+D29+D27</f>
        <v>18823</v>
      </c>
      <c r="E26" s="80">
        <f>SUM(E28:E28)+E29+E27</f>
        <v>18823</v>
      </c>
      <c r="F26" s="80">
        <f>SUM(F28:F28)+F29+F27</f>
        <v>25829.930429999997</v>
      </c>
      <c r="G26" s="79">
        <f t="shared" si="0"/>
        <v>7006.9304299999967</v>
      </c>
      <c r="H26" s="84">
        <f t="shared" si="8"/>
        <v>1.3722536487276202</v>
      </c>
      <c r="I26" s="79">
        <f>F26-D26</f>
        <v>7006.9304299999967</v>
      </c>
      <c r="J26" s="84">
        <f t="shared" si="5"/>
        <v>1.3722536487276202</v>
      </c>
      <c r="K26" s="80">
        <f>SUM(K28:K28)+K29+K27</f>
        <v>0</v>
      </c>
      <c r="L26" s="80">
        <f>SUM(L28:L28)+L29+L27</f>
        <v>0</v>
      </c>
      <c r="M26" s="80">
        <f t="shared" si="12"/>
        <v>0</v>
      </c>
      <c r="N26" s="84" t="str">
        <f t="shared" si="6"/>
        <v/>
      </c>
      <c r="O26" s="80">
        <f t="shared" si="10"/>
        <v>18823</v>
      </c>
      <c r="P26" s="80">
        <f t="shared" si="13"/>
        <v>25829.930429999997</v>
      </c>
      <c r="Q26" s="80">
        <f t="shared" si="11"/>
        <v>7006.9304299999967</v>
      </c>
      <c r="R26" s="84">
        <f t="shared" si="7"/>
        <v>1.3722536487276202</v>
      </c>
    </row>
    <row r="27" spans="1:33" s="105" customFormat="1" ht="21.75" customHeight="1" x14ac:dyDescent="0.35">
      <c r="A27" s="103">
        <v>22010000</v>
      </c>
      <c r="B27" s="16" t="s">
        <v>69</v>
      </c>
      <c r="C27" s="18"/>
      <c r="D27" s="100">
        <v>16323</v>
      </c>
      <c r="E27" s="100">
        <v>16323</v>
      </c>
      <c r="F27" s="100">
        <v>19720.563329999997</v>
      </c>
      <c r="G27" s="121">
        <f t="shared" si="0"/>
        <v>3397.5633299999972</v>
      </c>
      <c r="H27" s="99">
        <f t="shared" si="8"/>
        <v>1.2081457654842858</v>
      </c>
      <c r="I27" s="100">
        <f>F27-D27</f>
        <v>3397.5633299999972</v>
      </c>
      <c r="J27" s="99">
        <f t="shared" si="5"/>
        <v>1.2081457654842858</v>
      </c>
      <c r="K27" s="100">
        <v>0</v>
      </c>
      <c r="L27" s="100">
        <v>0</v>
      </c>
      <c r="M27" s="121">
        <f t="shared" si="12"/>
        <v>0</v>
      </c>
      <c r="N27" s="121" t="str">
        <f t="shared" si="6"/>
        <v/>
      </c>
      <c r="O27" s="101">
        <f t="shared" si="10"/>
        <v>16323</v>
      </c>
      <c r="P27" s="100">
        <f t="shared" si="13"/>
        <v>19720.563329999997</v>
      </c>
      <c r="Q27" s="101">
        <f t="shared" si="11"/>
        <v>3397.5633299999972</v>
      </c>
      <c r="R27" s="99">
        <f t="shared" si="7"/>
        <v>1.2081457654842858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1:33" s="105" customFormat="1" ht="31.2" x14ac:dyDescent="0.35">
      <c r="A28" s="103">
        <v>22080000</v>
      </c>
      <c r="B28" s="16" t="s">
        <v>152</v>
      </c>
      <c r="C28" s="12">
        <v>259.60000000000002</v>
      </c>
      <c r="D28" s="100">
        <v>2500</v>
      </c>
      <c r="E28" s="100">
        <v>2500</v>
      </c>
      <c r="F28" s="100">
        <v>6093.424</v>
      </c>
      <c r="G28" s="121">
        <f t="shared" ref="G28:G34" si="14">F28-E28</f>
        <v>3593.424</v>
      </c>
      <c r="H28" s="99">
        <f t="shared" si="8"/>
        <v>2.4373695999999998</v>
      </c>
      <c r="I28" s="100">
        <f t="shared" ref="I28:I35" si="15">F28-D28</f>
        <v>3593.424</v>
      </c>
      <c r="J28" s="99">
        <f t="shared" si="5"/>
        <v>2.4373695999999998</v>
      </c>
      <c r="K28" s="100">
        <v>0</v>
      </c>
      <c r="L28" s="100">
        <v>0</v>
      </c>
      <c r="M28" s="121">
        <f t="shared" si="12"/>
        <v>0</v>
      </c>
      <c r="N28" s="121" t="str">
        <f t="shared" si="6"/>
        <v/>
      </c>
      <c r="O28" s="101">
        <f t="shared" si="10"/>
        <v>2500</v>
      </c>
      <c r="P28" s="100">
        <f t="shared" si="13"/>
        <v>6093.424</v>
      </c>
      <c r="Q28" s="101">
        <f t="shared" si="11"/>
        <v>3593.424</v>
      </c>
      <c r="R28" s="99">
        <f t="shared" si="7"/>
        <v>2.4373695999999998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</row>
    <row r="29" spans="1:33" s="105" customFormat="1" ht="49.5" customHeight="1" x14ac:dyDescent="0.35">
      <c r="A29" s="103">
        <v>22130000</v>
      </c>
      <c r="B29" s="16" t="s">
        <v>153</v>
      </c>
      <c r="C29" s="12"/>
      <c r="D29" s="100">
        <v>0</v>
      </c>
      <c r="E29" s="100">
        <v>0</v>
      </c>
      <c r="F29" s="100">
        <v>15.943100000000001</v>
      </c>
      <c r="G29" s="100">
        <f t="shared" si="14"/>
        <v>15.943100000000001</v>
      </c>
      <c r="H29" s="99" t="str">
        <f t="shared" si="8"/>
        <v/>
      </c>
      <c r="I29" s="100">
        <f t="shared" si="15"/>
        <v>15.943100000000001</v>
      </c>
      <c r="J29" s="99" t="str">
        <f t="shared" si="5"/>
        <v/>
      </c>
      <c r="K29" s="100">
        <v>0</v>
      </c>
      <c r="L29" s="100">
        <v>0</v>
      </c>
      <c r="M29" s="100">
        <f t="shared" si="12"/>
        <v>0</v>
      </c>
      <c r="N29" s="121" t="str">
        <f t="shared" si="6"/>
        <v/>
      </c>
      <c r="O29" s="101">
        <f t="shared" si="10"/>
        <v>0</v>
      </c>
      <c r="P29" s="100">
        <f t="shared" si="13"/>
        <v>15.943100000000001</v>
      </c>
      <c r="Q29" s="101">
        <f t="shared" si="11"/>
        <v>15.943100000000001</v>
      </c>
      <c r="R29" s="99" t="str">
        <f t="shared" si="7"/>
        <v/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1:33" ht="20.25" customHeight="1" x14ac:dyDescent="0.3">
      <c r="A30" s="67">
        <v>24000000</v>
      </c>
      <c r="B30" s="13" t="s">
        <v>30</v>
      </c>
      <c r="C30" s="15">
        <f>C31+C34</f>
        <v>0</v>
      </c>
      <c r="D30" s="80">
        <f>SUM(D31:D32)</f>
        <v>0</v>
      </c>
      <c r="E30" s="80">
        <f>SUM(E31:E32)</f>
        <v>0</v>
      </c>
      <c r="F30" s="80">
        <f>SUM(F31:F32)</f>
        <v>1876.12454</v>
      </c>
      <c r="G30" s="124">
        <f t="shared" si="14"/>
        <v>1876.12454</v>
      </c>
      <c r="H30" s="84" t="str">
        <f t="shared" si="8"/>
        <v/>
      </c>
      <c r="I30" s="124">
        <f t="shared" si="15"/>
        <v>1876.12454</v>
      </c>
      <c r="J30" s="84" t="str">
        <f t="shared" si="5"/>
        <v/>
      </c>
      <c r="K30" s="80">
        <f>SUM(K31:K33)</f>
        <v>45192.364999999998</v>
      </c>
      <c r="L30" s="80">
        <f>SUM(L31:L33)</f>
        <v>45935.689780000001</v>
      </c>
      <c r="M30" s="89">
        <f t="shared" si="12"/>
        <v>743.32478000000265</v>
      </c>
      <c r="N30" s="84">
        <f t="shared" si="6"/>
        <v>1.0164480168276213</v>
      </c>
      <c r="O30" s="80">
        <f t="shared" si="10"/>
        <v>45192.364999999998</v>
      </c>
      <c r="P30" s="89">
        <f t="shared" si="13"/>
        <v>47811.814319999998</v>
      </c>
      <c r="Q30" s="80">
        <f t="shared" si="11"/>
        <v>2619.4493199999997</v>
      </c>
      <c r="R30" s="84">
        <f t="shared" si="7"/>
        <v>1.0579622093245176</v>
      </c>
    </row>
    <row r="31" spans="1:33" s="105" customFormat="1" ht="20.25" customHeight="1" x14ac:dyDescent="0.35">
      <c r="A31" s="103">
        <v>24060000</v>
      </c>
      <c r="B31" s="16" t="s">
        <v>17</v>
      </c>
      <c r="C31" s="12">
        <v>0</v>
      </c>
      <c r="D31" s="100">
        <v>0</v>
      </c>
      <c r="E31" s="100">
        <v>0</v>
      </c>
      <c r="F31" s="100">
        <v>1876.12454</v>
      </c>
      <c r="G31" s="121">
        <f t="shared" si="14"/>
        <v>1876.12454</v>
      </c>
      <c r="H31" s="99" t="str">
        <f t="shared" si="8"/>
        <v/>
      </c>
      <c r="I31" s="100">
        <f t="shared" si="15"/>
        <v>1876.12454</v>
      </c>
      <c r="J31" s="99" t="str">
        <f t="shared" si="5"/>
        <v/>
      </c>
      <c r="K31" s="101">
        <v>350</v>
      </c>
      <c r="L31" s="100">
        <v>1093.3247799999999</v>
      </c>
      <c r="M31" s="121">
        <f t="shared" ref="M31:M39" si="16">L31-K31</f>
        <v>743.32477999999992</v>
      </c>
      <c r="N31" s="99">
        <f t="shared" si="6"/>
        <v>3.1237850857142857</v>
      </c>
      <c r="O31" s="101">
        <f t="shared" si="10"/>
        <v>350</v>
      </c>
      <c r="P31" s="100">
        <f t="shared" si="13"/>
        <v>2969.4493199999997</v>
      </c>
      <c r="Q31" s="101">
        <f t="shared" si="11"/>
        <v>2619.4493199999997</v>
      </c>
      <c r="R31" s="99">
        <f t="shared" si="7"/>
        <v>8.4841409142857138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spans="1:33" ht="21.75" hidden="1" customHeight="1" x14ac:dyDescent="0.35">
      <c r="A32" s="65">
        <v>24110000</v>
      </c>
      <c r="B32" s="90" t="s">
        <v>49</v>
      </c>
      <c r="C32" s="12"/>
      <c r="D32" s="92">
        <v>0</v>
      </c>
      <c r="E32" s="152">
        <v>0</v>
      </c>
      <c r="F32" s="152">
        <v>0</v>
      </c>
      <c r="G32" s="122">
        <v>0</v>
      </c>
      <c r="H32" s="84" t="str">
        <f t="shared" si="8"/>
        <v/>
      </c>
      <c r="I32" s="122">
        <f t="shared" si="15"/>
        <v>0</v>
      </c>
      <c r="J32" s="84" t="str">
        <f t="shared" si="5"/>
        <v/>
      </c>
      <c r="K32" s="101">
        <v>0</v>
      </c>
      <c r="L32" s="100">
        <v>0</v>
      </c>
      <c r="M32" s="121">
        <f t="shared" si="16"/>
        <v>0</v>
      </c>
      <c r="N32" s="84" t="str">
        <f t="shared" si="6"/>
        <v/>
      </c>
      <c r="O32" s="83">
        <f t="shared" si="10"/>
        <v>0</v>
      </c>
      <c r="P32" s="92">
        <f t="shared" si="13"/>
        <v>0</v>
      </c>
      <c r="Q32" s="83">
        <f t="shared" si="11"/>
        <v>0</v>
      </c>
      <c r="R32" s="99" t="str">
        <f t="shared" si="7"/>
        <v/>
      </c>
    </row>
    <row r="33" spans="1:33" ht="31.2" x14ac:dyDescent="0.35">
      <c r="A33" s="65" t="s">
        <v>174</v>
      </c>
      <c r="B33" s="90" t="s">
        <v>175</v>
      </c>
      <c r="C33" s="12"/>
      <c r="D33" s="92">
        <v>0</v>
      </c>
      <c r="E33" s="92">
        <v>0</v>
      </c>
      <c r="F33" s="92">
        <v>0</v>
      </c>
      <c r="G33" s="122">
        <f t="shared" si="14"/>
        <v>0</v>
      </c>
      <c r="H33" s="84" t="str">
        <f t="shared" si="8"/>
        <v/>
      </c>
      <c r="I33" s="122">
        <f t="shared" si="15"/>
        <v>0</v>
      </c>
      <c r="J33" s="84" t="str">
        <f t="shared" si="5"/>
        <v/>
      </c>
      <c r="K33" s="101">
        <v>44842.364999999998</v>
      </c>
      <c r="L33" s="100">
        <v>44842.364999999998</v>
      </c>
      <c r="M33" s="121">
        <f t="shared" si="16"/>
        <v>0</v>
      </c>
      <c r="N33" s="84">
        <f t="shared" si="6"/>
        <v>1</v>
      </c>
      <c r="O33" s="83">
        <f t="shared" si="10"/>
        <v>44842.364999999998</v>
      </c>
      <c r="P33" s="92">
        <f t="shared" si="13"/>
        <v>44842.364999999998</v>
      </c>
      <c r="Q33" s="83">
        <f t="shared" si="11"/>
        <v>0</v>
      </c>
      <c r="R33" s="99">
        <f t="shared" si="7"/>
        <v>1</v>
      </c>
    </row>
    <row r="34" spans="1:33" ht="22.2" customHeight="1" x14ac:dyDescent="0.3">
      <c r="A34" s="67">
        <v>25000000</v>
      </c>
      <c r="B34" s="13" t="s">
        <v>25</v>
      </c>
      <c r="C34" s="15"/>
      <c r="D34" s="80">
        <v>0</v>
      </c>
      <c r="E34" s="80">
        <v>0</v>
      </c>
      <c r="F34" s="80">
        <v>0</v>
      </c>
      <c r="G34" s="79">
        <f t="shared" si="14"/>
        <v>0</v>
      </c>
      <c r="H34" s="84" t="str">
        <f t="shared" si="8"/>
        <v/>
      </c>
      <c r="I34" s="79">
        <f t="shared" si="15"/>
        <v>0</v>
      </c>
      <c r="J34" s="84" t="str">
        <f t="shared" si="5"/>
        <v/>
      </c>
      <c r="K34" s="80">
        <v>261992.34544</v>
      </c>
      <c r="L34" s="80">
        <v>261123.93244999999</v>
      </c>
      <c r="M34" s="80">
        <f t="shared" si="16"/>
        <v>-868.41299000001163</v>
      </c>
      <c r="N34" s="84">
        <f t="shared" si="6"/>
        <v>0.9966853497626369</v>
      </c>
      <c r="O34" s="80">
        <f t="shared" si="10"/>
        <v>261992.34544</v>
      </c>
      <c r="P34" s="80">
        <f t="shared" si="13"/>
        <v>261123.93244999999</v>
      </c>
      <c r="Q34" s="80">
        <f t="shared" si="11"/>
        <v>-868.41299000001163</v>
      </c>
      <c r="R34" s="84">
        <f t="shared" si="7"/>
        <v>0.9966853497626369</v>
      </c>
    </row>
    <row r="35" spans="1:33" ht="24" customHeight="1" x14ac:dyDescent="0.3">
      <c r="A35" s="67">
        <v>30000000</v>
      </c>
      <c r="B35" s="1" t="s">
        <v>38</v>
      </c>
      <c r="C35" s="18"/>
      <c r="D35" s="80">
        <v>0</v>
      </c>
      <c r="E35" s="80">
        <v>0</v>
      </c>
      <c r="F35" s="80">
        <v>0</v>
      </c>
      <c r="G35" s="79">
        <f t="shared" ref="G35:G53" si="17">F35-E35</f>
        <v>0</v>
      </c>
      <c r="H35" s="84" t="str">
        <f t="shared" si="8"/>
        <v/>
      </c>
      <c r="I35" s="80">
        <f t="shared" si="15"/>
        <v>0</v>
      </c>
      <c r="J35" s="84" t="str">
        <f t="shared" si="5"/>
        <v/>
      </c>
      <c r="K35" s="80">
        <v>0</v>
      </c>
      <c r="L35" s="80">
        <v>0</v>
      </c>
      <c r="M35" s="80">
        <f t="shared" si="16"/>
        <v>0</v>
      </c>
      <c r="N35" s="84" t="str">
        <f t="shared" si="6"/>
        <v/>
      </c>
      <c r="O35" s="80">
        <f t="shared" si="10"/>
        <v>0</v>
      </c>
      <c r="P35" s="80">
        <f t="shared" si="13"/>
        <v>0</v>
      </c>
      <c r="Q35" s="80">
        <f t="shared" si="11"/>
        <v>0</v>
      </c>
      <c r="R35" s="84" t="str">
        <f t="shared" si="7"/>
        <v/>
      </c>
      <c r="S35" s="19"/>
      <c r="T35" s="19"/>
      <c r="U35" s="19"/>
      <c r="V35" s="19"/>
      <c r="W35" s="20"/>
    </row>
    <row r="36" spans="1:33" ht="16.5" hidden="1" customHeight="1" x14ac:dyDescent="0.35">
      <c r="A36" s="67">
        <v>50000000</v>
      </c>
      <c r="B36" s="1" t="s">
        <v>18</v>
      </c>
      <c r="C36" s="15">
        <f>C37+C38</f>
        <v>0</v>
      </c>
      <c r="D36" s="151"/>
      <c r="E36" s="151"/>
      <c r="F36" s="151">
        <f>F37+F38</f>
        <v>0</v>
      </c>
      <c r="G36" s="79">
        <f t="shared" si="17"/>
        <v>0</v>
      </c>
      <c r="H36" s="122" t="e">
        <f>F36/E36*100</f>
        <v>#DIV/0!</v>
      </c>
      <c r="I36" s="80"/>
      <c r="J36" s="80"/>
      <c r="K36" s="151">
        <f>K37+K38</f>
        <v>0</v>
      </c>
      <c r="L36" s="151">
        <f>L37+L38</f>
        <v>0</v>
      </c>
      <c r="M36" s="80">
        <f t="shared" si="16"/>
        <v>0</v>
      </c>
      <c r="N36" s="80"/>
      <c r="O36" s="80">
        <f t="shared" si="10"/>
        <v>0</v>
      </c>
      <c r="P36" s="80">
        <f t="shared" si="13"/>
        <v>0</v>
      </c>
      <c r="Q36" s="80">
        <f t="shared" si="11"/>
        <v>0</v>
      </c>
      <c r="R36" s="80"/>
    </row>
    <row r="37" spans="1:33" ht="16.5" hidden="1" customHeight="1" x14ac:dyDescent="0.35">
      <c r="A37" s="65">
        <v>50080000</v>
      </c>
      <c r="B37" s="90" t="s">
        <v>19</v>
      </c>
      <c r="C37" s="12"/>
      <c r="D37" s="152"/>
      <c r="E37" s="152"/>
      <c r="F37" s="152"/>
      <c r="G37" s="122">
        <f t="shared" si="17"/>
        <v>0</v>
      </c>
      <c r="H37" s="122" t="e">
        <f>F37/E37*100</f>
        <v>#DIV/0!</v>
      </c>
      <c r="I37" s="92"/>
      <c r="J37" s="92"/>
      <c r="K37" s="152"/>
      <c r="L37" s="152"/>
      <c r="M37" s="83">
        <f t="shared" si="16"/>
        <v>0</v>
      </c>
      <c r="N37" s="92"/>
      <c r="O37" s="83">
        <f t="shared" si="10"/>
        <v>0</v>
      </c>
      <c r="P37" s="92">
        <f t="shared" si="13"/>
        <v>0</v>
      </c>
      <c r="Q37" s="83">
        <f t="shared" si="11"/>
        <v>0</v>
      </c>
      <c r="R37" s="83"/>
    </row>
    <row r="38" spans="1:33" ht="16.5" hidden="1" customHeight="1" x14ac:dyDescent="0.35">
      <c r="A38" s="65">
        <v>50110000</v>
      </c>
      <c r="B38" s="90" t="s">
        <v>20</v>
      </c>
      <c r="C38" s="12"/>
      <c r="D38" s="152"/>
      <c r="E38" s="152"/>
      <c r="F38" s="152"/>
      <c r="G38" s="122">
        <f t="shared" si="17"/>
        <v>0</v>
      </c>
      <c r="H38" s="122" t="e">
        <f>F38/E38*100</f>
        <v>#DIV/0!</v>
      </c>
      <c r="I38" s="92"/>
      <c r="J38" s="92"/>
      <c r="K38" s="152"/>
      <c r="L38" s="152"/>
      <c r="M38" s="83">
        <f t="shared" si="16"/>
        <v>0</v>
      </c>
      <c r="N38" s="92"/>
      <c r="O38" s="83">
        <f t="shared" si="10"/>
        <v>0</v>
      </c>
      <c r="P38" s="92">
        <f t="shared" si="13"/>
        <v>0</v>
      </c>
      <c r="Q38" s="83">
        <f t="shared" si="11"/>
        <v>0</v>
      </c>
      <c r="R38" s="83"/>
    </row>
    <row r="39" spans="1:33" s="58" customFormat="1" ht="21.75" customHeight="1" x14ac:dyDescent="0.3">
      <c r="A39" s="73">
        <v>90010100</v>
      </c>
      <c r="B39" s="74" t="s">
        <v>173</v>
      </c>
      <c r="C39" s="75" t="e">
        <f>C10+C24+C36+C37</f>
        <v>#REF!</v>
      </c>
      <c r="D39" s="191">
        <f>D10+D24+D36+D35</f>
        <v>800000</v>
      </c>
      <c r="E39" s="191">
        <f>E10+E24+E36+E35</f>
        <v>800000</v>
      </c>
      <c r="F39" s="191">
        <f>F10+F24+F36+F35</f>
        <v>911676.21958999988</v>
      </c>
      <c r="G39" s="82">
        <f t="shared" si="17"/>
        <v>111676.21958999988</v>
      </c>
      <c r="H39" s="87">
        <f t="shared" ref="H39:H44" si="18">IFERROR(F39/E39,"")</f>
        <v>1.1395952744874998</v>
      </c>
      <c r="I39" s="82">
        <f t="shared" ref="I39:I53" si="19">F39-D39</f>
        <v>111676.21958999988</v>
      </c>
      <c r="J39" s="87">
        <f>IFERROR(F39/D39,"")</f>
        <v>1.1395952744874998</v>
      </c>
      <c r="K39" s="82">
        <f>K10+K24+K35+K36</f>
        <v>309680.91044000001</v>
      </c>
      <c r="L39" s="82">
        <f>L10+L24+L35+L36</f>
        <v>310898.23251999996</v>
      </c>
      <c r="M39" s="82">
        <f t="shared" si="16"/>
        <v>1217.3220799999544</v>
      </c>
      <c r="N39" s="87">
        <f t="shared" ref="N39:N44" si="20">IFERROR(L39/K39,"")</f>
        <v>1.0039308915692295</v>
      </c>
      <c r="O39" s="82">
        <f t="shared" si="10"/>
        <v>1109680.91044</v>
      </c>
      <c r="P39" s="82">
        <f t="shared" si="13"/>
        <v>1222574.45211</v>
      </c>
      <c r="Q39" s="82">
        <f t="shared" si="11"/>
        <v>112893.54166999995</v>
      </c>
      <c r="R39" s="88">
        <f>IFERROR(P39/O39,"")</f>
        <v>1.1017351390006669</v>
      </c>
    </row>
    <row r="40" spans="1:33" ht="28.5" customHeight="1" x14ac:dyDescent="0.3">
      <c r="A40" s="69">
        <v>40000000</v>
      </c>
      <c r="B40" s="1" t="s">
        <v>26</v>
      </c>
      <c r="C40" s="11" t="e">
        <f>C41+#REF!</f>
        <v>#REF!</v>
      </c>
      <c r="D40" s="80">
        <f>D41</f>
        <v>752075.67999999993</v>
      </c>
      <c r="E40" s="80">
        <f>E41</f>
        <v>752075.67999999993</v>
      </c>
      <c r="F40" s="80">
        <f>F41</f>
        <v>743190.79094999994</v>
      </c>
      <c r="G40" s="79">
        <f t="shared" si="17"/>
        <v>-8884.889049999998</v>
      </c>
      <c r="H40" s="84">
        <f t="shared" si="18"/>
        <v>0.98818617688847488</v>
      </c>
      <c r="I40" s="80">
        <f t="shared" si="19"/>
        <v>-8884.889049999998</v>
      </c>
      <c r="J40" s="84">
        <f>IFERROR(F40/D40,"")</f>
        <v>0.98818617688847488</v>
      </c>
      <c r="K40" s="80">
        <f>K41</f>
        <v>412232.087</v>
      </c>
      <c r="L40" s="80">
        <f>L41</f>
        <v>405575.11900000001</v>
      </c>
      <c r="M40" s="80">
        <f t="shared" ref="M40:M47" si="21">L40-K40</f>
        <v>-6656.9679999999935</v>
      </c>
      <c r="N40" s="84">
        <f t="shared" si="20"/>
        <v>0.98385140747183031</v>
      </c>
      <c r="O40" s="80">
        <f t="shared" si="10"/>
        <v>1164307.767</v>
      </c>
      <c r="P40" s="80">
        <f t="shared" si="13"/>
        <v>1148765.90995</v>
      </c>
      <c r="Q40" s="80">
        <f t="shared" si="11"/>
        <v>-15541.857049999991</v>
      </c>
      <c r="R40" s="84">
        <f>IFERROR(P40/O40,"")</f>
        <v>0.98665141855916183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8.5" customHeight="1" x14ac:dyDescent="0.3">
      <c r="A41" s="69">
        <v>41000000</v>
      </c>
      <c r="B41" s="1" t="s">
        <v>27</v>
      </c>
      <c r="C41" s="11" t="e">
        <f>C42+C48</f>
        <v>#REF!</v>
      </c>
      <c r="D41" s="80">
        <f>D42+D48</f>
        <v>752075.67999999993</v>
      </c>
      <c r="E41" s="80">
        <f>E42+E48</f>
        <v>752075.67999999993</v>
      </c>
      <c r="F41" s="80">
        <f>F42+F48</f>
        <v>743190.79094999994</v>
      </c>
      <c r="G41" s="79">
        <f t="shared" si="17"/>
        <v>-8884.889049999998</v>
      </c>
      <c r="H41" s="84">
        <f t="shared" si="18"/>
        <v>0.98818617688847488</v>
      </c>
      <c r="I41" s="80">
        <f t="shared" si="19"/>
        <v>-8884.889049999998</v>
      </c>
      <c r="J41" s="84">
        <f t="shared" ref="J41:J63" si="22">IFERROR(F41/D41,"")</f>
        <v>0.98818617688847488</v>
      </c>
      <c r="K41" s="80">
        <f>K42+K48</f>
        <v>412232.087</v>
      </c>
      <c r="L41" s="80">
        <f>L42+L48</f>
        <v>405575.11900000001</v>
      </c>
      <c r="M41" s="80">
        <f t="shared" si="21"/>
        <v>-6656.9679999999935</v>
      </c>
      <c r="N41" s="84">
        <f t="shared" si="20"/>
        <v>0.98385140747183031</v>
      </c>
      <c r="O41" s="80">
        <f t="shared" si="10"/>
        <v>1164307.767</v>
      </c>
      <c r="P41" s="80">
        <f t="shared" si="13"/>
        <v>1148765.90995</v>
      </c>
      <c r="Q41" s="80">
        <f t="shared" si="11"/>
        <v>-15541.857049999991</v>
      </c>
      <c r="R41" s="84">
        <f t="shared" ref="R41:R63" si="23">IFERROR(P41/O41,"")</f>
        <v>0.98665141855916183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71" customFormat="1" ht="28.5" customHeight="1" x14ac:dyDescent="0.3">
      <c r="A42" s="67">
        <v>41020000</v>
      </c>
      <c r="B42" s="1" t="s">
        <v>170</v>
      </c>
      <c r="C42" s="70">
        <f>SUM(C43:C43)</f>
        <v>226954.7</v>
      </c>
      <c r="D42" s="89">
        <f>SUM(D43:D47)</f>
        <v>386299.61099999998</v>
      </c>
      <c r="E42" s="89">
        <f>SUM(E43:E47)</f>
        <v>386299.61099999998</v>
      </c>
      <c r="F42" s="89">
        <f>SUM(F43:F47)</f>
        <v>386299.61099999998</v>
      </c>
      <c r="G42" s="124">
        <f t="shared" si="17"/>
        <v>0</v>
      </c>
      <c r="H42" s="84">
        <f t="shared" si="18"/>
        <v>1</v>
      </c>
      <c r="I42" s="89">
        <f t="shared" si="19"/>
        <v>0</v>
      </c>
      <c r="J42" s="84">
        <f t="shared" si="22"/>
        <v>1</v>
      </c>
      <c r="K42" s="89">
        <f>K43+K44</f>
        <v>0</v>
      </c>
      <c r="L42" s="89">
        <f>L43+L44</f>
        <v>0</v>
      </c>
      <c r="M42" s="89">
        <f t="shared" si="21"/>
        <v>0</v>
      </c>
      <c r="N42" s="84" t="str">
        <f t="shared" si="20"/>
        <v/>
      </c>
      <c r="O42" s="89">
        <f t="shared" si="10"/>
        <v>386299.61099999998</v>
      </c>
      <c r="P42" s="89">
        <f t="shared" si="13"/>
        <v>386299.61099999998</v>
      </c>
      <c r="Q42" s="89">
        <f t="shared" si="11"/>
        <v>0</v>
      </c>
      <c r="R42" s="84">
        <f t="shared" si="23"/>
        <v>1</v>
      </c>
    </row>
    <row r="43" spans="1:33" s="105" customFormat="1" ht="44.25" customHeight="1" x14ac:dyDescent="0.35">
      <c r="A43" s="143" t="s">
        <v>220</v>
      </c>
      <c r="B43" s="144" t="s">
        <v>58</v>
      </c>
      <c r="C43" s="21">
        <v>226954.7</v>
      </c>
      <c r="D43" s="100">
        <v>252482.1</v>
      </c>
      <c r="E43" s="100">
        <v>252482.1</v>
      </c>
      <c r="F43" s="100">
        <v>252482.1</v>
      </c>
      <c r="G43" s="121">
        <f t="shared" si="17"/>
        <v>0</v>
      </c>
      <c r="H43" s="99">
        <f t="shared" si="18"/>
        <v>1</v>
      </c>
      <c r="I43" s="100">
        <f t="shared" si="19"/>
        <v>0</v>
      </c>
      <c r="J43" s="99">
        <f t="shared" si="22"/>
        <v>1</v>
      </c>
      <c r="K43" s="100"/>
      <c r="L43" s="100"/>
      <c r="M43" s="100">
        <f t="shared" si="21"/>
        <v>0</v>
      </c>
      <c r="N43" s="99" t="str">
        <f t="shared" si="20"/>
        <v/>
      </c>
      <c r="O43" s="100">
        <f t="shared" si="10"/>
        <v>252482.1</v>
      </c>
      <c r="P43" s="100">
        <f t="shared" si="13"/>
        <v>252482.1</v>
      </c>
      <c r="Q43" s="100">
        <f t="shared" si="11"/>
        <v>0</v>
      </c>
      <c r="R43" s="99">
        <f t="shared" si="23"/>
        <v>1</v>
      </c>
    </row>
    <row r="44" spans="1:33" s="105" customFormat="1" ht="46.8" x14ac:dyDescent="0.35">
      <c r="A44" s="143" t="s">
        <v>215</v>
      </c>
      <c r="B44" s="144" t="s">
        <v>216</v>
      </c>
      <c r="C44" s="21"/>
      <c r="D44" s="100">
        <v>114236.4</v>
      </c>
      <c r="E44" s="100">
        <v>114236.4</v>
      </c>
      <c r="F44" s="100">
        <v>114236.4</v>
      </c>
      <c r="G44" s="121">
        <f t="shared" si="17"/>
        <v>0</v>
      </c>
      <c r="H44" s="99">
        <f t="shared" si="18"/>
        <v>1</v>
      </c>
      <c r="I44" s="100">
        <f t="shared" si="19"/>
        <v>0</v>
      </c>
      <c r="J44" s="99">
        <f t="shared" si="22"/>
        <v>1</v>
      </c>
      <c r="K44" s="100"/>
      <c r="L44" s="100"/>
      <c r="M44" s="121">
        <f t="shared" si="21"/>
        <v>0</v>
      </c>
      <c r="N44" s="99" t="str">
        <f t="shared" si="20"/>
        <v/>
      </c>
      <c r="O44" s="100">
        <f>D44+K44</f>
        <v>114236.4</v>
      </c>
      <c r="P44" s="100">
        <f>L44+F44</f>
        <v>114236.4</v>
      </c>
      <c r="Q44" s="100">
        <f>P44-O44</f>
        <v>0</v>
      </c>
      <c r="R44" s="99">
        <f t="shared" si="23"/>
        <v>1</v>
      </c>
    </row>
    <row r="45" spans="1:33" s="105" customFormat="1" ht="62.4" x14ac:dyDescent="0.35">
      <c r="A45" s="143" t="s">
        <v>209</v>
      </c>
      <c r="B45" s="144" t="s">
        <v>210</v>
      </c>
      <c r="C45" s="21"/>
      <c r="D45" s="100">
        <v>9948.4959999999992</v>
      </c>
      <c r="E45" s="100">
        <v>9948.4959999999992</v>
      </c>
      <c r="F45" s="100">
        <v>17629.311000000002</v>
      </c>
      <c r="G45" s="121">
        <f>F45-E45</f>
        <v>7680.8150000000023</v>
      </c>
      <c r="H45" s="99">
        <f t="shared" ref="H45:H55" si="24">IFERROR(F45/E45,"")</f>
        <v>1.772057907044442</v>
      </c>
      <c r="I45" s="100">
        <f>F45-D45</f>
        <v>7680.8150000000023</v>
      </c>
      <c r="J45" s="99">
        <f>IFERROR(F45/D45,"")</f>
        <v>1.772057907044442</v>
      </c>
      <c r="K45" s="100"/>
      <c r="L45" s="100"/>
      <c r="M45" s="100"/>
      <c r="N45" s="99"/>
      <c r="O45" s="100">
        <f>D45+K45</f>
        <v>9948.4959999999992</v>
      </c>
      <c r="P45" s="100">
        <f>L45+F45</f>
        <v>17629.311000000002</v>
      </c>
      <c r="Q45" s="100">
        <f>P45-O45</f>
        <v>7680.8150000000023</v>
      </c>
      <c r="R45" s="99">
        <f t="shared" si="23"/>
        <v>1.772057907044442</v>
      </c>
    </row>
    <row r="46" spans="1:33" s="105" customFormat="1" ht="62.4" x14ac:dyDescent="0.35">
      <c r="A46" s="143" t="s">
        <v>217</v>
      </c>
      <c r="B46" s="144" t="s">
        <v>218</v>
      </c>
      <c r="C46" s="21"/>
      <c r="D46" s="100">
        <v>7680.8149999999996</v>
      </c>
      <c r="E46" s="100">
        <v>7680.8149999999996</v>
      </c>
      <c r="F46" s="100">
        <v>0</v>
      </c>
      <c r="G46" s="121">
        <f>F46-E46</f>
        <v>-7680.8149999999996</v>
      </c>
      <c r="H46" s="99">
        <f t="shared" si="24"/>
        <v>0</v>
      </c>
      <c r="I46" s="100">
        <f>F46-D46</f>
        <v>-7680.8149999999996</v>
      </c>
      <c r="J46" s="99">
        <f>IFERROR(F46/D46,"")</f>
        <v>0</v>
      </c>
      <c r="K46" s="100"/>
      <c r="L46" s="100"/>
      <c r="M46" s="100"/>
      <c r="N46" s="99"/>
      <c r="O46" s="100">
        <f>D46+K46</f>
        <v>7680.8149999999996</v>
      </c>
      <c r="P46" s="100">
        <f>L46+F46</f>
        <v>0</v>
      </c>
      <c r="Q46" s="100">
        <f>P46-O46</f>
        <v>-7680.8149999999996</v>
      </c>
      <c r="R46" s="99">
        <f>IFERROR(P46/O46,"")</f>
        <v>0</v>
      </c>
    </row>
    <row r="47" spans="1:33" s="105" customFormat="1" ht="62.4" x14ac:dyDescent="0.35">
      <c r="A47" s="143" t="s">
        <v>201</v>
      </c>
      <c r="B47" s="144" t="s">
        <v>219</v>
      </c>
      <c r="C47" s="21"/>
      <c r="D47" s="100">
        <v>1951.8</v>
      </c>
      <c r="E47" s="100">
        <v>1951.8</v>
      </c>
      <c r="F47" s="100">
        <v>1951.8</v>
      </c>
      <c r="G47" s="121">
        <f>F47-E47</f>
        <v>0</v>
      </c>
      <c r="H47" s="99">
        <f t="shared" si="24"/>
        <v>1</v>
      </c>
      <c r="I47" s="100">
        <f>F47-D47</f>
        <v>0</v>
      </c>
      <c r="J47" s="99">
        <f>IFERROR(F47/D47,"")</f>
        <v>1</v>
      </c>
      <c r="K47" s="100"/>
      <c r="L47" s="100"/>
      <c r="M47" s="100">
        <f t="shared" si="21"/>
        <v>0</v>
      </c>
      <c r="N47" s="99" t="str">
        <f>IFERROR(L47/K47,"")</f>
        <v/>
      </c>
      <c r="O47" s="100">
        <f>D47+K47</f>
        <v>1951.8</v>
      </c>
      <c r="P47" s="100">
        <f>L47+F47</f>
        <v>1951.8</v>
      </c>
      <c r="Q47" s="100">
        <f>P47-O47</f>
        <v>0</v>
      </c>
      <c r="R47" s="99">
        <f>IFERROR(P47/O47,"")</f>
        <v>1</v>
      </c>
    </row>
    <row r="48" spans="1:33" ht="25.5" customHeight="1" x14ac:dyDescent="0.3">
      <c r="A48" s="67">
        <v>41030000</v>
      </c>
      <c r="B48" s="1" t="s">
        <v>154</v>
      </c>
      <c r="C48" s="15" t="e">
        <f>#REF!</f>
        <v>#REF!</v>
      </c>
      <c r="D48" s="80">
        <f>SUM(D49:D64)</f>
        <v>365776.06899999996</v>
      </c>
      <c r="E48" s="80">
        <f>SUM(E49:E64)</f>
        <v>365776.06899999996</v>
      </c>
      <c r="F48" s="80">
        <f>SUM(F49:F64)</f>
        <v>356891.17994999996</v>
      </c>
      <c r="G48" s="79">
        <f>SUM(G49:G63)</f>
        <v>-8884.8890499999925</v>
      </c>
      <c r="H48" s="84">
        <f t="shared" si="24"/>
        <v>0.97570948511123068</v>
      </c>
      <c r="I48" s="89">
        <f t="shared" si="19"/>
        <v>-8884.889049999998</v>
      </c>
      <c r="J48" s="84">
        <f t="shared" si="22"/>
        <v>0.97570948511123068</v>
      </c>
      <c r="K48" s="80">
        <f>SUM(K49:K64)</f>
        <v>412232.087</v>
      </c>
      <c r="L48" s="80">
        <f>SUM(L49:L64)</f>
        <v>405575.11900000001</v>
      </c>
      <c r="M48" s="79">
        <f>SUM(M49:M63)</f>
        <v>-6656.9680000000008</v>
      </c>
      <c r="N48" s="84">
        <f>IFERROR(L48/K48,"")</f>
        <v>0.98385140747183031</v>
      </c>
      <c r="O48" s="79">
        <f>SUM(O49:O63)</f>
        <v>778008.15599999996</v>
      </c>
      <c r="P48" s="79">
        <f>SUM(P49:P63)</f>
        <v>762466.29894999997</v>
      </c>
      <c r="Q48" s="79">
        <f>SUM(Q49:Q63)</f>
        <v>-15541.857049999993</v>
      </c>
      <c r="R48" s="84">
        <f t="shared" si="23"/>
        <v>0.98002352940629067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18.4" x14ac:dyDescent="0.35">
      <c r="A49" s="143">
        <v>41030500</v>
      </c>
      <c r="B49" s="144" t="s">
        <v>176</v>
      </c>
      <c r="C49" s="15"/>
      <c r="D49" s="100">
        <v>32339.988000000001</v>
      </c>
      <c r="E49" s="100">
        <v>32339.988000000001</v>
      </c>
      <c r="F49" s="100">
        <v>32314.568370000001</v>
      </c>
      <c r="G49" s="121">
        <f>F49-E49</f>
        <v>-25.419630000000325</v>
      </c>
      <c r="H49" s="121">
        <f t="shared" si="24"/>
        <v>0.99921398764897496</v>
      </c>
      <c r="I49" s="121">
        <f>F49-D49</f>
        <v>-25.419630000000325</v>
      </c>
      <c r="J49" s="99">
        <f t="shared" si="22"/>
        <v>0.99921398764897496</v>
      </c>
      <c r="K49" s="100">
        <v>0</v>
      </c>
      <c r="L49" s="100">
        <v>0</v>
      </c>
      <c r="M49" s="121">
        <f>L49-K49</f>
        <v>0</v>
      </c>
      <c r="N49" s="102" t="str">
        <f>IFERROR(L49/K49,"")</f>
        <v/>
      </c>
      <c r="O49" s="121">
        <f t="shared" si="10"/>
        <v>32339.988000000001</v>
      </c>
      <c r="P49" s="121">
        <f t="shared" si="13"/>
        <v>32314.568370000001</v>
      </c>
      <c r="Q49" s="121">
        <f t="shared" ref="Q49:Q62" si="25">P49-O49</f>
        <v>-25.419630000000325</v>
      </c>
      <c r="R49" s="99">
        <f t="shared" si="23"/>
        <v>0.99921398764897496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37.5" customHeight="1" x14ac:dyDescent="0.35">
      <c r="A50" s="143" t="s">
        <v>205</v>
      </c>
      <c r="B50" s="144" t="s">
        <v>206</v>
      </c>
      <c r="C50" s="15"/>
      <c r="D50" s="100">
        <v>41079</v>
      </c>
      <c r="E50" s="100">
        <v>41079</v>
      </c>
      <c r="F50" s="100">
        <v>41079</v>
      </c>
      <c r="G50" s="121">
        <f>F50-E50</f>
        <v>0</v>
      </c>
      <c r="H50" s="121">
        <f t="shared" si="24"/>
        <v>1</v>
      </c>
      <c r="I50" s="121">
        <f>F50-D50</f>
        <v>0</v>
      </c>
      <c r="J50" s="99">
        <f t="shared" si="22"/>
        <v>1</v>
      </c>
      <c r="K50" s="92"/>
      <c r="L50" s="92"/>
      <c r="M50" s="92"/>
      <c r="N50" s="102" t="str">
        <f t="shared" ref="N50:N56" si="26">IFERROR(L50/K50,"")</f>
        <v/>
      </c>
      <c r="O50" s="121">
        <f>D50+K50</f>
        <v>41079</v>
      </c>
      <c r="P50" s="121">
        <f>L50+F50</f>
        <v>41079</v>
      </c>
      <c r="Q50" s="121">
        <f t="shared" si="25"/>
        <v>0</v>
      </c>
      <c r="R50" s="99">
        <f t="shared" si="23"/>
        <v>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31.2" x14ac:dyDescent="0.35">
      <c r="A51" s="143" t="s">
        <v>207</v>
      </c>
      <c r="B51" s="144" t="s">
        <v>208</v>
      </c>
      <c r="C51" s="15"/>
      <c r="D51" s="100">
        <v>25037</v>
      </c>
      <c r="E51" s="100">
        <v>25037</v>
      </c>
      <c r="F51" s="100">
        <v>19120.660600000003</v>
      </c>
      <c r="G51" s="121">
        <f>F51-E51</f>
        <v>-5916.3393999999971</v>
      </c>
      <c r="H51" s="121">
        <f t="shared" si="24"/>
        <v>0.76369615369253518</v>
      </c>
      <c r="I51" s="121">
        <f>F51-D51</f>
        <v>-5916.3393999999971</v>
      </c>
      <c r="J51" s="99">
        <f t="shared" si="22"/>
        <v>0.76369615369253518</v>
      </c>
      <c r="K51" s="92"/>
      <c r="L51" s="92"/>
      <c r="M51" s="92"/>
      <c r="N51" s="102" t="str">
        <f t="shared" si="26"/>
        <v/>
      </c>
      <c r="O51" s="121">
        <f>D51+K51</f>
        <v>25037</v>
      </c>
      <c r="P51" s="121">
        <f>L51+F51</f>
        <v>19120.660600000003</v>
      </c>
      <c r="Q51" s="121">
        <f t="shared" si="25"/>
        <v>-5916.3393999999971</v>
      </c>
      <c r="R51" s="99">
        <f t="shared" si="23"/>
        <v>0.76369615369253518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46.8" x14ac:dyDescent="0.35">
      <c r="A52" s="143" t="s">
        <v>203</v>
      </c>
      <c r="B52" s="144" t="s">
        <v>204</v>
      </c>
      <c r="C52" s="15"/>
      <c r="D52" s="100">
        <v>784.7</v>
      </c>
      <c r="E52" s="100">
        <v>784.7</v>
      </c>
      <c r="F52" s="100">
        <v>330.72853999999995</v>
      </c>
      <c r="G52" s="121">
        <f>F52-E52</f>
        <v>-453.97146000000009</v>
      </c>
      <c r="H52" s="121">
        <f t="shared" si="24"/>
        <v>0.42147131387791503</v>
      </c>
      <c r="I52" s="121">
        <f>F52-D52</f>
        <v>-453.97146000000009</v>
      </c>
      <c r="J52" s="99">
        <f t="shared" si="22"/>
        <v>0.42147131387791503</v>
      </c>
      <c r="K52" s="92"/>
      <c r="L52" s="92"/>
      <c r="M52" s="92"/>
      <c r="N52" s="102" t="str">
        <f t="shared" si="26"/>
        <v/>
      </c>
      <c r="O52" s="121">
        <f>D52+K52</f>
        <v>784.7</v>
      </c>
      <c r="P52" s="121">
        <f>L52+F52</f>
        <v>330.72853999999995</v>
      </c>
      <c r="Q52" s="121">
        <f t="shared" si="25"/>
        <v>-453.97146000000009</v>
      </c>
      <c r="R52" s="99">
        <f t="shared" si="23"/>
        <v>0.42147131387791503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105" customFormat="1" ht="31.2" x14ac:dyDescent="0.35">
      <c r="A53" s="143">
        <v>41033000</v>
      </c>
      <c r="B53" s="144" t="s">
        <v>193</v>
      </c>
      <c r="C53" s="18"/>
      <c r="D53" s="100">
        <v>63015.199999999997</v>
      </c>
      <c r="E53" s="100">
        <v>63015.199999999997</v>
      </c>
      <c r="F53" s="100">
        <v>60919.118920000001</v>
      </c>
      <c r="G53" s="121">
        <f t="shared" si="17"/>
        <v>-2096.0810799999963</v>
      </c>
      <c r="H53" s="99">
        <f t="shared" si="24"/>
        <v>0.96673689712958144</v>
      </c>
      <c r="I53" s="100">
        <f t="shared" si="19"/>
        <v>-2096.0810799999963</v>
      </c>
      <c r="J53" s="99">
        <f t="shared" si="22"/>
        <v>0.96673689712958144</v>
      </c>
      <c r="K53" s="100"/>
      <c r="L53" s="100"/>
      <c r="M53" s="100">
        <f>L53-K53</f>
        <v>0</v>
      </c>
      <c r="N53" s="102" t="str">
        <f t="shared" si="26"/>
        <v/>
      </c>
      <c r="O53" s="100">
        <f>D53+K53</f>
        <v>63015.199999999997</v>
      </c>
      <c r="P53" s="100">
        <f>L53+F53</f>
        <v>60919.118920000001</v>
      </c>
      <c r="Q53" s="100">
        <f t="shared" si="25"/>
        <v>-2096.0810799999963</v>
      </c>
      <c r="R53" s="99">
        <f t="shared" si="23"/>
        <v>0.96673689712958144</v>
      </c>
    </row>
    <row r="54" spans="1:33" s="146" customFormat="1" ht="18" x14ac:dyDescent="0.35">
      <c r="A54" s="143" t="s">
        <v>101</v>
      </c>
      <c r="B54" s="144" t="s">
        <v>104</v>
      </c>
      <c r="C54" s="145"/>
      <c r="D54" s="100">
        <v>153134.79999999999</v>
      </c>
      <c r="E54" s="100">
        <v>153134.79999999999</v>
      </c>
      <c r="F54" s="100">
        <v>153134.79999999999</v>
      </c>
      <c r="G54" s="121">
        <f t="shared" ref="G54:G68" si="27">F54-E54</f>
        <v>0</v>
      </c>
      <c r="H54" s="102">
        <f t="shared" si="24"/>
        <v>1</v>
      </c>
      <c r="I54" s="121">
        <f t="shared" ref="I54:I68" si="28">F54-D54</f>
        <v>0</v>
      </c>
      <c r="J54" s="102">
        <f t="shared" si="22"/>
        <v>1</v>
      </c>
      <c r="K54" s="100">
        <v>118306.4</v>
      </c>
      <c r="L54" s="100">
        <v>118306.4</v>
      </c>
      <c r="M54" s="121">
        <f>L54-K54</f>
        <v>0</v>
      </c>
      <c r="N54" s="102">
        <f t="shared" si="26"/>
        <v>1</v>
      </c>
      <c r="O54" s="121">
        <f t="shared" si="10"/>
        <v>271441.19999999995</v>
      </c>
      <c r="P54" s="121">
        <f t="shared" si="13"/>
        <v>271441.19999999995</v>
      </c>
      <c r="Q54" s="121">
        <f t="shared" si="25"/>
        <v>0</v>
      </c>
      <c r="R54" s="102">
        <f t="shared" si="23"/>
        <v>1</v>
      </c>
    </row>
    <row r="55" spans="1:33" s="146" customFormat="1" ht="36" customHeight="1" x14ac:dyDescent="0.35">
      <c r="A55" s="143" t="s">
        <v>211</v>
      </c>
      <c r="B55" s="144" t="s">
        <v>212</v>
      </c>
      <c r="C55" s="144"/>
      <c r="D55" s="100">
        <v>0</v>
      </c>
      <c r="E55" s="100">
        <v>0</v>
      </c>
      <c r="F55" s="100">
        <v>0</v>
      </c>
      <c r="G55" s="121">
        <f>F55-E55</f>
        <v>0</v>
      </c>
      <c r="H55" s="102" t="str">
        <f t="shared" si="24"/>
        <v/>
      </c>
      <c r="I55" s="121">
        <f>F55-D55</f>
        <v>0</v>
      </c>
      <c r="J55" s="102" t="str">
        <f>IFERROR(F55/D55,"")</f>
        <v/>
      </c>
      <c r="K55" s="100">
        <v>25056.405999999999</v>
      </c>
      <c r="L55" s="100">
        <v>18399.437999999998</v>
      </c>
      <c r="M55" s="121">
        <f>L55-K55</f>
        <v>-6656.9680000000008</v>
      </c>
      <c r="N55" s="102">
        <f t="shared" si="26"/>
        <v>0.73432071622721951</v>
      </c>
      <c r="O55" s="121">
        <f t="shared" ref="O55:O63" si="29">D55+K55</f>
        <v>25056.405999999999</v>
      </c>
      <c r="P55" s="121">
        <f t="shared" ref="P55:P62" si="30">L55+F55</f>
        <v>18399.437999999998</v>
      </c>
      <c r="Q55" s="121">
        <f t="shared" si="25"/>
        <v>-6656.9680000000008</v>
      </c>
      <c r="R55" s="99">
        <f t="shared" si="23"/>
        <v>0.73432071622721951</v>
      </c>
    </row>
    <row r="56" spans="1:33" s="146" customFormat="1" ht="89.25" customHeight="1" x14ac:dyDescent="0.35">
      <c r="A56" s="143" t="s">
        <v>213</v>
      </c>
      <c r="B56" s="144" t="s">
        <v>214</v>
      </c>
      <c r="C56" s="144"/>
      <c r="D56" s="100"/>
      <c r="E56" s="100">
        <v>0</v>
      </c>
      <c r="F56" s="100"/>
      <c r="G56" s="121"/>
      <c r="H56" s="102"/>
      <c r="I56" s="121"/>
      <c r="J56" s="102"/>
      <c r="K56" s="100">
        <v>21060.580999999998</v>
      </c>
      <c r="L56" s="100">
        <v>21060.580999999998</v>
      </c>
      <c r="M56" s="121">
        <f>L56-K56</f>
        <v>0</v>
      </c>
      <c r="N56" s="102">
        <f t="shared" si="26"/>
        <v>1</v>
      </c>
      <c r="O56" s="121">
        <f>D56+K56</f>
        <v>21060.580999999998</v>
      </c>
      <c r="P56" s="121">
        <f>L56+F56</f>
        <v>21060.580999999998</v>
      </c>
      <c r="Q56" s="121">
        <f t="shared" si="25"/>
        <v>0</v>
      </c>
      <c r="R56" s="99">
        <f>IFERROR(P56/O56,"")</f>
        <v>1</v>
      </c>
    </row>
    <row r="57" spans="1:33" s="146" customFormat="1" ht="40.5" customHeight="1" x14ac:dyDescent="0.35">
      <c r="A57" s="143" t="s">
        <v>102</v>
      </c>
      <c r="B57" s="144" t="s">
        <v>94</v>
      </c>
      <c r="C57" s="145"/>
      <c r="D57" s="100">
        <v>10099.700000000001</v>
      </c>
      <c r="E57" s="100">
        <v>10099.700000000001</v>
      </c>
      <c r="F57" s="100">
        <v>10099.700000000001</v>
      </c>
      <c r="G57" s="121">
        <f t="shared" si="27"/>
        <v>0</v>
      </c>
      <c r="H57" s="102">
        <f t="shared" ref="H57:H66" si="31">IFERROR(F57/E57,"")</f>
        <v>1</v>
      </c>
      <c r="I57" s="121">
        <f t="shared" si="28"/>
        <v>0</v>
      </c>
      <c r="J57" s="102">
        <f t="shared" si="22"/>
        <v>1</v>
      </c>
      <c r="K57" s="100"/>
      <c r="L57" s="100"/>
      <c r="M57" s="121"/>
      <c r="N57" s="102" t="str">
        <f>IFERROR(L57/K57,"")</f>
        <v/>
      </c>
      <c r="O57" s="121">
        <f t="shared" si="29"/>
        <v>10099.700000000001</v>
      </c>
      <c r="P57" s="121">
        <f t="shared" si="30"/>
        <v>10099.700000000001</v>
      </c>
      <c r="Q57" s="121">
        <f t="shared" si="25"/>
        <v>0</v>
      </c>
      <c r="R57" s="102">
        <f t="shared" si="23"/>
        <v>1</v>
      </c>
    </row>
    <row r="58" spans="1:33" s="105" customFormat="1" ht="64.5" customHeight="1" x14ac:dyDescent="0.35">
      <c r="A58" s="103">
        <v>41035600</v>
      </c>
      <c r="B58" s="16" t="s">
        <v>185</v>
      </c>
      <c r="C58" s="18"/>
      <c r="D58" s="100">
        <v>7221.8</v>
      </c>
      <c r="E58" s="100">
        <v>7221.8</v>
      </c>
      <c r="F58" s="100">
        <v>7007.0650599999999</v>
      </c>
      <c r="G58" s="121">
        <f t="shared" si="27"/>
        <v>-214.73494000000028</v>
      </c>
      <c r="H58" s="99">
        <f t="shared" si="31"/>
        <v>0.97026573153507434</v>
      </c>
      <c r="I58" s="100">
        <f t="shared" si="28"/>
        <v>-214.73494000000028</v>
      </c>
      <c r="J58" s="99">
        <f t="shared" si="22"/>
        <v>0.97026573153507434</v>
      </c>
      <c r="K58" s="100"/>
      <c r="L58" s="100"/>
      <c r="M58" s="100"/>
      <c r="N58" s="99"/>
      <c r="O58" s="100">
        <f t="shared" si="29"/>
        <v>7221.8</v>
      </c>
      <c r="P58" s="100">
        <f t="shared" si="30"/>
        <v>7007.0650599999999</v>
      </c>
      <c r="Q58" s="100">
        <f t="shared" si="25"/>
        <v>-214.73494000000028</v>
      </c>
      <c r="R58" s="99">
        <f>IFERROR(P58/O58,"")</f>
        <v>0.97026573153507434</v>
      </c>
    </row>
    <row r="59" spans="1:33" s="105" customFormat="1" ht="187.2" x14ac:dyDescent="0.35">
      <c r="A59" s="103">
        <v>41036100</v>
      </c>
      <c r="B59" s="16" t="s">
        <v>182</v>
      </c>
      <c r="C59" s="18"/>
      <c r="D59" s="100">
        <v>23006.516</v>
      </c>
      <c r="E59" s="100">
        <v>23006.516</v>
      </c>
      <c r="F59" s="100">
        <v>22880.861270000001</v>
      </c>
      <c r="G59" s="121">
        <f t="shared" si="27"/>
        <v>-125.65472999999838</v>
      </c>
      <c r="H59" s="99">
        <f t="shared" si="31"/>
        <v>0.99453829819343365</v>
      </c>
      <c r="I59" s="100">
        <f>F59-D59</f>
        <v>-125.65472999999838</v>
      </c>
      <c r="J59" s="99">
        <f>IFERROR(F59/D59,"")</f>
        <v>0.99453829819343365</v>
      </c>
      <c r="K59" s="100"/>
      <c r="L59" s="100"/>
      <c r="M59" s="100"/>
      <c r="N59" s="99"/>
      <c r="O59" s="100">
        <f t="shared" si="29"/>
        <v>23006.516</v>
      </c>
      <c r="P59" s="100">
        <f t="shared" si="30"/>
        <v>22880.861270000001</v>
      </c>
      <c r="Q59" s="100">
        <f t="shared" si="25"/>
        <v>-125.65472999999838</v>
      </c>
      <c r="R59" s="99">
        <f>IFERROR(P59/O59,"")</f>
        <v>0.99453829819343365</v>
      </c>
    </row>
    <row r="60" spans="1:33" s="105" customFormat="1" ht="156" x14ac:dyDescent="0.35">
      <c r="A60" s="103">
        <v>41036400</v>
      </c>
      <c r="B60" s="16" t="s">
        <v>183</v>
      </c>
      <c r="C60" s="18"/>
      <c r="D60" s="100">
        <v>10057.365</v>
      </c>
      <c r="E60" s="100">
        <v>10057.365</v>
      </c>
      <c r="F60" s="100">
        <v>10004.67719</v>
      </c>
      <c r="G60" s="121">
        <f t="shared" si="27"/>
        <v>-52.687809999999445</v>
      </c>
      <c r="H60" s="99">
        <f t="shared" si="31"/>
        <v>0.99476127096908584</v>
      </c>
      <c r="I60" s="100">
        <f>F60-D60</f>
        <v>-52.687809999999445</v>
      </c>
      <c r="J60" s="99">
        <f>IFERROR(F60/D60,"")</f>
        <v>0.99476127096908584</v>
      </c>
      <c r="K60" s="100"/>
      <c r="L60" s="100"/>
      <c r="M60" s="100">
        <f>L60-K60</f>
        <v>0</v>
      </c>
      <c r="N60" s="99"/>
      <c r="O60" s="100">
        <f t="shared" si="29"/>
        <v>10057.365</v>
      </c>
      <c r="P60" s="100">
        <f t="shared" si="30"/>
        <v>10004.67719</v>
      </c>
      <c r="Q60" s="100">
        <f t="shared" si="25"/>
        <v>-52.687809999999445</v>
      </c>
      <c r="R60" s="99">
        <f>IFERROR(P60/O60,"")</f>
        <v>0.99476127096908584</v>
      </c>
    </row>
    <row r="61" spans="1:33" s="105" customFormat="1" ht="31.2" hidden="1" x14ac:dyDescent="0.35">
      <c r="A61" s="103">
        <v>41037000</v>
      </c>
      <c r="B61" s="16" t="s">
        <v>186</v>
      </c>
      <c r="C61" s="18"/>
      <c r="D61" s="172"/>
      <c r="E61" s="172"/>
      <c r="F61" s="172"/>
      <c r="G61" s="121">
        <f t="shared" si="27"/>
        <v>0</v>
      </c>
      <c r="H61" s="99" t="str">
        <f t="shared" si="31"/>
        <v/>
      </c>
      <c r="I61" s="100">
        <f>F61-D61</f>
        <v>0</v>
      </c>
      <c r="J61" s="99" t="str">
        <f>IFERROR(F61/D61,"")</f>
        <v/>
      </c>
      <c r="K61" s="100"/>
      <c r="L61" s="100"/>
      <c r="M61" s="100">
        <f>L61-K61</f>
        <v>0</v>
      </c>
      <c r="N61" s="99"/>
      <c r="O61" s="100">
        <f t="shared" si="29"/>
        <v>0</v>
      </c>
      <c r="P61" s="100">
        <f t="shared" si="30"/>
        <v>0</v>
      </c>
      <c r="Q61" s="100">
        <f t="shared" si="25"/>
        <v>0</v>
      </c>
      <c r="R61" s="99" t="str">
        <f>IFERROR(P61/O61,"")</f>
        <v/>
      </c>
    </row>
    <row r="62" spans="1:33" s="105" customFormat="1" ht="31.2" hidden="1" x14ac:dyDescent="0.35">
      <c r="A62" s="103">
        <v>41037200</v>
      </c>
      <c r="B62" s="16" t="s">
        <v>184</v>
      </c>
      <c r="C62" s="18"/>
      <c r="D62" s="172"/>
      <c r="E62" s="172"/>
      <c r="F62" s="172"/>
      <c r="G62" s="121">
        <f t="shared" si="27"/>
        <v>0</v>
      </c>
      <c r="H62" s="99" t="str">
        <f t="shared" si="31"/>
        <v/>
      </c>
      <c r="I62" s="100">
        <f>F62-D62</f>
        <v>0</v>
      </c>
      <c r="J62" s="99" t="str">
        <f>IFERROR(F62/D62,"")</f>
        <v/>
      </c>
      <c r="K62" s="100"/>
      <c r="L62" s="100"/>
      <c r="M62" s="100">
        <f>L62-K62</f>
        <v>0</v>
      </c>
      <c r="N62" s="99"/>
      <c r="O62" s="100">
        <f t="shared" si="29"/>
        <v>0</v>
      </c>
      <c r="P62" s="100">
        <f t="shared" si="30"/>
        <v>0</v>
      </c>
      <c r="Q62" s="100">
        <f t="shared" si="25"/>
        <v>0</v>
      </c>
      <c r="R62" s="99" t="str">
        <f>IFERROR(P62/O62,"")</f>
        <v/>
      </c>
    </row>
    <row r="63" spans="1:33" s="105" customFormat="1" ht="72.75" customHeight="1" x14ac:dyDescent="0.35">
      <c r="A63" s="103" t="s">
        <v>103</v>
      </c>
      <c r="B63" s="16" t="s">
        <v>105</v>
      </c>
      <c r="C63" s="18"/>
      <c r="D63" s="100"/>
      <c r="E63" s="100"/>
      <c r="F63" s="100"/>
      <c r="G63" s="121"/>
      <c r="H63" s="99" t="str">
        <f t="shared" si="31"/>
        <v/>
      </c>
      <c r="I63" s="100"/>
      <c r="J63" s="99" t="str">
        <f t="shared" si="22"/>
        <v/>
      </c>
      <c r="K63" s="100">
        <v>247808.7</v>
      </c>
      <c r="L63" s="100">
        <v>247808.7</v>
      </c>
      <c r="M63" s="100">
        <f t="shared" ref="M63:M68" si="32">L63-K63</f>
        <v>0</v>
      </c>
      <c r="N63" s="99">
        <f>IFERROR(L63/K63,"")</f>
        <v>1</v>
      </c>
      <c r="O63" s="100">
        <f t="shared" si="29"/>
        <v>247808.7</v>
      </c>
      <c r="P63" s="100">
        <f t="shared" si="13"/>
        <v>247808.7</v>
      </c>
      <c r="Q63" s="100">
        <f t="shared" ref="Q63:Q68" si="33">P63-O63</f>
        <v>0</v>
      </c>
      <c r="R63" s="99">
        <f t="shared" si="23"/>
        <v>1</v>
      </c>
    </row>
    <row r="64" spans="1:33" ht="60.75" hidden="1" customHeight="1" x14ac:dyDescent="0.35">
      <c r="A64" s="65" t="s">
        <v>191</v>
      </c>
      <c r="B64" s="90" t="s">
        <v>192</v>
      </c>
      <c r="C64" s="15"/>
      <c r="D64" s="152"/>
      <c r="E64" s="173"/>
      <c r="F64" s="152"/>
      <c r="G64" s="122">
        <f>F64-E64</f>
        <v>0</v>
      </c>
      <c r="H64" s="85" t="str">
        <f t="shared" si="31"/>
        <v/>
      </c>
      <c r="I64" s="92">
        <f>F64-D64</f>
        <v>0</v>
      </c>
      <c r="J64" s="85" t="str">
        <f>IFERROR(F64/D64,"")</f>
        <v/>
      </c>
      <c r="K64" s="152"/>
      <c r="L64" s="152"/>
      <c r="M64" s="92">
        <f>L64-K64</f>
        <v>0</v>
      </c>
      <c r="N64" s="85" t="str">
        <f>IFERROR(L64/K64,"")</f>
        <v/>
      </c>
      <c r="O64" s="92">
        <f>D64+K64</f>
        <v>0</v>
      </c>
      <c r="P64" s="92">
        <f>L64+F64</f>
        <v>0</v>
      </c>
      <c r="Q64" s="92">
        <f t="shared" si="33"/>
        <v>0</v>
      </c>
      <c r="R64" s="85" t="str">
        <f>IFERROR(P64/O64,"")</f>
        <v/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8" s="58" customFormat="1" ht="34.799999999999997" x14ac:dyDescent="0.3">
      <c r="A65" s="73">
        <v>900102</v>
      </c>
      <c r="B65" s="74" t="s">
        <v>171</v>
      </c>
      <c r="C65" s="75"/>
      <c r="D65" s="82">
        <f>D39+D40</f>
        <v>1552075.68</v>
      </c>
      <c r="E65" s="82">
        <f>E39+E40</f>
        <v>1552075.68</v>
      </c>
      <c r="F65" s="82">
        <f>F39+F40</f>
        <v>1654867.0105399997</v>
      </c>
      <c r="G65" s="82">
        <f t="shared" si="27"/>
        <v>102791.33053999976</v>
      </c>
      <c r="H65" s="87">
        <f t="shared" si="31"/>
        <v>1.0662282979268123</v>
      </c>
      <c r="I65" s="82">
        <f t="shared" si="28"/>
        <v>102791.33053999976</v>
      </c>
      <c r="J65" s="87">
        <f>IFERROR(F65/D65,"")</f>
        <v>1.0662282979268123</v>
      </c>
      <c r="K65" s="82">
        <f>K40+K39</f>
        <v>721912.99744000006</v>
      </c>
      <c r="L65" s="82">
        <f>L40+L39</f>
        <v>716473.35152000003</v>
      </c>
      <c r="M65" s="82">
        <f t="shared" si="32"/>
        <v>-5439.645920000039</v>
      </c>
      <c r="N65" s="87">
        <f>IFERROR(L65/K65,"")</f>
        <v>0.99246495638769527</v>
      </c>
      <c r="O65" s="82">
        <f>O40+O39</f>
        <v>2273988.6774399998</v>
      </c>
      <c r="P65" s="82">
        <f>P40+P39</f>
        <v>2371340.3620600002</v>
      </c>
      <c r="Q65" s="82">
        <f t="shared" si="33"/>
        <v>97351.684620000422</v>
      </c>
      <c r="R65" s="88">
        <f>IFERROR(P65/O65,"")</f>
        <v>1.042810980364949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105" customFormat="1" ht="24" customHeight="1" x14ac:dyDescent="0.35">
      <c r="A66" s="103">
        <v>41050000</v>
      </c>
      <c r="B66" s="16" t="s">
        <v>157</v>
      </c>
      <c r="C66" s="12"/>
      <c r="D66" s="100">
        <v>56086.702570000001</v>
      </c>
      <c r="E66" s="100">
        <v>56086.702570000001</v>
      </c>
      <c r="F66" s="100">
        <v>46683.32389</v>
      </c>
      <c r="G66" s="121">
        <f t="shared" si="27"/>
        <v>-9403.3786800000016</v>
      </c>
      <c r="H66" s="99">
        <f t="shared" si="31"/>
        <v>0.83234210161911459</v>
      </c>
      <c r="I66" s="100">
        <f t="shared" si="28"/>
        <v>-9403.3786800000016</v>
      </c>
      <c r="J66" s="99">
        <f>IFERROR(F66/D66,"")</f>
        <v>0.83234210161911459</v>
      </c>
      <c r="K66" s="100">
        <v>3984.8737999999998</v>
      </c>
      <c r="L66" s="100">
        <v>2689.0737999999997</v>
      </c>
      <c r="M66" s="100">
        <f t="shared" si="32"/>
        <v>-1295.8000000000002</v>
      </c>
      <c r="N66" s="107">
        <f>IFERROR(L66/K66,"")</f>
        <v>0.67482031676887733</v>
      </c>
      <c r="O66" s="100">
        <f>D66+K66</f>
        <v>60071.576370000002</v>
      </c>
      <c r="P66" s="100">
        <f>L66+F66</f>
        <v>49372.397689999998</v>
      </c>
      <c r="Q66" s="100">
        <f t="shared" si="33"/>
        <v>-10699.178680000005</v>
      </c>
      <c r="R66" s="107">
        <f>IFERROR(P66/O66,"")</f>
        <v>0.82189282641593508</v>
      </c>
    </row>
    <row r="67" spans="1:38" ht="62.4" hidden="1" x14ac:dyDescent="0.35">
      <c r="A67" s="68" t="s">
        <v>164</v>
      </c>
      <c r="B67" s="16" t="s">
        <v>165</v>
      </c>
      <c r="C67" s="12"/>
      <c r="D67" s="152">
        <v>0</v>
      </c>
      <c r="E67" s="152">
        <v>0</v>
      </c>
      <c r="F67" s="152">
        <v>0</v>
      </c>
      <c r="G67" s="122">
        <f t="shared" si="27"/>
        <v>0</v>
      </c>
      <c r="H67" s="92"/>
      <c r="I67" s="92">
        <f t="shared" si="28"/>
        <v>0</v>
      </c>
      <c r="J67" s="92"/>
      <c r="K67" s="152">
        <v>5000</v>
      </c>
      <c r="L67" s="152">
        <v>5000</v>
      </c>
      <c r="M67" s="92">
        <f t="shared" si="32"/>
        <v>0</v>
      </c>
      <c r="N67" s="92">
        <f>L67/K67*100</f>
        <v>100</v>
      </c>
      <c r="O67" s="92">
        <f>D67+K67</f>
        <v>5000</v>
      </c>
      <c r="P67" s="92">
        <f>L67+F67</f>
        <v>5000</v>
      </c>
      <c r="Q67" s="92">
        <f t="shared" si="33"/>
        <v>0</v>
      </c>
      <c r="R67" s="91">
        <f>P67/O67*100</f>
        <v>100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8" ht="21.75" customHeight="1" x14ac:dyDescent="0.3">
      <c r="A68" s="73">
        <v>900103</v>
      </c>
      <c r="B68" s="74" t="s">
        <v>172</v>
      </c>
      <c r="C68" s="75" t="e">
        <f>C39+C40</f>
        <v>#REF!</v>
      </c>
      <c r="D68" s="82">
        <f>D65+D66</f>
        <v>1608162.3825699999</v>
      </c>
      <c r="E68" s="82">
        <f>E65+E66</f>
        <v>1608162.3825699999</v>
      </c>
      <c r="F68" s="82">
        <f>F65+F66</f>
        <v>1701550.3344299998</v>
      </c>
      <c r="G68" s="82">
        <f t="shared" si="27"/>
        <v>93387.951859999914</v>
      </c>
      <c r="H68" s="87">
        <f>IFERROR(F68/E68,"")</f>
        <v>1.0580712202151856</v>
      </c>
      <c r="I68" s="82">
        <f t="shared" si="28"/>
        <v>93387.951859999914</v>
      </c>
      <c r="J68" s="87">
        <f>IFERROR(F68/D68,"")</f>
        <v>1.0580712202151856</v>
      </c>
      <c r="K68" s="82">
        <f>K65+K66</f>
        <v>725897.87124000001</v>
      </c>
      <c r="L68" s="82">
        <f>L65+L66</f>
        <v>719162.42532000004</v>
      </c>
      <c r="M68" s="82">
        <f t="shared" si="32"/>
        <v>-6735.4459199999692</v>
      </c>
      <c r="N68" s="87">
        <f>IFERROR(L68/K68,"")</f>
        <v>0.99072122100524374</v>
      </c>
      <c r="O68" s="82">
        <f>D68+K68</f>
        <v>2334060.2538099997</v>
      </c>
      <c r="P68" s="82">
        <f>L68+F68</f>
        <v>2420712.7597499997</v>
      </c>
      <c r="Q68" s="82">
        <f t="shared" si="33"/>
        <v>86652.505940000061</v>
      </c>
      <c r="R68" s="88">
        <f>IFERROR(P68/O68,"")</f>
        <v>1.0371252223667118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8" x14ac:dyDescent="0.3">
      <c r="B69" s="78"/>
      <c r="C69" s="8"/>
      <c r="D69" s="174"/>
      <c r="E69" s="153"/>
      <c r="F69" s="170"/>
      <c r="G69" s="139"/>
      <c r="H69" s="137"/>
      <c r="I69" s="127"/>
      <c r="J69" s="127"/>
      <c r="K69" s="165"/>
    </row>
    <row r="70" spans="1:38" x14ac:dyDescent="0.3">
      <c r="B70" s="27"/>
      <c r="C70" s="9"/>
      <c r="D70" s="174"/>
      <c r="E70" s="174"/>
      <c r="F70" s="174"/>
      <c r="G70" s="140"/>
      <c r="H70" s="141"/>
      <c r="K70" s="165"/>
      <c r="L70" s="165"/>
    </row>
    <row r="71" spans="1:38" x14ac:dyDescent="0.3">
      <c r="C71" s="9"/>
      <c r="D71" s="154"/>
      <c r="E71" s="154"/>
      <c r="F71" s="154"/>
      <c r="G71" s="139"/>
      <c r="H71" s="137"/>
      <c r="I71" s="137"/>
      <c r="J71" s="137"/>
      <c r="L71" s="165"/>
    </row>
    <row r="72" spans="1:38" hidden="1" x14ac:dyDescent="0.3">
      <c r="B72" s="44" t="s">
        <v>99</v>
      </c>
      <c r="C72" s="45"/>
      <c r="D72" s="155"/>
      <c r="E72" s="155"/>
      <c r="F72" s="178"/>
      <c r="K72" s="170"/>
      <c r="L72" s="170"/>
    </row>
    <row r="73" spans="1:38" hidden="1" x14ac:dyDescent="0.3">
      <c r="B73" s="44" t="s">
        <v>97</v>
      </c>
      <c r="C73" s="44"/>
      <c r="D73" s="156"/>
      <c r="E73" s="156"/>
      <c r="F73" s="159"/>
      <c r="G73" s="139"/>
      <c r="H73" s="137"/>
    </row>
    <row r="74" spans="1:38" hidden="1" x14ac:dyDescent="0.3">
      <c r="B74" s="44" t="s">
        <v>98</v>
      </c>
      <c r="C74" s="44"/>
      <c r="D74" s="156"/>
      <c r="E74" s="156"/>
      <c r="F74" s="159"/>
    </row>
    <row r="75" spans="1:38" hidden="1" x14ac:dyDescent="0.3">
      <c r="B75" s="44"/>
      <c r="C75" s="44"/>
      <c r="D75" s="157"/>
      <c r="E75" s="157"/>
    </row>
    <row r="76" spans="1:38" hidden="1" x14ac:dyDescent="0.3">
      <c r="B76" s="44"/>
      <c r="C76" s="44"/>
      <c r="D76" s="157"/>
      <c r="E76" s="157"/>
    </row>
    <row r="77" spans="1:38" hidden="1" x14ac:dyDescent="0.3">
      <c r="B77" s="44" t="s">
        <v>100</v>
      </c>
      <c r="C77" s="44"/>
      <c r="D77" s="155"/>
      <c r="E77" s="155"/>
      <c r="F77" s="178"/>
    </row>
    <row r="78" spans="1:38" hidden="1" x14ac:dyDescent="0.3">
      <c r="B78" s="44" t="s">
        <v>97</v>
      </c>
      <c r="D78" s="156"/>
      <c r="E78" s="156"/>
      <c r="F78" s="159"/>
    </row>
    <row r="79" spans="1:38" hidden="1" x14ac:dyDescent="0.3">
      <c r="B79" s="44" t="s">
        <v>98</v>
      </c>
      <c r="D79" s="159"/>
      <c r="F79" s="159"/>
    </row>
    <row r="81" spans="5:7" x14ac:dyDescent="0.3">
      <c r="F81" s="159"/>
    </row>
    <row r="82" spans="5:7" x14ac:dyDescent="0.3">
      <c r="G82" s="142"/>
    </row>
    <row r="83" spans="5:7" x14ac:dyDescent="0.3">
      <c r="E83" s="159"/>
    </row>
    <row r="121" spans="1:13" x14ac:dyDescent="0.3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</row>
  </sheetData>
  <mergeCells count="12">
    <mergeCell ref="A121:M121"/>
    <mergeCell ref="A5:R5"/>
    <mergeCell ref="Q6:R6"/>
    <mergeCell ref="A7:A8"/>
    <mergeCell ref="B7:B8"/>
    <mergeCell ref="C7:J7"/>
    <mergeCell ref="K7:N7"/>
    <mergeCell ref="O7:R7"/>
    <mergeCell ref="A1:R1"/>
    <mergeCell ref="A2:R2"/>
    <mergeCell ref="A3:R3"/>
    <mergeCell ref="A4:R4"/>
  </mergeCells>
  <phoneticPr fontId="16" type="noConversion"/>
  <conditionalFormatting sqref="F71">
    <cfRule type="expression" dxfId="0" priority="8" stopIfTrue="1">
      <formula>A71=1</formula>
    </cfRule>
  </conditionalFormatting>
  <pageMargins left="0.19685039370078741" right="0.19685039370078741" top="0.98425196850393704" bottom="0.39370078740157483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tabSelected="1" view="pageBreakPreview" zoomScale="75" zoomScaleNormal="75" zoomScaleSheetLayoutView="75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K58" sqref="K58"/>
    </sheetView>
  </sheetViews>
  <sheetFormatPr defaultColWidth="7.5546875" defaultRowHeight="15.6" x14ac:dyDescent="0.3"/>
  <cols>
    <col min="1" max="1" width="16" style="56" customWidth="1"/>
    <col min="2" max="2" width="65.33203125" style="57" customWidth="1"/>
    <col min="3" max="3" width="21" style="171" customWidth="1"/>
    <col min="4" max="4" width="20.44140625" style="64" customWidth="1"/>
    <col min="5" max="5" width="20.33203125" style="158" customWidth="1"/>
    <col min="6" max="6" width="21.5546875" style="2" customWidth="1"/>
    <col min="7" max="7" width="15.33203125" style="2" customWidth="1"/>
    <col min="8" max="8" width="20" style="2" customWidth="1"/>
    <col min="9" max="9" width="16" style="2" customWidth="1"/>
    <col min="10" max="10" width="21.5546875" style="158" customWidth="1"/>
    <col min="11" max="11" width="20.6640625" style="158" customWidth="1"/>
    <col min="12" max="12" width="18.6640625" style="2" customWidth="1"/>
    <col min="13" max="13" width="14.33203125" style="2" customWidth="1"/>
    <col min="14" max="14" width="19.109375" style="2" customWidth="1"/>
    <col min="15" max="15" width="19.44140625" style="2" customWidth="1"/>
    <col min="16" max="16" width="21.5546875" style="2" customWidth="1"/>
    <col min="17" max="17" width="11.88671875" style="2" customWidth="1"/>
    <col min="18" max="18" width="20.88671875" style="2" customWidth="1"/>
    <col min="19" max="19" width="7.5546875" style="7" customWidth="1"/>
    <col min="20" max="16384" width="7.5546875" style="2"/>
  </cols>
  <sheetData>
    <row r="1" spans="1:19" ht="23.25" customHeight="1" x14ac:dyDescent="0.35">
      <c r="A1" s="214" t="s">
        <v>95</v>
      </c>
      <c r="B1" s="214"/>
      <c r="C1" s="214"/>
      <c r="D1" s="214"/>
      <c r="E1" s="138"/>
      <c r="F1" s="138"/>
      <c r="G1" s="138"/>
      <c r="H1" s="137"/>
      <c r="I1" s="137"/>
      <c r="J1" s="2" t="s">
        <v>21</v>
      </c>
      <c r="K1" s="2"/>
      <c r="L1" s="192"/>
      <c r="M1" s="192"/>
    </row>
    <row r="2" spans="1:19" ht="21.75" customHeight="1" x14ac:dyDescent="0.35">
      <c r="A2" s="10"/>
      <c r="B2" s="10" t="s">
        <v>21</v>
      </c>
      <c r="C2" s="187"/>
      <c r="D2" s="129"/>
      <c r="E2" s="135"/>
      <c r="F2" s="136"/>
      <c r="G2" s="135"/>
      <c r="H2" s="134"/>
      <c r="I2" s="136"/>
      <c r="J2" s="136"/>
      <c r="K2" s="137"/>
      <c r="L2" s="193"/>
      <c r="M2" s="129"/>
      <c r="P2" s="211" t="s">
        <v>179</v>
      </c>
      <c r="Q2" s="211"/>
    </row>
    <row r="3" spans="1:19" s="7" customFormat="1" ht="20.399999999999999" x14ac:dyDescent="0.3">
      <c r="A3" s="215" t="s">
        <v>90</v>
      </c>
      <c r="B3" s="213" t="s">
        <v>22</v>
      </c>
      <c r="C3" s="201" t="s">
        <v>46</v>
      </c>
      <c r="D3" s="201"/>
      <c r="E3" s="201"/>
      <c r="F3" s="201"/>
      <c r="G3" s="201"/>
      <c r="H3" s="201"/>
      <c r="I3" s="201"/>
      <c r="J3" s="216" t="s">
        <v>47</v>
      </c>
      <c r="K3" s="216"/>
      <c r="L3" s="216"/>
      <c r="M3" s="216"/>
      <c r="N3" s="201" t="s">
        <v>178</v>
      </c>
      <c r="O3" s="201"/>
      <c r="P3" s="201"/>
      <c r="Q3" s="201"/>
      <c r="R3" s="2"/>
    </row>
    <row r="4" spans="1:19" s="7" customFormat="1" ht="116.25" customHeight="1" x14ac:dyDescent="0.3">
      <c r="A4" s="215"/>
      <c r="B4" s="213"/>
      <c r="C4" s="190" t="s">
        <v>197</v>
      </c>
      <c r="D4" s="177" t="s">
        <v>222</v>
      </c>
      <c r="E4" s="29" t="s">
        <v>51</v>
      </c>
      <c r="F4" s="189" t="s">
        <v>223</v>
      </c>
      <c r="G4" s="188" t="s">
        <v>224</v>
      </c>
      <c r="H4" s="190" t="s">
        <v>68</v>
      </c>
      <c r="I4" s="190" t="s">
        <v>195</v>
      </c>
      <c r="J4" s="184" t="s">
        <v>198</v>
      </c>
      <c r="K4" s="185" t="s">
        <v>51</v>
      </c>
      <c r="L4" s="147" t="s">
        <v>167</v>
      </c>
      <c r="M4" s="126" t="s">
        <v>7</v>
      </c>
      <c r="N4" s="30" t="s">
        <v>199</v>
      </c>
      <c r="O4" s="29" t="s">
        <v>51</v>
      </c>
      <c r="P4" s="29" t="s">
        <v>168</v>
      </c>
      <c r="Q4" s="29" t="s">
        <v>7</v>
      </c>
      <c r="R4" s="2"/>
    </row>
    <row r="5" spans="1:19" s="47" customFormat="1" ht="13.8" x14ac:dyDescent="0.25">
      <c r="A5" s="40">
        <v>1</v>
      </c>
      <c r="B5" s="40">
        <v>2</v>
      </c>
      <c r="C5" s="28" t="s">
        <v>42</v>
      </c>
      <c r="D5" s="28" t="s">
        <v>8</v>
      </c>
      <c r="E5" s="28" t="s">
        <v>9</v>
      </c>
      <c r="F5" s="28" t="s">
        <v>59</v>
      </c>
      <c r="G5" s="28" t="s">
        <v>60</v>
      </c>
      <c r="H5" s="28" t="s">
        <v>43</v>
      </c>
      <c r="I5" s="28" t="s">
        <v>10</v>
      </c>
      <c r="J5" s="186" t="s">
        <v>11</v>
      </c>
      <c r="K5" s="186" t="s">
        <v>12</v>
      </c>
      <c r="L5" s="123" t="s">
        <v>13</v>
      </c>
      <c r="M5" s="123" t="s">
        <v>44</v>
      </c>
      <c r="N5" s="28" t="s">
        <v>14</v>
      </c>
      <c r="O5" s="28" t="s">
        <v>41</v>
      </c>
      <c r="P5" s="28" t="s">
        <v>56</v>
      </c>
      <c r="Q5" s="28" t="s">
        <v>57</v>
      </c>
      <c r="S5" s="46"/>
    </row>
    <row r="6" spans="1:19" ht="22.5" customHeight="1" x14ac:dyDescent="0.3">
      <c r="A6" s="33" t="s">
        <v>70</v>
      </c>
      <c r="B6" s="24" t="s">
        <v>31</v>
      </c>
      <c r="C6" s="80">
        <f>C7+C8</f>
        <v>34339.9</v>
      </c>
      <c r="D6" s="80">
        <f>D7+D8</f>
        <v>34339.9</v>
      </c>
      <c r="E6" s="80">
        <f>E7+E8</f>
        <v>33842.225080000004</v>
      </c>
      <c r="F6" s="80">
        <f>E6-D6</f>
        <v>-497.67491999999766</v>
      </c>
      <c r="G6" s="84">
        <f>IFERROR(E6/D6,"")</f>
        <v>0.9855073858689164</v>
      </c>
      <c r="H6" s="80">
        <f>E6-C6</f>
        <v>-497.67491999999766</v>
      </c>
      <c r="I6" s="84">
        <f>IFERROR(E6/C6,"")</f>
        <v>0.9855073858689164</v>
      </c>
      <c r="J6" s="80">
        <f>J7+J8</f>
        <v>0</v>
      </c>
      <c r="K6" s="80">
        <f>K7+K8</f>
        <v>0</v>
      </c>
      <c r="L6" s="79">
        <f>K6-J6</f>
        <v>0</v>
      </c>
      <c r="M6" s="86" t="str">
        <f>IFERROR(K6/J6,"")</f>
        <v/>
      </c>
      <c r="N6" s="80">
        <f>C6+J6</f>
        <v>34339.9</v>
      </c>
      <c r="O6" s="80">
        <f>E6+K6</f>
        <v>33842.225080000004</v>
      </c>
      <c r="P6" s="80">
        <f>O6-N6</f>
        <v>-497.67491999999766</v>
      </c>
      <c r="Q6" s="84">
        <f>IFERROR(O6/N6,"")</f>
        <v>0.9855073858689164</v>
      </c>
    </row>
    <row r="7" spans="1:19" s="105" customFormat="1" ht="62.4" x14ac:dyDescent="0.35">
      <c r="A7" s="108" t="s">
        <v>106</v>
      </c>
      <c r="B7" s="109" t="s">
        <v>107</v>
      </c>
      <c r="C7" s="101">
        <v>20454.900000000001</v>
      </c>
      <c r="D7" s="101">
        <v>20454.900000000001</v>
      </c>
      <c r="E7" s="101">
        <v>20446.430250000001</v>
      </c>
      <c r="F7" s="101">
        <f t="shared" ref="F7:F50" si="0">E7-D7</f>
        <v>-8.4697500000002037</v>
      </c>
      <c r="G7" s="99">
        <f t="shared" ref="G7:G39" si="1">IFERROR(E7/D7,"")</f>
        <v>0.99958593051053779</v>
      </c>
      <c r="H7" s="101">
        <f t="shared" ref="H7:H50" si="2">E7-C7</f>
        <v>-8.4697500000002037</v>
      </c>
      <c r="I7" s="99">
        <f t="shared" ref="I7:I39" si="3">IFERROR(E7/C7,"")</f>
        <v>0.99958593051053779</v>
      </c>
      <c r="J7" s="101">
        <v>0</v>
      </c>
      <c r="K7" s="101">
        <v>0</v>
      </c>
      <c r="L7" s="148">
        <f t="shared" ref="L7:L39" si="4">K7-J7</f>
        <v>0</v>
      </c>
      <c r="M7" s="102" t="str">
        <f t="shared" ref="M7:M39" si="5">IFERROR(K7/J7,"")</f>
        <v/>
      </c>
      <c r="N7" s="101">
        <f t="shared" ref="N7:N43" si="6">C7+J7</f>
        <v>20454.900000000001</v>
      </c>
      <c r="O7" s="101">
        <f t="shared" ref="O7:O43" si="7">E7+K7</f>
        <v>20446.430250000001</v>
      </c>
      <c r="P7" s="101">
        <f t="shared" ref="P7:P43" si="8">O7-N7</f>
        <v>-8.4697500000002037</v>
      </c>
      <c r="Q7" s="99">
        <f t="shared" ref="Q7:Q39" si="9">IFERROR(O7/N7,"")</f>
        <v>0.99958593051053779</v>
      </c>
      <c r="S7" s="50"/>
    </row>
    <row r="8" spans="1:19" s="111" customFormat="1" ht="18" x14ac:dyDescent="0.35">
      <c r="A8" s="108" t="s">
        <v>71</v>
      </c>
      <c r="B8" s="109" t="s">
        <v>108</v>
      </c>
      <c r="C8" s="101">
        <v>13885</v>
      </c>
      <c r="D8" s="101">
        <v>13885</v>
      </c>
      <c r="E8" s="101">
        <v>13395.794830000001</v>
      </c>
      <c r="F8" s="101">
        <f t="shared" si="0"/>
        <v>-489.20516999999927</v>
      </c>
      <c r="G8" s="99">
        <f t="shared" si="1"/>
        <v>0.96476736262153406</v>
      </c>
      <c r="H8" s="101">
        <f t="shared" si="2"/>
        <v>-489.20516999999927</v>
      </c>
      <c r="I8" s="99">
        <f t="shared" si="3"/>
        <v>0.96476736262153406</v>
      </c>
      <c r="J8" s="101">
        <v>0</v>
      </c>
      <c r="K8" s="101">
        <v>0</v>
      </c>
      <c r="L8" s="148">
        <f t="shared" si="4"/>
        <v>0</v>
      </c>
      <c r="M8" s="102" t="str">
        <f t="shared" si="5"/>
        <v/>
      </c>
      <c r="N8" s="101">
        <f t="shared" si="6"/>
        <v>13885</v>
      </c>
      <c r="O8" s="101">
        <f t="shared" si="7"/>
        <v>13395.794830000001</v>
      </c>
      <c r="P8" s="101">
        <f t="shared" si="8"/>
        <v>-489.20516999999927</v>
      </c>
      <c r="Q8" s="99">
        <f t="shared" si="9"/>
        <v>0.96476736262153406</v>
      </c>
      <c r="S8" s="110"/>
    </row>
    <row r="9" spans="1:19" ht="18" customHeight="1" x14ac:dyDescent="0.35">
      <c r="A9" s="33" t="s">
        <v>72</v>
      </c>
      <c r="B9" s="24" t="s">
        <v>32</v>
      </c>
      <c r="C9" s="101">
        <v>571443.63800000004</v>
      </c>
      <c r="D9" s="101">
        <v>571443.63800000004</v>
      </c>
      <c r="E9" s="101">
        <v>560837.99341999996</v>
      </c>
      <c r="F9" s="80">
        <f t="shared" si="0"/>
        <v>-10605.64458000008</v>
      </c>
      <c r="G9" s="84">
        <f t="shared" si="1"/>
        <v>0.98144061133112115</v>
      </c>
      <c r="H9" s="80">
        <f t="shared" si="2"/>
        <v>-10605.64458000008</v>
      </c>
      <c r="I9" s="84">
        <f t="shared" si="3"/>
        <v>0.98144061133112115</v>
      </c>
      <c r="J9" s="80">
        <v>288693.2268</v>
      </c>
      <c r="K9" s="80">
        <v>237904.43694999997</v>
      </c>
      <c r="L9" s="79">
        <f t="shared" si="4"/>
        <v>-50788.78985000003</v>
      </c>
      <c r="M9" s="86">
        <f t="shared" si="5"/>
        <v>0.8240734969331811</v>
      </c>
      <c r="N9" s="80">
        <f>C9+J9</f>
        <v>860136.8648000001</v>
      </c>
      <c r="O9" s="80">
        <f>E9+K9</f>
        <v>798742.43036999996</v>
      </c>
      <c r="P9" s="80">
        <f t="shared" si="8"/>
        <v>-61394.434430000139</v>
      </c>
      <c r="Q9" s="84">
        <f t="shared" si="9"/>
        <v>0.92862248213919352</v>
      </c>
    </row>
    <row r="10" spans="1:19" ht="20.25" customHeight="1" x14ac:dyDescent="0.35">
      <c r="A10" s="33" t="s">
        <v>61</v>
      </c>
      <c r="B10" s="25" t="s">
        <v>161</v>
      </c>
      <c r="C10" s="101">
        <v>219150.68700000001</v>
      </c>
      <c r="D10" s="101">
        <v>219150.68700000001</v>
      </c>
      <c r="E10" s="101">
        <v>205645.28018999999</v>
      </c>
      <c r="F10" s="80">
        <f t="shared" si="0"/>
        <v>-13505.406810000015</v>
      </c>
      <c r="G10" s="84">
        <f t="shared" si="1"/>
        <v>0.93837387874581468</v>
      </c>
      <c r="H10" s="80">
        <f t="shared" si="2"/>
        <v>-13505.406810000015</v>
      </c>
      <c r="I10" s="84">
        <f t="shared" si="3"/>
        <v>0.93837387874581468</v>
      </c>
      <c r="J10" s="80">
        <v>29585.284440000003</v>
      </c>
      <c r="K10" s="80">
        <v>19766.77118</v>
      </c>
      <c r="L10" s="79">
        <f t="shared" si="4"/>
        <v>-9818.5132600000034</v>
      </c>
      <c r="M10" s="86">
        <f t="shared" si="5"/>
        <v>0.66812848191768126</v>
      </c>
      <c r="N10" s="80">
        <f>C10+J10</f>
        <v>248735.97143999999</v>
      </c>
      <c r="O10" s="80">
        <f>E10+K10</f>
        <v>225412.05137</v>
      </c>
      <c r="P10" s="80">
        <f t="shared" si="8"/>
        <v>-23323.920069999993</v>
      </c>
      <c r="Q10" s="84">
        <f t="shared" si="9"/>
        <v>0.90623020894416073</v>
      </c>
    </row>
    <row r="11" spans="1:19" ht="17.399999999999999" x14ac:dyDescent="0.3">
      <c r="A11" s="33" t="s">
        <v>62</v>
      </c>
      <c r="B11" s="1" t="s">
        <v>33</v>
      </c>
      <c r="C11" s="80">
        <f>SUM(C13:C24)+C12</f>
        <v>178288.11099999995</v>
      </c>
      <c r="D11" s="80">
        <f>SUM(D13:D24)+D12</f>
        <v>178288.11099999995</v>
      </c>
      <c r="E11" s="80">
        <f>SUM(E13:E24)+E12</f>
        <v>172113.81117999999</v>
      </c>
      <c r="F11" s="80">
        <f t="shared" si="0"/>
        <v>-6174.2998199999565</v>
      </c>
      <c r="G11" s="84">
        <f t="shared" si="1"/>
        <v>0.96536897617362738</v>
      </c>
      <c r="H11" s="80">
        <f t="shared" si="2"/>
        <v>-6174.2998199999565</v>
      </c>
      <c r="I11" s="84">
        <f t="shared" si="3"/>
        <v>0.96536897617362738</v>
      </c>
      <c r="J11" s="80">
        <f>SUM(J13:J24)</f>
        <v>135521.59524</v>
      </c>
      <c r="K11" s="80">
        <f>SUM(K13:K24)</f>
        <v>104617.99757000001</v>
      </c>
      <c r="L11" s="79">
        <f t="shared" si="4"/>
        <v>-30903.597669999988</v>
      </c>
      <c r="M11" s="86">
        <f t="shared" si="5"/>
        <v>0.77196551136170055</v>
      </c>
      <c r="N11" s="80">
        <f t="shared" si="6"/>
        <v>313809.70623999997</v>
      </c>
      <c r="O11" s="80">
        <f t="shared" si="7"/>
        <v>276731.80874999997</v>
      </c>
      <c r="P11" s="80">
        <f t="shared" si="8"/>
        <v>-37077.897490000003</v>
      </c>
      <c r="Q11" s="84">
        <f t="shared" si="9"/>
        <v>0.88184591887147357</v>
      </c>
    </row>
    <row r="12" spans="1:19" ht="31.5" hidden="1" customHeight="1" x14ac:dyDescent="0.35">
      <c r="A12" s="34" t="s">
        <v>158</v>
      </c>
      <c r="B12" s="90" t="s">
        <v>159</v>
      </c>
      <c r="C12" s="83">
        <v>0</v>
      </c>
      <c r="D12" s="83">
        <v>0</v>
      </c>
      <c r="E12" s="83">
        <v>0</v>
      </c>
      <c r="F12" s="83">
        <f>E12-D12</f>
        <v>0</v>
      </c>
      <c r="G12" s="85" t="str">
        <f t="shared" si="1"/>
        <v/>
      </c>
      <c r="H12" s="83">
        <f>E12-C12</f>
        <v>0</v>
      </c>
      <c r="I12" s="85" t="str">
        <f t="shared" si="3"/>
        <v/>
      </c>
      <c r="J12" s="83">
        <v>0</v>
      </c>
      <c r="K12" s="83">
        <v>0</v>
      </c>
      <c r="L12" s="125">
        <f t="shared" si="4"/>
        <v>0</v>
      </c>
      <c r="M12" s="149" t="str">
        <f t="shared" si="5"/>
        <v/>
      </c>
      <c r="N12" s="83">
        <f>C12+J12</f>
        <v>0</v>
      </c>
      <c r="O12" s="83">
        <f>E12+K12</f>
        <v>0</v>
      </c>
      <c r="P12" s="83">
        <f>O12-N12</f>
        <v>0</v>
      </c>
      <c r="Q12" s="85" t="str">
        <f t="shared" si="9"/>
        <v/>
      </c>
    </row>
    <row r="13" spans="1:19" s="111" customFormat="1" ht="36" customHeight="1" x14ac:dyDescent="0.35">
      <c r="A13" s="112" t="s">
        <v>75</v>
      </c>
      <c r="B13" s="16" t="s">
        <v>111</v>
      </c>
      <c r="C13" s="101">
        <v>1300</v>
      </c>
      <c r="D13" s="101">
        <v>1300</v>
      </c>
      <c r="E13" s="101">
        <v>1203.4967199999999</v>
      </c>
      <c r="F13" s="101">
        <f t="shared" si="0"/>
        <v>-96.503280000000132</v>
      </c>
      <c r="G13" s="99">
        <f t="shared" si="1"/>
        <v>0.92576670769230762</v>
      </c>
      <c r="H13" s="101">
        <f t="shared" ref="H13:H24" si="10">E13-C13</f>
        <v>-96.503280000000132</v>
      </c>
      <c r="I13" s="99">
        <f t="shared" si="3"/>
        <v>0.92576670769230762</v>
      </c>
      <c r="J13" s="101">
        <v>0</v>
      </c>
      <c r="K13" s="101">
        <v>0</v>
      </c>
      <c r="L13" s="148">
        <f t="shared" si="4"/>
        <v>0</v>
      </c>
      <c r="M13" s="102" t="str">
        <f t="shared" si="5"/>
        <v/>
      </c>
      <c r="N13" s="101">
        <f t="shared" si="6"/>
        <v>1300</v>
      </c>
      <c r="O13" s="101">
        <f t="shared" si="7"/>
        <v>1203.4967199999999</v>
      </c>
      <c r="P13" s="101">
        <f t="shared" si="8"/>
        <v>-96.503280000000132</v>
      </c>
      <c r="Q13" s="99">
        <f t="shared" si="9"/>
        <v>0.92576670769230762</v>
      </c>
      <c r="S13" s="110"/>
    </row>
    <row r="14" spans="1:19" s="111" customFormat="1" ht="33" customHeight="1" x14ac:dyDescent="0.35">
      <c r="A14" s="112" t="s">
        <v>74</v>
      </c>
      <c r="B14" s="16" t="s">
        <v>112</v>
      </c>
      <c r="C14" s="101">
        <v>127</v>
      </c>
      <c r="D14" s="101">
        <v>127</v>
      </c>
      <c r="E14" s="101">
        <v>123.71953999999999</v>
      </c>
      <c r="F14" s="101">
        <f t="shared" si="0"/>
        <v>-3.280460000000005</v>
      </c>
      <c r="G14" s="99">
        <f t="shared" si="1"/>
        <v>0.97416960629921256</v>
      </c>
      <c r="H14" s="101">
        <f t="shared" si="10"/>
        <v>-3.280460000000005</v>
      </c>
      <c r="I14" s="99">
        <f t="shared" si="3"/>
        <v>0.97416960629921256</v>
      </c>
      <c r="J14" s="101">
        <v>0</v>
      </c>
      <c r="K14" s="101">
        <v>0</v>
      </c>
      <c r="L14" s="148">
        <f t="shared" si="4"/>
        <v>0</v>
      </c>
      <c r="M14" s="102" t="str">
        <f t="shared" si="5"/>
        <v/>
      </c>
      <c r="N14" s="101">
        <f t="shared" si="6"/>
        <v>127</v>
      </c>
      <c r="O14" s="101">
        <f t="shared" si="7"/>
        <v>123.71953999999999</v>
      </c>
      <c r="P14" s="101">
        <f t="shared" si="8"/>
        <v>-3.280460000000005</v>
      </c>
      <c r="Q14" s="99">
        <f t="shared" si="9"/>
        <v>0.97416960629921256</v>
      </c>
      <c r="S14" s="110"/>
    </row>
    <row r="15" spans="1:19" s="111" customFormat="1" ht="53.25" customHeight="1" x14ac:dyDescent="0.35">
      <c r="A15" s="112" t="s">
        <v>63</v>
      </c>
      <c r="B15" s="16" t="s">
        <v>113</v>
      </c>
      <c r="C15" s="101">
        <v>126315.92</v>
      </c>
      <c r="D15" s="101">
        <v>126315.92</v>
      </c>
      <c r="E15" s="101">
        <v>124692.19851</v>
      </c>
      <c r="F15" s="101">
        <f t="shared" si="0"/>
        <v>-1623.7214899999963</v>
      </c>
      <c r="G15" s="99">
        <f t="shared" si="1"/>
        <v>0.98714555148709682</v>
      </c>
      <c r="H15" s="101">
        <f t="shared" si="10"/>
        <v>-1623.7214899999963</v>
      </c>
      <c r="I15" s="99">
        <f t="shared" si="3"/>
        <v>0.98714555148709682</v>
      </c>
      <c r="J15" s="101">
        <v>94821.59709000001</v>
      </c>
      <c r="K15" s="101">
        <v>77444.834700000007</v>
      </c>
      <c r="L15" s="148">
        <f t="shared" si="4"/>
        <v>-17376.762390000004</v>
      </c>
      <c r="M15" s="102">
        <f t="shared" si="5"/>
        <v>0.81674256790352484</v>
      </c>
      <c r="N15" s="101">
        <f t="shared" si="6"/>
        <v>221137.51709000001</v>
      </c>
      <c r="O15" s="101">
        <f t="shared" si="7"/>
        <v>202137.03321000002</v>
      </c>
      <c r="P15" s="101">
        <f t="shared" si="8"/>
        <v>-19000.483879999985</v>
      </c>
      <c r="Q15" s="99">
        <f t="shared" si="9"/>
        <v>0.91407842445718046</v>
      </c>
      <c r="S15" s="110"/>
    </row>
    <row r="16" spans="1:19" s="111" customFormat="1" ht="23.25" customHeight="1" x14ac:dyDescent="0.35">
      <c r="A16" s="112" t="s">
        <v>64</v>
      </c>
      <c r="B16" s="16" t="s">
        <v>114</v>
      </c>
      <c r="C16" s="101">
        <v>6962.6</v>
      </c>
      <c r="D16" s="101">
        <v>6962.6</v>
      </c>
      <c r="E16" s="101">
        <v>6950.1639100000002</v>
      </c>
      <c r="F16" s="101">
        <f t="shared" si="0"/>
        <v>-12.436090000000149</v>
      </c>
      <c r="G16" s="99">
        <f t="shared" si="1"/>
        <v>0.99821387269123596</v>
      </c>
      <c r="H16" s="101">
        <f t="shared" si="10"/>
        <v>-12.436090000000149</v>
      </c>
      <c r="I16" s="99">
        <f t="shared" si="3"/>
        <v>0.99821387269123596</v>
      </c>
      <c r="J16" s="101">
        <v>1202.6128600000002</v>
      </c>
      <c r="K16" s="101">
        <v>1202.6128600000002</v>
      </c>
      <c r="L16" s="148">
        <f t="shared" si="4"/>
        <v>0</v>
      </c>
      <c r="M16" s="102">
        <f t="shared" si="5"/>
        <v>1</v>
      </c>
      <c r="N16" s="101">
        <f t="shared" si="6"/>
        <v>8165.2128600000005</v>
      </c>
      <c r="O16" s="101">
        <f t="shared" si="7"/>
        <v>8152.7767700000004</v>
      </c>
      <c r="P16" s="101">
        <f t="shared" si="8"/>
        <v>-12.436090000000149</v>
      </c>
      <c r="Q16" s="99">
        <f t="shared" si="9"/>
        <v>0.99847694233901452</v>
      </c>
      <c r="S16" s="110"/>
    </row>
    <row r="17" spans="1:19" s="111" customFormat="1" ht="40.5" customHeight="1" x14ac:dyDescent="0.35">
      <c r="A17" s="112" t="s">
        <v>109</v>
      </c>
      <c r="B17" s="16" t="s">
        <v>115</v>
      </c>
      <c r="C17" s="101">
        <v>2044.6</v>
      </c>
      <c r="D17" s="101">
        <v>2044.6</v>
      </c>
      <c r="E17" s="101">
        <v>2027.68175</v>
      </c>
      <c r="F17" s="101">
        <f t="shared" si="0"/>
        <v>-16.918249999999944</v>
      </c>
      <c r="G17" s="99">
        <f t="shared" si="1"/>
        <v>0.99172539861097531</v>
      </c>
      <c r="H17" s="101">
        <f t="shared" si="10"/>
        <v>-16.918249999999944</v>
      </c>
      <c r="I17" s="99">
        <f t="shared" si="3"/>
        <v>0.99172539861097531</v>
      </c>
      <c r="J17" s="101">
        <v>1609.885</v>
      </c>
      <c r="K17" s="101">
        <v>1596.6420000000001</v>
      </c>
      <c r="L17" s="148">
        <f t="shared" si="4"/>
        <v>-13.242999999999938</v>
      </c>
      <c r="M17" s="102">
        <f t="shared" si="5"/>
        <v>0.99177394658624685</v>
      </c>
      <c r="N17" s="101">
        <f t="shared" si="6"/>
        <v>3654.4849999999997</v>
      </c>
      <c r="O17" s="101">
        <f t="shared" si="7"/>
        <v>3624.32375</v>
      </c>
      <c r="P17" s="101">
        <f t="shared" si="8"/>
        <v>-30.161249999999654</v>
      </c>
      <c r="Q17" s="99">
        <f t="shared" si="9"/>
        <v>0.99174678511472902</v>
      </c>
      <c r="S17" s="110"/>
    </row>
    <row r="18" spans="1:19" s="111" customFormat="1" ht="34.5" customHeight="1" x14ac:dyDescent="0.35">
      <c r="A18" s="112" t="s">
        <v>65</v>
      </c>
      <c r="B18" s="16" t="s">
        <v>77</v>
      </c>
      <c r="C18" s="101">
        <v>334.62900000000002</v>
      </c>
      <c r="D18" s="101">
        <v>334.62900000000002</v>
      </c>
      <c r="E18" s="101">
        <v>219.15829000000002</v>
      </c>
      <c r="F18" s="101">
        <f t="shared" si="0"/>
        <v>-115.47071</v>
      </c>
      <c r="G18" s="99">
        <f t="shared" si="1"/>
        <v>0.65492916035370519</v>
      </c>
      <c r="H18" s="101">
        <f t="shared" si="10"/>
        <v>-115.47071</v>
      </c>
      <c r="I18" s="99">
        <f t="shared" si="3"/>
        <v>0.65492916035370519</v>
      </c>
      <c r="J18" s="161">
        <v>0</v>
      </c>
      <c r="K18" s="161">
        <v>0</v>
      </c>
      <c r="L18" s="148">
        <f t="shared" si="4"/>
        <v>0</v>
      </c>
      <c r="M18" s="102" t="str">
        <f t="shared" si="5"/>
        <v/>
      </c>
      <c r="N18" s="101">
        <f t="shared" si="6"/>
        <v>334.62900000000002</v>
      </c>
      <c r="O18" s="101">
        <f t="shared" si="7"/>
        <v>219.15829000000002</v>
      </c>
      <c r="P18" s="101">
        <f t="shared" si="8"/>
        <v>-115.47071</v>
      </c>
      <c r="Q18" s="99">
        <f t="shared" si="9"/>
        <v>0.65492916035370519</v>
      </c>
      <c r="S18" s="110"/>
    </row>
    <row r="19" spans="1:19" s="111" customFormat="1" ht="68.25" customHeight="1" x14ac:dyDescent="0.35">
      <c r="A19" s="112" t="s">
        <v>66</v>
      </c>
      <c r="B19" s="16" t="s">
        <v>116</v>
      </c>
      <c r="C19" s="101">
        <v>0</v>
      </c>
      <c r="D19" s="101">
        <v>0</v>
      </c>
      <c r="E19" s="101">
        <v>0</v>
      </c>
      <c r="F19" s="101">
        <f t="shared" si="0"/>
        <v>0</v>
      </c>
      <c r="G19" s="99" t="str">
        <f t="shared" si="1"/>
        <v/>
      </c>
      <c r="H19" s="101">
        <f t="shared" si="10"/>
        <v>0</v>
      </c>
      <c r="I19" s="99" t="str">
        <f t="shared" si="3"/>
        <v/>
      </c>
      <c r="J19" s="101">
        <v>52.210050000000003</v>
      </c>
      <c r="K19" s="101">
        <v>0</v>
      </c>
      <c r="L19" s="148">
        <f t="shared" si="4"/>
        <v>-52.210050000000003</v>
      </c>
      <c r="M19" s="102">
        <f t="shared" si="5"/>
        <v>0</v>
      </c>
      <c r="N19" s="101">
        <f t="shared" si="6"/>
        <v>52.210050000000003</v>
      </c>
      <c r="O19" s="101">
        <f t="shared" si="7"/>
        <v>0</v>
      </c>
      <c r="P19" s="101">
        <f t="shared" si="8"/>
        <v>-52.210050000000003</v>
      </c>
      <c r="Q19" s="99">
        <f t="shared" si="9"/>
        <v>0</v>
      </c>
      <c r="S19" s="110"/>
    </row>
    <row r="20" spans="1:19" s="111" customFormat="1" ht="36" customHeight="1" x14ac:dyDescent="0.35">
      <c r="A20" s="112" t="s">
        <v>110</v>
      </c>
      <c r="B20" s="16" t="s">
        <v>117</v>
      </c>
      <c r="C20" s="101">
        <v>446</v>
      </c>
      <c r="D20" s="101">
        <v>446</v>
      </c>
      <c r="E20" s="101">
        <v>426.03561999999999</v>
      </c>
      <c r="F20" s="101">
        <f t="shared" si="0"/>
        <v>-19.964380000000006</v>
      </c>
      <c r="G20" s="99">
        <f t="shared" si="1"/>
        <v>0.95523681614349776</v>
      </c>
      <c r="H20" s="101">
        <f t="shared" si="10"/>
        <v>-19.964380000000006</v>
      </c>
      <c r="I20" s="99">
        <f t="shared" si="3"/>
        <v>0.95523681614349776</v>
      </c>
      <c r="J20" s="161">
        <v>0</v>
      </c>
      <c r="K20" s="161">
        <v>0</v>
      </c>
      <c r="L20" s="148">
        <f t="shared" si="4"/>
        <v>0</v>
      </c>
      <c r="M20" s="102" t="str">
        <f t="shared" si="5"/>
        <v/>
      </c>
      <c r="N20" s="101">
        <f t="shared" si="6"/>
        <v>446</v>
      </c>
      <c r="O20" s="101">
        <f t="shared" si="7"/>
        <v>426.03561999999999</v>
      </c>
      <c r="P20" s="101">
        <f t="shared" si="8"/>
        <v>-19.964380000000006</v>
      </c>
      <c r="Q20" s="99">
        <f t="shared" si="9"/>
        <v>0.95523681614349776</v>
      </c>
      <c r="S20" s="110"/>
    </row>
    <row r="21" spans="1:19" s="111" customFormat="1" ht="23.25" customHeight="1" x14ac:dyDescent="0.35">
      <c r="A21" s="112" t="s">
        <v>76</v>
      </c>
      <c r="B21" s="16" t="s">
        <v>73</v>
      </c>
      <c r="C21" s="101">
        <v>442.87</v>
      </c>
      <c r="D21" s="101">
        <v>442.87</v>
      </c>
      <c r="E21" s="101">
        <v>428.18488000000002</v>
      </c>
      <c r="F21" s="101">
        <f t="shared" si="0"/>
        <v>-14.685119999999984</v>
      </c>
      <c r="G21" s="99">
        <f t="shared" si="1"/>
        <v>0.96684101429313352</v>
      </c>
      <c r="H21" s="101">
        <f t="shared" si="10"/>
        <v>-14.685119999999984</v>
      </c>
      <c r="I21" s="99">
        <f t="shared" si="3"/>
        <v>0.96684101429313352</v>
      </c>
      <c r="J21" s="161">
        <v>0</v>
      </c>
      <c r="K21" s="161">
        <v>0</v>
      </c>
      <c r="L21" s="148">
        <f t="shared" si="4"/>
        <v>0</v>
      </c>
      <c r="M21" s="102" t="str">
        <f t="shared" si="5"/>
        <v/>
      </c>
      <c r="N21" s="101">
        <f t="shared" si="6"/>
        <v>442.87</v>
      </c>
      <c r="O21" s="101">
        <f t="shared" si="7"/>
        <v>428.18488000000002</v>
      </c>
      <c r="P21" s="101">
        <f t="shared" si="8"/>
        <v>-14.685119999999984</v>
      </c>
      <c r="Q21" s="99">
        <f t="shared" si="9"/>
        <v>0.96684101429313352</v>
      </c>
      <c r="S21" s="110"/>
    </row>
    <row r="22" spans="1:19" s="111" customFormat="1" ht="40.5" customHeight="1" x14ac:dyDescent="0.35">
      <c r="A22" s="112" t="s">
        <v>67</v>
      </c>
      <c r="B22" s="16" t="s">
        <v>118</v>
      </c>
      <c r="C22" s="101">
        <v>9438.2999999999993</v>
      </c>
      <c r="D22" s="101">
        <v>9438.2999999999993</v>
      </c>
      <c r="E22" s="101">
        <v>9198.8278000000009</v>
      </c>
      <c r="F22" s="101">
        <f t="shared" si="0"/>
        <v>-239.47219999999834</v>
      </c>
      <c r="G22" s="99">
        <f t="shared" si="1"/>
        <v>0.97462761302353196</v>
      </c>
      <c r="H22" s="101">
        <f t="shared" si="10"/>
        <v>-239.47219999999834</v>
      </c>
      <c r="I22" s="99">
        <f t="shared" si="3"/>
        <v>0.97462761302353196</v>
      </c>
      <c r="J22" s="161">
        <v>1885.9037599999999</v>
      </c>
      <c r="K22" s="161">
        <v>1279.73893</v>
      </c>
      <c r="L22" s="148">
        <f t="shared" si="4"/>
        <v>-606.16482999999994</v>
      </c>
      <c r="M22" s="102">
        <f t="shared" si="5"/>
        <v>0.67858124955432508</v>
      </c>
      <c r="N22" s="101">
        <f t="shared" si="6"/>
        <v>11324.203759999999</v>
      </c>
      <c r="O22" s="101">
        <f t="shared" si="7"/>
        <v>10478.56673</v>
      </c>
      <c r="P22" s="101">
        <f t="shared" si="8"/>
        <v>-845.63702999999805</v>
      </c>
      <c r="Q22" s="99">
        <f t="shared" si="9"/>
        <v>0.92532481330060434</v>
      </c>
      <c r="S22" s="110"/>
    </row>
    <row r="23" spans="1:19" s="111" customFormat="1" ht="48.75" customHeight="1" x14ac:dyDescent="0.35">
      <c r="A23" s="112">
        <v>3230</v>
      </c>
      <c r="B23" s="16" t="s">
        <v>200</v>
      </c>
      <c r="C23" s="101">
        <v>5229.74</v>
      </c>
      <c r="D23" s="101">
        <v>5229.74</v>
      </c>
      <c r="E23" s="101">
        <v>2764.17407</v>
      </c>
      <c r="F23" s="101">
        <f t="shared" si="0"/>
        <v>-2465.5659299999998</v>
      </c>
      <c r="G23" s="99">
        <f t="shared" si="1"/>
        <v>0.52854904259102753</v>
      </c>
      <c r="H23" s="101">
        <f t="shared" si="10"/>
        <v>-2465.5659299999998</v>
      </c>
      <c r="I23" s="99">
        <f t="shared" si="3"/>
        <v>0.52854904259102753</v>
      </c>
      <c r="J23" s="161">
        <v>27953.4548</v>
      </c>
      <c r="K23" s="161">
        <v>16119.297859999999</v>
      </c>
      <c r="L23" s="148">
        <f t="shared" si="4"/>
        <v>-11834.156940000001</v>
      </c>
      <c r="M23" s="102">
        <f t="shared" si="5"/>
        <v>0.57664778737832434</v>
      </c>
      <c r="N23" s="101">
        <f>C23+J23</f>
        <v>33183.194799999997</v>
      </c>
      <c r="O23" s="101">
        <f>E23+K23</f>
        <v>18883.47193</v>
      </c>
      <c r="P23" s="101">
        <f t="shared" si="8"/>
        <v>-14299.722869999998</v>
      </c>
      <c r="Q23" s="99">
        <f t="shared" si="9"/>
        <v>0.56906732591040332</v>
      </c>
      <c r="S23" s="110"/>
    </row>
    <row r="24" spans="1:19" s="111" customFormat="1" ht="23.25" customHeight="1" x14ac:dyDescent="0.35">
      <c r="A24" s="112" t="s">
        <v>78</v>
      </c>
      <c r="B24" s="16" t="s">
        <v>119</v>
      </c>
      <c r="C24" s="101">
        <v>25646.452000000001</v>
      </c>
      <c r="D24" s="101">
        <v>25646.452000000001</v>
      </c>
      <c r="E24" s="101">
        <v>24080.17009</v>
      </c>
      <c r="F24" s="101">
        <f t="shared" si="0"/>
        <v>-1566.2819100000015</v>
      </c>
      <c r="G24" s="99">
        <f t="shared" si="1"/>
        <v>0.93892793007001507</v>
      </c>
      <c r="H24" s="101">
        <f t="shared" si="10"/>
        <v>-1566.2819100000015</v>
      </c>
      <c r="I24" s="99">
        <f t="shared" si="3"/>
        <v>0.93892793007001507</v>
      </c>
      <c r="J24" s="161">
        <v>7995.9316799999997</v>
      </c>
      <c r="K24" s="161">
        <v>6974.87122</v>
      </c>
      <c r="L24" s="148">
        <f t="shared" si="4"/>
        <v>-1021.0604599999997</v>
      </c>
      <c r="M24" s="102">
        <f t="shared" si="5"/>
        <v>0.87230250321498504</v>
      </c>
      <c r="N24" s="101">
        <f t="shared" si="6"/>
        <v>33642.383679999999</v>
      </c>
      <c r="O24" s="101">
        <f t="shared" si="7"/>
        <v>31055.041310000001</v>
      </c>
      <c r="P24" s="101">
        <f t="shared" si="8"/>
        <v>-2587.3423699999985</v>
      </c>
      <c r="Q24" s="99">
        <f t="shared" si="9"/>
        <v>0.92309277503608811</v>
      </c>
      <c r="S24" s="110"/>
    </row>
    <row r="25" spans="1:19" s="23" customFormat="1" ht="17.399999999999999" x14ac:dyDescent="0.3">
      <c r="A25" s="35" t="s">
        <v>79</v>
      </c>
      <c r="B25" s="26" t="s">
        <v>35</v>
      </c>
      <c r="C25" s="80">
        <v>103248.2</v>
      </c>
      <c r="D25" s="80">
        <v>103248.2</v>
      </c>
      <c r="E25" s="80">
        <v>100685.55347</v>
      </c>
      <c r="F25" s="80">
        <f t="shared" si="0"/>
        <v>-2562.6465299999982</v>
      </c>
      <c r="G25" s="84">
        <f t="shared" si="1"/>
        <v>0.97517974618443715</v>
      </c>
      <c r="H25" s="80">
        <f t="shared" si="2"/>
        <v>-2562.6465299999982</v>
      </c>
      <c r="I25" s="84">
        <f t="shared" si="3"/>
        <v>0.97517974618443715</v>
      </c>
      <c r="J25" s="162">
        <v>3770.68541</v>
      </c>
      <c r="K25" s="162">
        <v>2768.0397200000002</v>
      </c>
      <c r="L25" s="79">
        <f t="shared" si="4"/>
        <v>-1002.6456899999998</v>
      </c>
      <c r="M25" s="86">
        <f t="shared" si="5"/>
        <v>0.73409457937250733</v>
      </c>
      <c r="N25" s="80">
        <f t="shared" si="6"/>
        <v>107018.88541</v>
      </c>
      <c r="O25" s="80">
        <f t="shared" si="7"/>
        <v>103453.59319</v>
      </c>
      <c r="P25" s="80">
        <f t="shared" si="8"/>
        <v>-3565.292220000003</v>
      </c>
      <c r="Q25" s="84">
        <f t="shared" si="9"/>
        <v>0.9666853919629137</v>
      </c>
      <c r="S25" s="22"/>
    </row>
    <row r="26" spans="1:19" s="23" customFormat="1" ht="32.25" customHeight="1" x14ac:dyDescent="0.3">
      <c r="A26" s="36" t="s">
        <v>80</v>
      </c>
      <c r="B26" s="26" t="s">
        <v>37</v>
      </c>
      <c r="C26" s="80">
        <v>50229.302000000003</v>
      </c>
      <c r="D26" s="80">
        <v>50229.302000000003</v>
      </c>
      <c r="E26" s="80">
        <v>49650.232490000002</v>
      </c>
      <c r="F26" s="80">
        <f t="shared" si="0"/>
        <v>-579.06951000000117</v>
      </c>
      <c r="G26" s="84">
        <f t="shared" si="1"/>
        <v>0.98847148005361485</v>
      </c>
      <c r="H26" s="80">
        <f t="shared" si="2"/>
        <v>-579.06951000000117</v>
      </c>
      <c r="I26" s="84">
        <f t="shared" si="3"/>
        <v>0.98847148005361485</v>
      </c>
      <c r="J26" s="162">
        <v>5852.5463099999997</v>
      </c>
      <c r="K26" s="162">
        <v>346.44425999999999</v>
      </c>
      <c r="L26" s="80">
        <f t="shared" si="4"/>
        <v>-5506.1020499999995</v>
      </c>
      <c r="M26" s="86">
        <f t="shared" si="5"/>
        <v>5.9195475208465291E-2</v>
      </c>
      <c r="N26" s="80">
        <f t="shared" si="6"/>
        <v>56081.848310000001</v>
      </c>
      <c r="O26" s="80">
        <f t="shared" si="7"/>
        <v>49996.676749999999</v>
      </c>
      <c r="P26" s="80">
        <f t="shared" si="8"/>
        <v>-6085.1715600000025</v>
      </c>
      <c r="Q26" s="84">
        <f t="shared" si="9"/>
        <v>0.89149481082785653</v>
      </c>
      <c r="S26" s="22"/>
    </row>
    <row r="27" spans="1:19" s="23" customFormat="1" ht="24" customHeight="1" x14ac:dyDescent="0.3">
      <c r="A27" s="36" t="s">
        <v>81</v>
      </c>
      <c r="B27" s="26" t="s">
        <v>34</v>
      </c>
      <c r="C27" s="80">
        <v>2436.1239999999998</v>
      </c>
      <c r="D27" s="80">
        <v>2436.1239999999998</v>
      </c>
      <c r="E27" s="80">
        <v>685.54696999999999</v>
      </c>
      <c r="F27" s="80">
        <f t="shared" si="0"/>
        <v>-1750.5770299999999</v>
      </c>
      <c r="G27" s="84">
        <f t="shared" si="1"/>
        <v>0.28140889790503276</v>
      </c>
      <c r="H27" s="80">
        <f t="shared" si="2"/>
        <v>-1750.5770299999999</v>
      </c>
      <c r="I27" s="84">
        <f t="shared" si="3"/>
        <v>0.28140889790503276</v>
      </c>
      <c r="J27" s="162">
        <v>0</v>
      </c>
      <c r="K27" s="162">
        <v>0</v>
      </c>
      <c r="L27" s="80">
        <f t="shared" si="4"/>
        <v>0</v>
      </c>
      <c r="M27" s="86" t="str">
        <f t="shared" si="5"/>
        <v/>
      </c>
      <c r="N27" s="80">
        <f t="shared" ref="N27:N39" si="11">C27+J27</f>
        <v>2436.1239999999998</v>
      </c>
      <c r="O27" s="80">
        <f t="shared" ref="O27:O39" si="12">E27+K27</f>
        <v>685.54696999999999</v>
      </c>
      <c r="P27" s="80">
        <f t="shared" ref="P27:P39" si="13">O27-N27</f>
        <v>-1750.5770299999999</v>
      </c>
      <c r="Q27" s="84">
        <f t="shared" si="9"/>
        <v>0.28140889790503276</v>
      </c>
      <c r="S27" s="22"/>
    </row>
    <row r="28" spans="1:19" s="23" customFormat="1" ht="24" customHeight="1" x14ac:dyDescent="0.3">
      <c r="A28" s="36" t="s">
        <v>82</v>
      </c>
      <c r="B28" s="26" t="s">
        <v>124</v>
      </c>
      <c r="C28" s="80">
        <f>C29+C30+C31+C32+C33</f>
        <v>82993.497000000003</v>
      </c>
      <c r="D28" s="80">
        <f>D29+D30+D31+D32+D33</f>
        <v>82993.497000000003</v>
      </c>
      <c r="E28" s="80">
        <f>E29+E30+E31+E32+E33</f>
        <v>78540.174300000013</v>
      </c>
      <c r="F28" s="80">
        <f t="shared" si="0"/>
        <v>-4453.3226999999897</v>
      </c>
      <c r="G28" s="84">
        <f t="shared" si="1"/>
        <v>0.94634130551216578</v>
      </c>
      <c r="H28" s="80">
        <f t="shared" si="2"/>
        <v>-4453.3226999999897</v>
      </c>
      <c r="I28" s="84">
        <f t="shared" si="3"/>
        <v>0.94634130551216578</v>
      </c>
      <c r="J28" s="162">
        <f>J29+J30+J31+J32+J33</f>
        <v>481909.11298999999</v>
      </c>
      <c r="K28" s="162">
        <f>K29+K30+K31+K32+K33</f>
        <v>413382.26386000001</v>
      </c>
      <c r="L28" s="80">
        <f t="shared" si="4"/>
        <v>-68526.849129999988</v>
      </c>
      <c r="M28" s="86">
        <f t="shared" si="5"/>
        <v>0.8578013005298325</v>
      </c>
      <c r="N28" s="80">
        <f t="shared" si="11"/>
        <v>564902.60999000003</v>
      </c>
      <c r="O28" s="80">
        <f t="shared" si="12"/>
        <v>491922.43816000002</v>
      </c>
      <c r="P28" s="80">
        <f t="shared" si="13"/>
        <v>-72980.171830000007</v>
      </c>
      <c r="Q28" s="84">
        <f t="shared" si="9"/>
        <v>0.87080928546021075</v>
      </c>
      <c r="S28" s="22"/>
    </row>
    <row r="29" spans="1:19" s="111" customFormat="1" ht="39" customHeight="1" x14ac:dyDescent="0.35">
      <c r="A29" s="113" t="s">
        <v>120</v>
      </c>
      <c r="B29" s="114" t="s">
        <v>125</v>
      </c>
      <c r="C29" s="101">
        <v>1600</v>
      </c>
      <c r="D29" s="101">
        <v>1600</v>
      </c>
      <c r="E29" s="101">
        <v>1081.9670000000001</v>
      </c>
      <c r="F29" s="101">
        <f t="shared" si="0"/>
        <v>-518.0329999999999</v>
      </c>
      <c r="G29" s="99">
        <f t="shared" si="1"/>
        <v>0.67622937500000002</v>
      </c>
      <c r="H29" s="101">
        <f t="shared" si="2"/>
        <v>-518.0329999999999</v>
      </c>
      <c r="I29" s="99">
        <f t="shared" si="3"/>
        <v>0.67622937500000002</v>
      </c>
      <c r="J29" s="182">
        <v>290</v>
      </c>
      <c r="K29" s="182">
        <v>186.03899999999999</v>
      </c>
      <c r="L29" s="101">
        <f t="shared" si="4"/>
        <v>-103.96100000000001</v>
      </c>
      <c r="M29" s="102">
        <f t="shared" si="5"/>
        <v>0.64151379310344825</v>
      </c>
      <c r="N29" s="101">
        <f t="shared" si="11"/>
        <v>1890</v>
      </c>
      <c r="O29" s="101">
        <f t="shared" si="12"/>
        <v>1268.0060000000001</v>
      </c>
      <c r="P29" s="101">
        <f t="shared" si="13"/>
        <v>-621.99399999999991</v>
      </c>
      <c r="Q29" s="99">
        <f t="shared" si="9"/>
        <v>0.67090264550264556</v>
      </c>
      <c r="S29" s="110"/>
    </row>
    <row r="30" spans="1:19" s="111" customFormat="1" ht="18" x14ac:dyDescent="0.35">
      <c r="A30" s="113" t="s">
        <v>86</v>
      </c>
      <c r="B30" s="114" t="s">
        <v>126</v>
      </c>
      <c r="C30" s="101">
        <v>1800</v>
      </c>
      <c r="D30" s="101">
        <v>1800</v>
      </c>
      <c r="E30" s="101">
        <v>0</v>
      </c>
      <c r="F30" s="101">
        <f t="shared" si="0"/>
        <v>-1800</v>
      </c>
      <c r="G30" s="99">
        <f t="shared" si="1"/>
        <v>0</v>
      </c>
      <c r="H30" s="101">
        <f t="shared" si="2"/>
        <v>-1800</v>
      </c>
      <c r="I30" s="99">
        <f t="shared" si="3"/>
        <v>0</v>
      </c>
      <c r="J30" s="182">
        <v>121663.70998</v>
      </c>
      <c r="K30" s="182">
        <v>57470.74639</v>
      </c>
      <c r="L30" s="101">
        <f t="shared" si="4"/>
        <v>-64192.963589999999</v>
      </c>
      <c r="M30" s="102">
        <f t="shared" si="5"/>
        <v>0.47237377850344592</v>
      </c>
      <c r="N30" s="101">
        <f t="shared" si="11"/>
        <v>123463.70998</v>
      </c>
      <c r="O30" s="101">
        <f t="shared" si="12"/>
        <v>57470.74639</v>
      </c>
      <c r="P30" s="101">
        <f t="shared" si="13"/>
        <v>-65992.963589999999</v>
      </c>
      <c r="Q30" s="99">
        <f t="shared" si="9"/>
        <v>0.46548695482510399</v>
      </c>
      <c r="R30" s="199"/>
      <c r="S30" s="110"/>
    </row>
    <row r="31" spans="1:19" s="111" customFormat="1" ht="36" x14ac:dyDescent="0.35">
      <c r="A31" s="113" t="s">
        <v>87</v>
      </c>
      <c r="B31" s="114" t="s">
        <v>127</v>
      </c>
      <c r="C31" s="101">
        <v>74943.396999999997</v>
      </c>
      <c r="D31" s="101">
        <v>74943.396999999997</v>
      </c>
      <c r="E31" s="101">
        <v>74715.514040000009</v>
      </c>
      <c r="F31" s="101">
        <f t="shared" si="0"/>
        <v>-227.88295999998809</v>
      </c>
      <c r="G31" s="99">
        <f t="shared" si="1"/>
        <v>0.99695926567086368</v>
      </c>
      <c r="H31" s="101">
        <f t="shared" si="2"/>
        <v>-227.88295999998809</v>
      </c>
      <c r="I31" s="99">
        <f t="shared" si="3"/>
        <v>0.99695926567086368</v>
      </c>
      <c r="J31" s="182">
        <v>355533.40500000003</v>
      </c>
      <c r="K31" s="182">
        <v>351917.43747</v>
      </c>
      <c r="L31" s="101">
        <f t="shared" si="4"/>
        <v>-3615.9675300000235</v>
      </c>
      <c r="M31" s="102">
        <f t="shared" si="5"/>
        <v>0.98982945771298192</v>
      </c>
      <c r="N31" s="101">
        <f t="shared" si="11"/>
        <v>430476.80200000003</v>
      </c>
      <c r="O31" s="101">
        <f t="shared" si="12"/>
        <v>426632.95151000004</v>
      </c>
      <c r="P31" s="101">
        <f t="shared" si="13"/>
        <v>-3843.8504899999825</v>
      </c>
      <c r="Q31" s="99">
        <f t="shared" si="9"/>
        <v>0.99107071398007651</v>
      </c>
      <c r="R31" s="199"/>
      <c r="S31" s="110"/>
    </row>
    <row r="32" spans="1:19" s="111" customFormat="1" ht="36" x14ac:dyDescent="0.35">
      <c r="A32" s="113" t="s">
        <v>85</v>
      </c>
      <c r="B32" s="114" t="s">
        <v>128</v>
      </c>
      <c r="C32" s="101">
        <v>4650.1000000000004</v>
      </c>
      <c r="D32" s="101">
        <v>4650.1000000000004</v>
      </c>
      <c r="E32" s="101">
        <v>2742.6932599999996</v>
      </c>
      <c r="F32" s="101">
        <f t="shared" si="0"/>
        <v>-1907.4067400000008</v>
      </c>
      <c r="G32" s="99">
        <f t="shared" si="1"/>
        <v>0.5898138233586373</v>
      </c>
      <c r="H32" s="101">
        <f t="shared" si="2"/>
        <v>-1907.4067400000008</v>
      </c>
      <c r="I32" s="99">
        <f t="shared" si="3"/>
        <v>0.5898138233586373</v>
      </c>
      <c r="J32" s="182">
        <v>130</v>
      </c>
      <c r="K32" s="182">
        <v>0</v>
      </c>
      <c r="L32" s="101">
        <f t="shared" si="4"/>
        <v>-130</v>
      </c>
      <c r="M32" s="102">
        <f t="shared" si="5"/>
        <v>0</v>
      </c>
      <c r="N32" s="101">
        <f t="shared" si="11"/>
        <v>4780.1000000000004</v>
      </c>
      <c r="O32" s="101">
        <f t="shared" si="12"/>
        <v>2742.6932599999996</v>
      </c>
      <c r="P32" s="101">
        <f t="shared" si="13"/>
        <v>-2037.4067400000008</v>
      </c>
      <c r="Q32" s="99">
        <f t="shared" si="9"/>
        <v>0.57377319721344733</v>
      </c>
      <c r="R32" s="199"/>
      <c r="S32" s="110"/>
    </row>
    <row r="33" spans="1:19" s="23" customFormat="1" ht="54" x14ac:dyDescent="0.35">
      <c r="A33" s="76" t="s">
        <v>162</v>
      </c>
      <c r="B33" s="77" t="s">
        <v>163</v>
      </c>
      <c r="C33" s="101">
        <v>0</v>
      </c>
      <c r="D33" s="101">
        <v>0</v>
      </c>
      <c r="E33" s="101">
        <v>0</v>
      </c>
      <c r="F33" s="101">
        <f t="shared" si="0"/>
        <v>0</v>
      </c>
      <c r="G33" s="99" t="str">
        <f t="shared" si="1"/>
        <v/>
      </c>
      <c r="H33" s="101">
        <f t="shared" si="2"/>
        <v>0</v>
      </c>
      <c r="I33" s="85" t="str">
        <f t="shared" si="3"/>
        <v/>
      </c>
      <c r="J33" s="182">
        <v>4291.9980099999993</v>
      </c>
      <c r="K33" s="182">
        <v>3808.0410000000002</v>
      </c>
      <c r="L33" s="101">
        <f t="shared" si="4"/>
        <v>-483.95700999999917</v>
      </c>
      <c r="M33" s="102">
        <f t="shared" si="5"/>
        <v>0.88724202367465699</v>
      </c>
      <c r="N33" s="101">
        <f>C33+J33</f>
        <v>4291.9980099999993</v>
      </c>
      <c r="O33" s="101">
        <f>E33+K33</f>
        <v>3808.0410000000002</v>
      </c>
      <c r="P33" s="101">
        <f>O33-N33</f>
        <v>-483.95700999999917</v>
      </c>
      <c r="Q33" s="99">
        <f t="shared" si="9"/>
        <v>0.88724202367465699</v>
      </c>
      <c r="R33" s="199"/>
      <c r="S33" s="22"/>
    </row>
    <row r="34" spans="1:19" s="23" customFormat="1" ht="17.399999999999999" x14ac:dyDescent="0.3">
      <c r="A34" s="36" t="s">
        <v>83</v>
      </c>
      <c r="B34" s="26" t="s">
        <v>129</v>
      </c>
      <c r="C34" s="80">
        <f>C35+C37+C38+C39+C36</f>
        <v>14286.1</v>
      </c>
      <c r="D34" s="80">
        <f>D35+D37+D38+D39+D36</f>
        <v>14286.1</v>
      </c>
      <c r="E34" s="80">
        <f>E35+E37+E38+E39+E36</f>
        <v>2262.1003999999998</v>
      </c>
      <c r="F34" s="80">
        <f t="shared" si="0"/>
        <v>-12023.999600000001</v>
      </c>
      <c r="G34" s="84">
        <f t="shared" si="1"/>
        <v>0.15834275274567586</v>
      </c>
      <c r="H34" s="80">
        <f t="shared" si="2"/>
        <v>-12023.999600000001</v>
      </c>
      <c r="I34" s="84">
        <f t="shared" si="3"/>
        <v>0.15834275274567586</v>
      </c>
      <c r="J34" s="162">
        <f>J35+J37+J38+J39+J36</f>
        <v>9113.3762999999999</v>
      </c>
      <c r="K34" s="162">
        <f>(K35+K37+K38+K39+K36)</f>
        <v>5898.0982800000002</v>
      </c>
      <c r="L34" s="80">
        <f t="shared" si="4"/>
        <v>-3215.2780199999997</v>
      </c>
      <c r="M34" s="86">
        <f t="shared" si="5"/>
        <v>0.64719134663626254</v>
      </c>
      <c r="N34" s="80">
        <f t="shared" si="11"/>
        <v>23399.476300000002</v>
      </c>
      <c r="O34" s="80">
        <f t="shared" si="12"/>
        <v>8160.1986799999995</v>
      </c>
      <c r="P34" s="80">
        <f t="shared" si="13"/>
        <v>-15239.277620000003</v>
      </c>
      <c r="Q34" s="84">
        <f t="shared" si="9"/>
        <v>0.34873424410784776</v>
      </c>
      <c r="R34" s="199"/>
      <c r="S34" s="22"/>
    </row>
    <row r="35" spans="1:19" s="111" customFormat="1" ht="36" x14ac:dyDescent="0.35">
      <c r="A35" s="113" t="s">
        <v>84</v>
      </c>
      <c r="B35" s="114" t="s">
        <v>130</v>
      </c>
      <c r="C35" s="101">
        <v>954</v>
      </c>
      <c r="D35" s="101">
        <v>954</v>
      </c>
      <c r="E35" s="101">
        <v>951.89297999999997</v>
      </c>
      <c r="F35" s="101">
        <f t="shared" si="0"/>
        <v>-2.1070200000000341</v>
      </c>
      <c r="G35" s="99">
        <f t="shared" si="1"/>
        <v>0.99779138364779874</v>
      </c>
      <c r="H35" s="101">
        <f t="shared" si="2"/>
        <v>-2.1070200000000341</v>
      </c>
      <c r="I35" s="99">
        <f t="shared" si="3"/>
        <v>0.99779138364779874</v>
      </c>
      <c r="J35" s="182">
        <v>5347.4742999999999</v>
      </c>
      <c r="K35" s="182">
        <v>5347.2102999999997</v>
      </c>
      <c r="L35" s="101">
        <f t="shared" si="4"/>
        <v>-0.26400000000012369</v>
      </c>
      <c r="M35" s="102">
        <f t="shared" si="5"/>
        <v>0.99995063089877778</v>
      </c>
      <c r="N35" s="101">
        <f t="shared" si="11"/>
        <v>6301.4742999999999</v>
      </c>
      <c r="O35" s="101">
        <f t="shared" si="12"/>
        <v>6299.1032799999994</v>
      </c>
      <c r="P35" s="101">
        <f t="shared" si="13"/>
        <v>-2.3710200000004988</v>
      </c>
      <c r="Q35" s="99">
        <f t="shared" si="9"/>
        <v>0.99962373567087304</v>
      </c>
      <c r="R35" s="199"/>
      <c r="S35" s="110"/>
    </row>
    <row r="36" spans="1:19" s="111" customFormat="1" ht="18" x14ac:dyDescent="0.35">
      <c r="A36" s="113" t="s">
        <v>180</v>
      </c>
      <c r="B36" s="114" t="s">
        <v>181</v>
      </c>
      <c r="C36" s="101">
        <v>0</v>
      </c>
      <c r="D36" s="101">
        <v>0</v>
      </c>
      <c r="E36" s="101">
        <v>0</v>
      </c>
      <c r="F36" s="101">
        <f t="shared" si="0"/>
        <v>0</v>
      </c>
      <c r="G36" s="99" t="str">
        <f t="shared" si="1"/>
        <v/>
      </c>
      <c r="H36" s="101">
        <f t="shared" si="2"/>
        <v>0</v>
      </c>
      <c r="I36" s="99" t="str">
        <f t="shared" si="3"/>
        <v/>
      </c>
      <c r="J36" s="182">
        <v>79.988</v>
      </c>
      <c r="K36" s="182">
        <v>75.988</v>
      </c>
      <c r="L36" s="101">
        <f t="shared" si="4"/>
        <v>-4</v>
      </c>
      <c r="M36" s="102">
        <f t="shared" si="5"/>
        <v>0.94999249887483117</v>
      </c>
      <c r="N36" s="101">
        <f>C36+J36</f>
        <v>79.988</v>
      </c>
      <c r="O36" s="101">
        <f>E36+K36</f>
        <v>75.988</v>
      </c>
      <c r="P36" s="101">
        <f>O36-N36</f>
        <v>-4</v>
      </c>
      <c r="Q36" s="99">
        <f t="shared" si="9"/>
        <v>0.94999249887483117</v>
      </c>
      <c r="R36" s="199"/>
      <c r="S36" s="110"/>
    </row>
    <row r="37" spans="1:19" s="111" customFormat="1" ht="18" x14ac:dyDescent="0.35">
      <c r="A37" s="113" t="s">
        <v>121</v>
      </c>
      <c r="B37" s="114" t="s">
        <v>131</v>
      </c>
      <c r="C37" s="101">
        <v>0</v>
      </c>
      <c r="D37" s="101">
        <v>0</v>
      </c>
      <c r="E37" s="101">
        <v>0</v>
      </c>
      <c r="F37" s="101">
        <f t="shared" si="0"/>
        <v>0</v>
      </c>
      <c r="G37" s="99" t="str">
        <f t="shared" si="1"/>
        <v/>
      </c>
      <c r="H37" s="101">
        <f t="shared" si="2"/>
        <v>0</v>
      </c>
      <c r="I37" s="99" t="str">
        <f t="shared" si="3"/>
        <v/>
      </c>
      <c r="J37" s="182">
        <v>3685.9140000000002</v>
      </c>
      <c r="K37" s="182">
        <v>474.89997999999997</v>
      </c>
      <c r="L37" s="101">
        <f t="shared" si="4"/>
        <v>-3211.0140200000001</v>
      </c>
      <c r="M37" s="102">
        <f t="shared" si="5"/>
        <v>0.12884185035244988</v>
      </c>
      <c r="N37" s="101">
        <f t="shared" si="11"/>
        <v>3685.9140000000002</v>
      </c>
      <c r="O37" s="101">
        <f t="shared" si="12"/>
        <v>474.89997999999997</v>
      </c>
      <c r="P37" s="101">
        <f t="shared" si="13"/>
        <v>-3211.0140200000001</v>
      </c>
      <c r="Q37" s="99">
        <f t="shared" si="9"/>
        <v>0.12884185035244988</v>
      </c>
      <c r="R37" s="199"/>
      <c r="S37" s="110"/>
    </row>
    <row r="38" spans="1:19" s="111" customFormat="1" ht="27.75" customHeight="1" x14ac:dyDescent="0.35">
      <c r="A38" s="113" t="s">
        <v>122</v>
      </c>
      <c r="B38" s="114" t="s">
        <v>36</v>
      </c>
      <c r="C38" s="101">
        <v>1420</v>
      </c>
      <c r="D38" s="101">
        <v>1420</v>
      </c>
      <c r="E38" s="101">
        <v>1310.20742</v>
      </c>
      <c r="F38" s="101">
        <f t="shared" si="0"/>
        <v>-109.79258000000004</v>
      </c>
      <c r="G38" s="99">
        <f t="shared" si="1"/>
        <v>0.92268128169014085</v>
      </c>
      <c r="H38" s="101">
        <f t="shared" si="2"/>
        <v>-109.79258000000004</v>
      </c>
      <c r="I38" s="99">
        <f t="shared" si="3"/>
        <v>0.92268128169014085</v>
      </c>
      <c r="J38" s="182">
        <v>0</v>
      </c>
      <c r="K38" s="182">
        <v>0</v>
      </c>
      <c r="L38" s="101">
        <f t="shared" si="4"/>
        <v>0</v>
      </c>
      <c r="M38" s="102" t="str">
        <f t="shared" si="5"/>
        <v/>
      </c>
      <c r="N38" s="101">
        <f t="shared" si="11"/>
        <v>1420</v>
      </c>
      <c r="O38" s="101">
        <f t="shared" si="12"/>
        <v>1310.20742</v>
      </c>
      <c r="P38" s="101">
        <f t="shared" si="13"/>
        <v>-109.79258000000004</v>
      </c>
      <c r="Q38" s="99">
        <f t="shared" si="9"/>
        <v>0.92268128169014085</v>
      </c>
      <c r="R38" s="199"/>
      <c r="S38" s="110"/>
    </row>
    <row r="39" spans="1:19" s="111" customFormat="1" ht="26.25" customHeight="1" x14ac:dyDescent="0.35">
      <c r="A39" s="113" t="s">
        <v>123</v>
      </c>
      <c r="B39" s="114" t="s">
        <v>45</v>
      </c>
      <c r="C39" s="101">
        <v>11912.1</v>
      </c>
      <c r="D39" s="101">
        <v>11912.1</v>
      </c>
      <c r="E39" s="101">
        <v>0</v>
      </c>
      <c r="F39" s="101">
        <f t="shared" si="0"/>
        <v>-11912.1</v>
      </c>
      <c r="G39" s="99">
        <f t="shared" si="1"/>
        <v>0</v>
      </c>
      <c r="H39" s="101">
        <f t="shared" si="2"/>
        <v>-11912.1</v>
      </c>
      <c r="I39" s="99">
        <f t="shared" si="3"/>
        <v>0</v>
      </c>
      <c r="J39" s="182">
        <v>0</v>
      </c>
      <c r="K39" s="182">
        <v>0</v>
      </c>
      <c r="L39" s="101">
        <f t="shared" si="4"/>
        <v>0</v>
      </c>
      <c r="M39" s="102" t="str">
        <f t="shared" si="5"/>
        <v/>
      </c>
      <c r="N39" s="101">
        <f t="shared" si="11"/>
        <v>11912.1</v>
      </c>
      <c r="O39" s="101">
        <f t="shared" si="12"/>
        <v>0</v>
      </c>
      <c r="P39" s="101">
        <f t="shared" si="13"/>
        <v>-11912.1</v>
      </c>
      <c r="Q39" s="99">
        <f t="shared" si="9"/>
        <v>0</v>
      </c>
      <c r="R39" s="199"/>
      <c r="S39" s="110"/>
    </row>
    <row r="40" spans="1:19" s="61" customFormat="1" ht="42.75" customHeight="1" x14ac:dyDescent="0.3">
      <c r="A40" s="73" t="s">
        <v>23</v>
      </c>
      <c r="B40" s="74" t="s">
        <v>92</v>
      </c>
      <c r="C40" s="82">
        <f>C6+C9+C10+C11+C25+C26+C27+C28+C34</f>
        <v>1256415.5590000001</v>
      </c>
      <c r="D40" s="82">
        <f>D6+D9+D10+D11+D25+D26+D27+D28+D34</f>
        <v>1256415.5590000001</v>
      </c>
      <c r="E40" s="82">
        <f>E6+E9+E10+E11+E25+E26+E27+E28+E34</f>
        <v>1204262.9175000002</v>
      </c>
      <c r="F40" s="82">
        <f t="shared" si="0"/>
        <v>-52152.641499999911</v>
      </c>
      <c r="G40" s="87">
        <f t="shared" ref="G40:G54" si="14">IFERROR(E40/D40,"")</f>
        <v>0.95849092991055529</v>
      </c>
      <c r="H40" s="82">
        <f t="shared" si="2"/>
        <v>-52152.641499999911</v>
      </c>
      <c r="I40" s="87">
        <f t="shared" ref="I40:I50" si="15">IFERROR(E40/C40,"")</f>
        <v>0.95849092991055529</v>
      </c>
      <c r="J40" s="82">
        <f>J6+J9+J10+J11+J25+J26+J27+J28+J34</f>
        <v>954445.82748999994</v>
      </c>
      <c r="K40" s="82">
        <f>K6+K9+K10+K11+K25+K26+K27+K28+K34</f>
        <v>784684.05182000005</v>
      </c>
      <c r="L40" s="82">
        <f t="shared" ref="L40:L57" si="16">K40-J40</f>
        <v>-169761.77566999989</v>
      </c>
      <c r="M40" s="87">
        <f>IFERROR(K40/J40,"")</f>
        <v>0.82213576634680341</v>
      </c>
      <c r="N40" s="82">
        <f t="shared" si="6"/>
        <v>2210861.3864899999</v>
      </c>
      <c r="O40" s="82">
        <f t="shared" si="7"/>
        <v>1988946.9693200001</v>
      </c>
      <c r="P40" s="82">
        <f t="shared" si="8"/>
        <v>-221914.4171699998</v>
      </c>
      <c r="Q40" s="87">
        <f>IFERROR(O40/N40,"")</f>
        <v>0.89962535936171251</v>
      </c>
      <c r="R40" s="200"/>
      <c r="S40" s="60"/>
    </row>
    <row r="41" spans="1:19" s="117" customFormat="1" ht="42.75" customHeight="1" x14ac:dyDescent="0.35">
      <c r="A41" s="108" t="s">
        <v>155</v>
      </c>
      <c r="B41" s="115" t="s">
        <v>156</v>
      </c>
      <c r="C41" s="101">
        <v>86062.9</v>
      </c>
      <c r="D41" s="101">
        <v>86062.9</v>
      </c>
      <c r="E41" s="101">
        <v>84506.405220000001</v>
      </c>
      <c r="F41" s="101">
        <f t="shared" si="0"/>
        <v>-1556.4947799999936</v>
      </c>
      <c r="G41" s="99">
        <f t="shared" si="14"/>
        <v>0.98191445117466414</v>
      </c>
      <c r="H41" s="101">
        <f t="shared" si="2"/>
        <v>-1556.4947799999936</v>
      </c>
      <c r="I41" s="99">
        <f t="shared" si="15"/>
        <v>0.98191445117466414</v>
      </c>
      <c r="J41" s="101">
        <v>2183</v>
      </c>
      <c r="K41" s="101">
        <v>1753.9923899999999</v>
      </c>
      <c r="L41" s="101">
        <f t="shared" si="16"/>
        <v>-429.00761000000011</v>
      </c>
      <c r="M41" s="102">
        <f t="shared" ref="M41:M57" si="17">IFERROR(K41/J41,"")</f>
        <v>0.80347796152084283</v>
      </c>
      <c r="N41" s="101">
        <f t="shared" si="6"/>
        <v>88245.9</v>
      </c>
      <c r="O41" s="101">
        <f t="shared" si="7"/>
        <v>86260.39761</v>
      </c>
      <c r="P41" s="101">
        <f t="shared" si="8"/>
        <v>-1985.5023899999942</v>
      </c>
      <c r="Q41" s="102">
        <f t="shared" ref="Q41:Q57" si="18">IFERROR(O41/N41,"")</f>
        <v>0.97750034403864661</v>
      </c>
      <c r="S41" s="116"/>
    </row>
    <row r="42" spans="1:19" s="59" customFormat="1" ht="18.75" customHeight="1" x14ac:dyDescent="0.3">
      <c r="A42" s="73" t="s">
        <v>24</v>
      </c>
      <c r="B42" s="74" t="s">
        <v>177</v>
      </c>
      <c r="C42" s="82">
        <f>C40+C41</f>
        <v>1342478.459</v>
      </c>
      <c r="D42" s="82">
        <f>D40+D41</f>
        <v>1342478.459</v>
      </c>
      <c r="E42" s="82">
        <f>E40+E41</f>
        <v>1288769.3227200003</v>
      </c>
      <c r="F42" s="82">
        <f t="shared" si="0"/>
        <v>-53709.136279999744</v>
      </c>
      <c r="G42" s="87">
        <f t="shared" si="14"/>
        <v>0.95999255264028061</v>
      </c>
      <c r="H42" s="82">
        <f t="shared" si="2"/>
        <v>-53709.136279999744</v>
      </c>
      <c r="I42" s="87">
        <f t="shared" si="15"/>
        <v>0.95999255264028061</v>
      </c>
      <c r="J42" s="82">
        <f>J40+J41</f>
        <v>956628.82748999994</v>
      </c>
      <c r="K42" s="82">
        <f>K40+K41</f>
        <v>786438.04421000008</v>
      </c>
      <c r="L42" s="82">
        <f t="shared" si="16"/>
        <v>-170190.78327999986</v>
      </c>
      <c r="M42" s="87">
        <f t="shared" si="17"/>
        <v>0.82209318976248502</v>
      </c>
      <c r="N42" s="82">
        <f t="shared" si="6"/>
        <v>2299107.2864899999</v>
      </c>
      <c r="O42" s="82">
        <f t="shared" si="7"/>
        <v>2075207.3669300005</v>
      </c>
      <c r="P42" s="82">
        <f t="shared" si="8"/>
        <v>-223899.91955999937</v>
      </c>
      <c r="Q42" s="87">
        <f t="shared" si="18"/>
        <v>0.90261441000353537</v>
      </c>
      <c r="R42" s="61"/>
    </row>
    <row r="43" spans="1:19" s="110" customFormat="1" ht="33" customHeight="1" x14ac:dyDescent="0.35">
      <c r="A43" s="108" t="s">
        <v>88</v>
      </c>
      <c r="B43" s="118" t="s">
        <v>136</v>
      </c>
      <c r="C43" s="101">
        <v>74577.790999999997</v>
      </c>
      <c r="D43" s="101">
        <v>74577.790999999997</v>
      </c>
      <c r="E43" s="101">
        <v>74389.153999999995</v>
      </c>
      <c r="F43" s="101">
        <f t="shared" si="0"/>
        <v>-188.63700000000244</v>
      </c>
      <c r="G43" s="99">
        <f t="shared" si="14"/>
        <v>0.99747060086561157</v>
      </c>
      <c r="H43" s="101">
        <f t="shared" si="2"/>
        <v>-188.63700000000244</v>
      </c>
      <c r="I43" s="99">
        <f t="shared" si="15"/>
        <v>0.99747060086561157</v>
      </c>
      <c r="J43" s="101">
        <v>0</v>
      </c>
      <c r="K43" s="101">
        <v>0</v>
      </c>
      <c r="L43" s="101">
        <f t="shared" si="16"/>
        <v>0</v>
      </c>
      <c r="M43" s="102" t="str">
        <f t="shared" si="17"/>
        <v/>
      </c>
      <c r="N43" s="101">
        <f t="shared" si="6"/>
        <v>74577.790999999997</v>
      </c>
      <c r="O43" s="101">
        <f t="shared" si="7"/>
        <v>74389.153999999995</v>
      </c>
      <c r="P43" s="101">
        <f t="shared" si="8"/>
        <v>-188.63700000000244</v>
      </c>
      <c r="Q43" s="102">
        <f t="shared" si="18"/>
        <v>0.99747060086561157</v>
      </c>
      <c r="R43" s="111"/>
    </row>
    <row r="44" spans="1:19" s="110" customFormat="1" ht="52.5" customHeight="1" x14ac:dyDescent="0.35">
      <c r="A44" s="108" t="s">
        <v>132</v>
      </c>
      <c r="B44" s="118" t="s">
        <v>137</v>
      </c>
      <c r="C44" s="101">
        <v>71275.771999999997</v>
      </c>
      <c r="D44" s="101">
        <v>71275.771999999997</v>
      </c>
      <c r="E44" s="101">
        <v>70857.274890000001</v>
      </c>
      <c r="F44" s="101">
        <f t="shared" si="0"/>
        <v>-418.49710999999661</v>
      </c>
      <c r="G44" s="99">
        <f t="shared" si="14"/>
        <v>0.99412848015171273</v>
      </c>
      <c r="H44" s="101">
        <f t="shared" si="2"/>
        <v>-418.49710999999661</v>
      </c>
      <c r="I44" s="99">
        <f t="shared" si="15"/>
        <v>0.99412848015171273</v>
      </c>
      <c r="J44" s="101">
        <v>0</v>
      </c>
      <c r="K44" s="101">
        <v>0</v>
      </c>
      <c r="L44" s="101">
        <f t="shared" si="16"/>
        <v>0</v>
      </c>
      <c r="M44" s="102" t="str">
        <f t="shared" si="17"/>
        <v/>
      </c>
      <c r="N44" s="101">
        <f t="shared" ref="N44:N50" si="19">C44+J44</f>
        <v>71275.771999999997</v>
      </c>
      <c r="O44" s="101">
        <f t="shared" ref="O44:O50" si="20">E44+K44</f>
        <v>70857.274890000001</v>
      </c>
      <c r="P44" s="101">
        <f t="shared" ref="P44:P50" si="21">O44-N44</f>
        <v>-418.49710999999661</v>
      </c>
      <c r="Q44" s="102">
        <f t="shared" si="18"/>
        <v>0.99412848015171273</v>
      </c>
      <c r="R44" s="111"/>
    </row>
    <row r="45" spans="1:19" s="50" customFormat="1" ht="60.75" customHeight="1" x14ac:dyDescent="0.35">
      <c r="A45" s="108" t="s">
        <v>133</v>
      </c>
      <c r="B45" s="16" t="s">
        <v>138</v>
      </c>
      <c r="C45" s="101">
        <v>56670.294000000002</v>
      </c>
      <c r="D45" s="101">
        <v>56670.294000000002</v>
      </c>
      <c r="E45" s="101">
        <v>56097.5798</v>
      </c>
      <c r="F45" s="101">
        <f t="shared" si="0"/>
        <v>-572.71420000000217</v>
      </c>
      <c r="G45" s="99">
        <f t="shared" si="14"/>
        <v>0.98989392573117752</v>
      </c>
      <c r="H45" s="101">
        <f t="shared" si="2"/>
        <v>-572.71420000000217</v>
      </c>
      <c r="I45" s="99">
        <f t="shared" si="15"/>
        <v>0.98989392573117752</v>
      </c>
      <c r="J45" s="101">
        <v>116449.1</v>
      </c>
      <c r="K45" s="101">
        <v>10908.4</v>
      </c>
      <c r="L45" s="101">
        <f t="shared" si="16"/>
        <v>-105540.70000000001</v>
      </c>
      <c r="M45" s="102">
        <f t="shared" si="17"/>
        <v>9.3675262410787191E-2</v>
      </c>
      <c r="N45" s="101">
        <f t="shared" si="19"/>
        <v>173119.394</v>
      </c>
      <c r="O45" s="101">
        <f t="shared" si="20"/>
        <v>67005.979800000001</v>
      </c>
      <c r="P45" s="101">
        <f t="shared" si="21"/>
        <v>-106113.4142</v>
      </c>
      <c r="Q45" s="102">
        <f t="shared" si="18"/>
        <v>0.3870506836455308</v>
      </c>
      <c r="R45" s="105"/>
    </row>
    <row r="46" spans="1:19" s="50" customFormat="1" ht="56.25" hidden="1" customHeight="1" x14ac:dyDescent="0.35">
      <c r="A46" s="108" t="s">
        <v>134</v>
      </c>
      <c r="B46" s="118" t="s">
        <v>139</v>
      </c>
      <c r="C46" s="101"/>
      <c r="D46" s="101"/>
      <c r="E46" s="101">
        <v>0</v>
      </c>
      <c r="F46" s="101">
        <f t="shared" si="0"/>
        <v>0</v>
      </c>
      <c r="G46" s="99" t="str">
        <f t="shared" si="14"/>
        <v/>
      </c>
      <c r="H46" s="101">
        <f t="shared" si="2"/>
        <v>0</v>
      </c>
      <c r="I46" s="99" t="str">
        <f t="shared" si="15"/>
        <v/>
      </c>
      <c r="J46" s="101">
        <v>0</v>
      </c>
      <c r="K46" s="101">
        <v>0</v>
      </c>
      <c r="L46" s="101">
        <f t="shared" si="16"/>
        <v>0</v>
      </c>
      <c r="M46" s="102" t="str">
        <f t="shared" si="17"/>
        <v/>
      </c>
      <c r="N46" s="101">
        <f t="shared" si="19"/>
        <v>0</v>
      </c>
      <c r="O46" s="101">
        <f t="shared" si="20"/>
        <v>0</v>
      </c>
      <c r="P46" s="101">
        <f t="shared" si="21"/>
        <v>0</v>
      </c>
      <c r="Q46" s="102" t="str">
        <f t="shared" si="18"/>
        <v/>
      </c>
      <c r="R46" s="105"/>
    </row>
    <row r="47" spans="1:19" s="50" customFormat="1" ht="62.4" x14ac:dyDescent="0.35">
      <c r="A47" s="108" t="s">
        <v>187</v>
      </c>
      <c r="B47" s="118" t="s">
        <v>189</v>
      </c>
      <c r="C47" s="101">
        <v>784.7</v>
      </c>
      <c r="D47" s="101">
        <v>784.7</v>
      </c>
      <c r="E47" s="101">
        <v>330.72853999999995</v>
      </c>
      <c r="F47" s="101">
        <f t="shared" si="0"/>
        <v>-453.97146000000009</v>
      </c>
      <c r="G47" s="99">
        <f t="shared" si="14"/>
        <v>0.42147131387791503</v>
      </c>
      <c r="H47" s="101">
        <f t="shared" si="2"/>
        <v>-453.97146000000009</v>
      </c>
      <c r="I47" s="99">
        <f t="shared" si="15"/>
        <v>0.42147131387791503</v>
      </c>
      <c r="J47" s="101">
        <v>0</v>
      </c>
      <c r="K47" s="101">
        <v>0</v>
      </c>
      <c r="L47" s="101">
        <f>K47-J47</f>
        <v>0</v>
      </c>
      <c r="M47" s="102" t="str">
        <f>IFERROR(K47/J47,"")</f>
        <v/>
      </c>
      <c r="N47" s="101">
        <f t="shared" si="19"/>
        <v>784.7</v>
      </c>
      <c r="O47" s="101">
        <f t="shared" si="20"/>
        <v>330.72853999999995</v>
      </c>
      <c r="P47" s="101">
        <f t="shared" si="21"/>
        <v>-453.97146000000009</v>
      </c>
      <c r="Q47" s="102">
        <f>IFERROR(O47/N47,"")</f>
        <v>0.42147131387791503</v>
      </c>
      <c r="R47" s="105"/>
    </row>
    <row r="48" spans="1:19" s="50" customFormat="1" ht="46.8" hidden="1" x14ac:dyDescent="0.35">
      <c r="A48" s="108" t="s">
        <v>188</v>
      </c>
      <c r="B48" s="118" t="s">
        <v>190</v>
      </c>
      <c r="C48" s="101"/>
      <c r="D48" s="101"/>
      <c r="E48" s="101">
        <v>0</v>
      </c>
      <c r="F48" s="101">
        <f t="shared" si="0"/>
        <v>0</v>
      </c>
      <c r="G48" s="99" t="str">
        <f t="shared" si="14"/>
        <v/>
      </c>
      <c r="H48" s="101">
        <f t="shared" si="2"/>
        <v>0</v>
      </c>
      <c r="I48" s="99" t="str">
        <f t="shared" si="15"/>
        <v/>
      </c>
      <c r="J48" s="101">
        <v>0</v>
      </c>
      <c r="K48" s="101">
        <v>0</v>
      </c>
      <c r="L48" s="101">
        <f>K48-J48</f>
        <v>0</v>
      </c>
      <c r="M48" s="102" t="str">
        <f>IFERROR(K48/J48,"")</f>
        <v/>
      </c>
      <c r="N48" s="101">
        <f t="shared" si="19"/>
        <v>0</v>
      </c>
      <c r="O48" s="101">
        <f t="shared" si="20"/>
        <v>0</v>
      </c>
      <c r="P48" s="101">
        <f t="shared" si="21"/>
        <v>0</v>
      </c>
      <c r="Q48" s="102" t="str">
        <f>IFERROR(O48/N48,"")</f>
        <v/>
      </c>
      <c r="R48" s="105"/>
    </row>
    <row r="49" spans="1:19" s="50" customFormat="1" ht="46.8" x14ac:dyDescent="0.35">
      <c r="A49" s="108" t="s">
        <v>135</v>
      </c>
      <c r="B49" s="16" t="s">
        <v>140</v>
      </c>
      <c r="C49" s="101">
        <v>11514.769</v>
      </c>
      <c r="D49" s="101">
        <v>11514.769</v>
      </c>
      <c r="E49" s="101">
        <v>10569.035679999999</v>
      </c>
      <c r="F49" s="101">
        <f t="shared" si="0"/>
        <v>-945.73332000000119</v>
      </c>
      <c r="G49" s="99">
        <f t="shared" si="14"/>
        <v>0.91786779917165506</v>
      </c>
      <c r="H49" s="101">
        <f t="shared" si="2"/>
        <v>-945.73332000000119</v>
      </c>
      <c r="I49" s="99">
        <f t="shared" si="15"/>
        <v>0.91786779917165506</v>
      </c>
      <c r="J49" s="101">
        <v>34494.764000000003</v>
      </c>
      <c r="K49" s="101">
        <v>33961.732000000004</v>
      </c>
      <c r="L49" s="101">
        <f t="shared" si="16"/>
        <v>-533.03199999999924</v>
      </c>
      <c r="M49" s="102">
        <f t="shared" si="17"/>
        <v>0.98454745189733728</v>
      </c>
      <c r="N49" s="101">
        <f t="shared" si="19"/>
        <v>46009.533000000003</v>
      </c>
      <c r="O49" s="101">
        <f t="shared" si="20"/>
        <v>44530.767680000004</v>
      </c>
      <c r="P49" s="101">
        <f t="shared" si="21"/>
        <v>-1478.7653199999986</v>
      </c>
      <c r="Q49" s="102">
        <f t="shared" si="18"/>
        <v>0.96785958857700216</v>
      </c>
      <c r="R49" s="105"/>
    </row>
    <row r="50" spans="1:19" s="58" customFormat="1" ht="17.399999999999999" x14ac:dyDescent="0.3">
      <c r="A50" s="73" t="s">
        <v>93</v>
      </c>
      <c r="B50" s="74" t="s">
        <v>91</v>
      </c>
      <c r="C50" s="82">
        <f>C42+SUM(C43:C49)</f>
        <v>1557301.7850000001</v>
      </c>
      <c r="D50" s="82">
        <f>D42+SUM(D43:D49)</f>
        <v>1557301.7850000001</v>
      </c>
      <c r="E50" s="82">
        <f>E42+SUM(E43:E49)</f>
        <v>1501013.0956300003</v>
      </c>
      <c r="F50" s="82">
        <f t="shared" si="0"/>
        <v>-56288.689369999804</v>
      </c>
      <c r="G50" s="87">
        <f t="shared" si="14"/>
        <v>0.96385498950031723</v>
      </c>
      <c r="H50" s="82">
        <f t="shared" si="2"/>
        <v>-56288.689369999804</v>
      </c>
      <c r="I50" s="87">
        <f t="shared" si="15"/>
        <v>0.96385498950031723</v>
      </c>
      <c r="J50" s="82">
        <f>J42+SUM(J43:J49)</f>
        <v>1107572.6914899999</v>
      </c>
      <c r="K50" s="82">
        <f>K42+SUM(K43:K49)</f>
        <v>831308.17621000006</v>
      </c>
      <c r="L50" s="82">
        <f>L42+SUM(L43:L49)</f>
        <v>-276264.51527999988</v>
      </c>
      <c r="M50" s="87">
        <f t="shared" si="17"/>
        <v>0.75056759939761108</v>
      </c>
      <c r="N50" s="82">
        <f t="shared" si="19"/>
        <v>2664874.4764900003</v>
      </c>
      <c r="O50" s="82">
        <f t="shared" si="20"/>
        <v>2332321.2718400005</v>
      </c>
      <c r="P50" s="82">
        <f t="shared" si="21"/>
        <v>-332553.20464999974</v>
      </c>
      <c r="Q50" s="87">
        <f t="shared" si="18"/>
        <v>0.87520867958928505</v>
      </c>
      <c r="S50" s="62"/>
    </row>
    <row r="51" spans="1:19" ht="18" x14ac:dyDescent="0.35">
      <c r="A51" s="97"/>
      <c r="B51" s="98" t="s">
        <v>0</v>
      </c>
      <c r="C51" s="96">
        <f>C52+C53+C54+C55</f>
        <v>0</v>
      </c>
      <c r="D51" s="96">
        <f>D52+D53+D54+D55</f>
        <v>0</v>
      </c>
      <c r="E51" s="96">
        <f>E52+E53+E54+E55</f>
        <v>-63.682290000000002</v>
      </c>
      <c r="F51" s="96"/>
      <c r="G51" s="84" t="str">
        <f t="shared" si="14"/>
        <v/>
      </c>
      <c r="H51" s="96"/>
      <c r="I51" s="86"/>
      <c r="J51" s="96">
        <f>J52+J53+J54+J55+J56</f>
        <v>0</v>
      </c>
      <c r="K51" s="96">
        <f>K52+K53+K54+K55+K56</f>
        <v>-532.43685000000005</v>
      </c>
      <c r="L51" s="96"/>
      <c r="M51" s="149"/>
      <c r="N51" s="96">
        <f t="shared" ref="N51:N57" si="22">C51+J51</f>
        <v>0</v>
      </c>
      <c r="O51" s="96">
        <f t="shared" ref="O51:O57" si="23">E51+K51</f>
        <v>-596.11914000000002</v>
      </c>
      <c r="P51" s="96"/>
      <c r="Q51" s="86"/>
      <c r="S51" s="2"/>
    </row>
    <row r="52" spans="1:19" s="105" customFormat="1" ht="18" x14ac:dyDescent="0.35">
      <c r="A52" s="119">
        <v>1140</v>
      </c>
      <c r="B52" s="118" t="s">
        <v>141</v>
      </c>
      <c r="C52" s="120">
        <v>0</v>
      </c>
      <c r="D52" s="120">
        <v>0</v>
      </c>
      <c r="E52" s="120">
        <v>-63.682290000000002</v>
      </c>
      <c r="F52" s="120"/>
      <c r="G52" s="99" t="str">
        <f t="shared" si="14"/>
        <v/>
      </c>
      <c r="H52" s="120"/>
      <c r="I52" s="102"/>
      <c r="J52" s="120"/>
      <c r="K52" s="120">
        <v>0</v>
      </c>
      <c r="L52" s="150"/>
      <c r="M52" s="102"/>
      <c r="N52" s="120">
        <f t="shared" si="22"/>
        <v>0</v>
      </c>
      <c r="O52" s="120">
        <f t="shared" si="23"/>
        <v>-63.682290000000002</v>
      </c>
      <c r="P52" s="120"/>
      <c r="Q52" s="102"/>
    </row>
    <row r="53" spans="1:19" s="105" customFormat="1" ht="57" customHeight="1" x14ac:dyDescent="0.35">
      <c r="A53" s="119">
        <v>8820</v>
      </c>
      <c r="B53" s="118" t="s">
        <v>145</v>
      </c>
      <c r="C53" s="120">
        <v>0</v>
      </c>
      <c r="D53" s="120">
        <v>0</v>
      </c>
      <c r="E53" s="120">
        <v>0</v>
      </c>
      <c r="F53" s="120"/>
      <c r="G53" s="99" t="str">
        <f t="shared" si="14"/>
        <v/>
      </c>
      <c r="H53" s="120"/>
      <c r="I53" s="102"/>
      <c r="J53" s="120"/>
      <c r="K53" s="120">
        <v>-122.43685000000001</v>
      </c>
      <c r="L53" s="120"/>
      <c r="M53" s="102"/>
      <c r="N53" s="120">
        <f>C53+J53</f>
        <v>0</v>
      </c>
      <c r="O53" s="120">
        <f>E53+K53</f>
        <v>-122.43685000000001</v>
      </c>
      <c r="P53" s="120"/>
      <c r="Q53" s="102"/>
    </row>
    <row r="54" spans="1:19" s="105" customFormat="1" ht="30.75" customHeight="1" x14ac:dyDescent="0.35">
      <c r="A54" s="119" t="s">
        <v>142</v>
      </c>
      <c r="B54" s="118" t="s">
        <v>143</v>
      </c>
      <c r="C54" s="120">
        <v>0</v>
      </c>
      <c r="D54" s="120">
        <v>0</v>
      </c>
      <c r="E54" s="120">
        <v>0</v>
      </c>
      <c r="F54" s="120"/>
      <c r="G54" s="99" t="str">
        <f t="shared" si="14"/>
        <v/>
      </c>
      <c r="H54" s="120"/>
      <c r="I54" s="102"/>
      <c r="J54" s="120"/>
      <c r="K54" s="120">
        <v>-410</v>
      </c>
      <c r="L54" s="120"/>
      <c r="M54" s="102"/>
      <c r="N54" s="120">
        <f t="shared" si="22"/>
        <v>0</v>
      </c>
      <c r="O54" s="120">
        <f t="shared" si="23"/>
        <v>-410</v>
      </c>
      <c r="P54" s="120"/>
      <c r="Q54" s="102"/>
    </row>
    <row r="55" spans="1:19" ht="62.4" hidden="1" x14ac:dyDescent="0.35">
      <c r="A55" s="37">
        <v>8880</v>
      </c>
      <c r="B55" s="94" t="s">
        <v>144</v>
      </c>
      <c r="C55" s="181">
        <v>0</v>
      </c>
      <c r="D55" s="163">
        <v>0</v>
      </c>
      <c r="E55" s="181">
        <v>0</v>
      </c>
      <c r="F55" s="95">
        <f>E55-D55</f>
        <v>0</v>
      </c>
      <c r="G55" s="83"/>
      <c r="H55" s="95">
        <f>E55-C55</f>
        <v>0</v>
      </c>
      <c r="I55" s="87" t="str">
        <f>IFERROR(E55/C55,"")</f>
        <v/>
      </c>
      <c r="J55" s="181">
        <v>0</v>
      </c>
      <c r="K55" s="181">
        <v>0</v>
      </c>
      <c r="L55" s="95">
        <f t="shared" si="16"/>
        <v>0</v>
      </c>
      <c r="M55" s="87" t="str">
        <f t="shared" si="17"/>
        <v/>
      </c>
      <c r="N55" s="95">
        <f t="shared" si="22"/>
        <v>0</v>
      </c>
      <c r="O55" s="95">
        <f t="shared" si="23"/>
        <v>0</v>
      </c>
      <c r="P55" s="95">
        <f>O55-N55</f>
        <v>0</v>
      </c>
      <c r="Q55" s="87" t="str">
        <f t="shared" si="18"/>
        <v/>
      </c>
      <c r="S55" s="2"/>
    </row>
    <row r="56" spans="1:19" ht="18" hidden="1" x14ac:dyDescent="0.35">
      <c r="A56" s="37">
        <v>8860</v>
      </c>
      <c r="B56" s="94" t="s">
        <v>160</v>
      </c>
      <c r="C56" s="181">
        <v>0</v>
      </c>
      <c r="D56" s="163">
        <v>0</v>
      </c>
      <c r="E56" s="181">
        <v>0</v>
      </c>
      <c r="F56" s="95"/>
      <c r="G56" s="83"/>
      <c r="H56" s="95"/>
      <c r="I56" s="87" t="str">
        <f>IFERROR(E56/C56,"")</f>
        <v/>
      </c>
      <c r="J56" s="181">
        <v>0</v>
      </c>
      <c r="K56" s="181">
        <v>0</v>
      </c>
      <c r="L56" s="95">
        <f t="shared" si="16"/>
        <v>0</v>
      </c>
      <c r="M56" s="87" t="str">
        <f t="shared" si="17"/>
        <v/>
      </c>
      <c r="N56" s="95"/>
      <c r="O56" s="95"/>
      <c r="P56" s="95"/>
      <c r="Q56" s="87" t="str">
        <f t="shared" si="18"/>
        <v/>
      </c>
      <c r="S56" s="2"/>
    </row>
    <row r="57" spans="1:19" s="58" customFormat="1" ht="17.399999999999999" x14ac:dyDescent="0.3">
      <c r="A57" s="73"/>
      <c r="B57" s="74" t="s">
        <v>1</v>
      </c>
      <c r="C57" s="82">
        <f>C50+C51</f>
        <v>1557301.7850000001</v>
      </c>
      <c r="D57" s="82">
        <f>D50+D51</f>
        <v>1557301.7850000001</v>
      </c>
      <c r="E57" s="82">
        <f>E50+E51</f>
        <v>1500949.4133400004</v>
      </c>
      <c r="F57" s="82">
        <f>E57-D57</f>
        <v>-56352.371659999713</v>
      </c>
      <c r="G57" s="87">
        <f>IFERROR(E57/D57,"")</f>
        <v>0.96381409679049479</v>
      </c>
      <c r="H57" s="82">
        <f>E57-C57</f>
        <v>-56352.371659999713</v>
      </c>
      <c r="I57" s="87">
        <f>IFERROR(E57/C57,"")</f>
        <v>0.96381409679049479</v>
      </c>
      <c r="J57" s="82">
        <f>J50+J51</f>
        <v>1107572.6914899999</v>
      </c>
      <c r="K57" s="82">
        <f>K50+K51</f>
        <v>830775.73936000001</v>
      </c>
      <c r="L57" s="82">
        <f t="shared" si="16"/>
        <v>-276796.95212999987</v>
      </c>
      <c r="M57" s="87">
        <f t="shared" si="17"/>
        <v>0.75008687532948348</v>
      </c>
      <c r="N57" s="82">
        <f t="shared" si="22"/>
        <v>2664874.4764900003</v>
      </c>
      <c r="O57" s="82">
        <f t="shared" si="23"/>
        <v>2331725.1527000004</v>
      </c>
      <c r="P57" s="82">
        <f>O57-N57</f>
        <v>-333149.32378999982</v>
      </c>
      <c r="Q57" s="87">
        <f t="shared" si="18"/>
        <v>0.87498498457278084</v>
      </c>
    </row>
    <row r="58" spans="1:19" x14ac:dyDescent="0.3">
      <c r="A58" s="48"/>
      <c r="B58" s="49"/>
      <c r="C58" s="133"/>
      <c r="D58" s="133"/>
      <c r="E58" s="133"/>
      <c r="F58" s="133"/>
      <c r="G58" s="133"/>
      <c r="H58" s="132"/>
      <c r="I58" s="131"/>
      <c r="J58" s="194"/>
      <c r="K58" s="131"/>
      <c r="M58" s="105"/>
    </row>
    <row r="59" spans="1:19" x14ac:dyDescent="0.3">
      <c r="A59" s="51"/>
      <c r="B59" s="27"/>
      <c r="C59" s="132"/>
      <c r="D59" s="132"/>
      <c r="E59" s="183"/>
      <c r="F59" s="132"/>
      <c r="G59" s="132"/>
      <c r="H59" s="132"/>
      <c r="I59" s="131"/>
      <c r="J59" s="131"/>
      <c r="K59" s="194" t="s">
        <v>21</v>
      </c>
      <c r="M59" s="105"/>
    </row>
    <row r="60" spans="1:19" x14ac:dyDescent="0.3">
      <c r="A60" s="52"/>
      <c r="B60" s="53"/>
      <c r="C60" s="51"/>
      <c r="D60" s="51"/>
      <c r="E60" s="51"/>
      <c r="F60" s="51"/>
      <c r="G60" s="51"/>
      <c r="H60" s="128"/>
      <c r="I60" s="127"/>
      <c r="J60" s="195"/>
      <c r="K60" s="127"/>
      <c r="M60" s="105"/>
    </row>
    <row r="61" spans="1:19" x14ac:dyDescent="0.3">
      <c r="A61" s="52"/>
      <c r="B61" s="53"/>
      <c r="C61" s="164"/>
      <c r="D61" s="160"/>
      <c r="E61" s="165"/>
      <c r="F61" s="128"/>
      <c r="G61" s="128"/>
      <c r="H61" s="128"/>
      <c r="I61" s="127"/>
      <c r="J61" s="157"/>
      <c r="K61" s="157"/>
      <c r="M61" s="105"/>
    </row>
    <row r="62" spans="1:19" ht="17.399999999999999" x14ac:dyDescent="0.3">
      <c r="A62" s="52"/>
      <c r="B62" s="72"/>
      <c r="C62" s="166"/>
      <c r="D62" s="167"/>
      <c r="E62" s="168"/>
      <c r="F62" s="128"/>
      <c r="G62" s="128"/>
      <c r="H62" s="128"/>
      <c r="I62" s="127"/>
      <c r="J62" s="196"/>
      <c r="K62" s="157"/>
      <c r="M62" s="105"/>
    </row>
    <row r="63" spans="1:19" x14ac:dyDescent="0.3">
      <c r="A63" s="52"/>
      <c r="B63" s="53"/>
      <c r="C63" s="164"/>
      <c r="D63" s="160"/>
      <c r="E63" s="165"/>
      <c r="F63" s="128"/>
      <c r="G63" s="128"/>
      <c r="H63" s="128"/>
      <c r="I63" s="127"/>
      <c r="J63" s="157"/>
      <c r="K63" s="157"/>
      <c r="M63" s="105"/>
    </row>
    <row r="64" spans="1:19" x14ac:dyDescent="0.3">
      <c r="A64" s="52"/>
      <c r="B64" s="53"/>
      <c r="C64" s="164"/>
      <c r="D64" s="160"/>
      <c r="E64" s="165"/>
      <c r="F64" s="128"/>
      <c r="G64" s="128"/>
      <c r="H64" s="128"/>
      <c r="I64" s="130"/>
      <c r="J64" s="155"/>
      <c r="K64" s="157"/>
      <c r="L64" s="197"/>
      <c r="M64" s="198"/>
    </row>
    <row r="65" spans="1:13" x14ac:dyDescent="0.3">
      <c r="A65" s="52"/>
      <c r="B65" s="53"/>
      <c r="C65" s="164"/>
      <c r="D65" s="160"/>
      <c r="E65" s="165"/>
      <c r="F65" s="128"/>
      <c r="G65" s="128"/>
      <c r="H65" s="128"/>
      <c r="I65" s="127"/>
      <c r="J65" s="155"/>
      <c r="K65" s="157"/>
      <c r="M65" s="105"/>
    </row>
    <row r="66" spans="1:13" x14ac:dyDescent="0.3">
      <c r="A66" s="54"/>
      <c r="B66" s="55"/>
      <c r="C66" s="169"/>
      <c r="D66" s="139"/>
      <c r="E66" s="170"/>
      <c r="F66" s="137"/>
      <c r="G66" s="137"/>
      <c r="H66" s="137"/>
      <c r="M66" s="105"/>
    </row>
    <row r="67" spans="1:13" x14ac:dyDescent="0.3">
      <c r="A67" s="54"/>
      <c r="B67" s="55"/>
      <c r="C67" s="169"/>
      <c r="D67" s="139"/>
      <c r="E67" s="170"/>
      <c r="F67" s="137"/>
      <c r="G67" s="137"/>
      <c r="H67" s="137"/>
      <c r="M67" s="105"/>
    </row>
    <row r="68" spans="1:13" x14ac:dyDescent="0.3">
      <c r="A68" s="54"/>
      <c r="B68" s="55"/>
      <c r="C68" s="169"/>
      <c r="D68" s="139"/>
      <c r="E68" s="170"/>
      <c r="F68" s="137"/>
      <c r="G68" s="137"/>
      <c r="H68" s="137"/>
      <c r="M68" s="105"/>
    </row>
    <row r="69" spans="1:13" x14ac:dyDescent="0.3">
      <c r="M69" s="105"/>
    </row>
    <row r="70" spans="1:13" x14ac:dyDescent="0.3">
      <c r="M70" s="105"/>
    </row>
    <row r="71" spans="1:13" x14ac:dyDescent="0.3">
      <c r="M71" s="105"/>
    </row>
    <row r="72" spans="1:13" x14ac:dyDescent="0.3">
      <c r="M72" s="105"/>
    </row>
    <row r="73" spans="1:13" x14ac:dyDescent="0.3">
      <c r="M73" s="105"/>
    </row>
    <row r="74" spans="1:13" x14ac:dyDescent="0.3">
      <c r="M74" s="105"/>
    </row>
    <row r="75" spans="1:13" x14ac:dyDescent="0.3">
      <c r="M75" s="105"/>
    </row>
    <row r="76" spans="1:13" x14ac:dyDescent="0.3">
      <c r="M76" s="105"/>
    </row>
    <row r="77" spans="1:13" x14ac:dyDescent="0.3">
      <c r="M77" s="105"/>
    </row>
    <row r="78" spans="1:13" x14ac:dyDescent="0.3">
      <c r="M78" s="105"/>
    </row>
    <row r="79" spans="1:13" x14ac:dyDescent="0.3">
      <c r="M79" s="105"/>
    </row>
    <row r="80" spans="1:13" x14ac:dyDescent="0.3">
      <c r="M80" s="105"/>
    </row>
    <row r="81" spans="13:13" x14ac:dyDescent="0.3">
      <c r="M81" s="105"/>
    </row>
    <row r="82" spans="13:13" x14ac:dyDescent="0.3">
      <c r="M82" s="105"/>
    </row>
    <row r="83" spans="13:13" x14ac:dyDescent="0.3">
      <c r="M83" s="105"/>
    </row>
    <row r="84" spans="13:13" x14ac:dyDescent="0.3">
      <c r="M84" s="105"/>
    </row>
    <row r="85" spans="13:13" x14ac:dyDescent="0.3">
      <c r="M85" s="105"/>
    </row>
    <row r="86" spans="13:13" x14ac:dyDescent="0.3">
      <c r="M86" s="105"/>
    </row>
    <row r="87" spans="13:13" x14ac:dyDescent="0.3">
      <c r="M87" s="105"/>
    </row>
    <row r="88" spans="13:13" x14ac:dyDescent="0.3">
      <c r="M88" s="105"/>
    </row>
    <row r="89" spans="13:13" x14ac:dyDescent="0.3">
      <c r="M89" s="105"/>
    </row>
    <row r="90" spans="13:13" x14ac:dyDescent="0.3">
      <c r="M90" s="105"/>
    </row>
    <row r="91" spans="13:13" x14ac:dyDescent="0.3">
      <c r="M91" s="105"/>
    </row>
    <row r="92" spans="13:13" x14ac:dyDescent="0.3">
      <c r="M92" s="105"/>
    </row>
    <row r="93" spans="13:13" x14ac:dyDescent="0.3">
      <c r="M93" s="105"/>
    </row>
    <row r="94" spans="13:13" x14ac:dyDescent="0.3">
      <c r="M94" s="105"/>
    </row>
    <row r="95" spans="13:13" x14ac:dyDescent="0.3">
      <c r="M95" s="105"/>
    </row>
    <row r="96" spans="13:13" x14ac:dyDescent="0.3">
      <c r="M96" s="105"/>
    </row>
    <row r="97" spans="13:13" x14ac:dyDescent="0.3">
      <c r="M97" s="105"/>
    </row>
    <row r="98" spans="13:13" x14ac:dyDescent="0.3">
      <c r="M98" s="105"/>
    </row>
    <row r="99" spans="13:13" x14ac:dyDescent="0.3">
      <c r="M99" s="105"/>
    </row>
    <row r="100" spans="13:13" x14ac:dyDescent="0.3">
      <c r="M100" s="105"/>
    </row>
    <row r="101" spans="13:13" x14ac:dyDescent="0.3">
      <c r="M101" s="105"/>
    </row>
    <row r="102" spans="13:13" x14ac:dyDescent="0.3">
      <c r="M102" s="105"/>
    </row>
    <row r="103" spans="13:13" x14ac:dyDescent="0.3">
      <c r="M103" s="105"/>
    </row>
    <row r="104" spans="13:13" x14ac:dyDescent="0.3">
      <c r="M104" s="105"/>
    </row>
    <row r="105" spans="13:13" x14ac:dyDescent="0.3">
      <c r="M105" s="105"/>
    </row>
    <row r="106" spans="13:13" x14ac:dyDescent="0.3">
      <c r="M106" s="105"/>
    </row>
    <row r="107" spans="13:13" x14ac:dyDescent="0.3">
      <c r="M107" s="105"/>
    </row>
    <row r="108" spans="13:13" x14ac:dyDescent="0.3">
      <c r="M108" s="105"/>
    </row>
    <row r="109" spans="13:13" x14ac:dyDescent="0.3">
      <c r="M109" s="105"/>
    </row>
    <row r="110" spans="13:13" x14ac:dyDescent="0.3">
      <c r="M110" s="105"/>
    </row>
    <row r="111" spans="13:13" x14ac:dyDescent="0.3">
      <c r="M111" s="105"/>
    </row>
    <row r="112" spans="13:13" x14ac:dyDescent="0.3">
      <c r="M112" s="105"/>
    </row>
    <row r="113" spans="13:13" x14ac:dyDescent="0.3">
      <c r="M113" s="105"/>
    </row>
    <row r="114" spans="13:13" x14ac:dyDescent="0.3">
      <c r="M114" s="105"/>
    </row>
    <row r="115" spans="13:13" x14ac:dyDescent="0.3">
      <c r="M115" s="105"/>
    </row>
    <row r="116" spans="13:13" x14ac:dyDescent="0.3">
      <c r="M116" s="105"/>
    </row>
    <row r="117" spans="13:13" x14ac:dyDescent="0.3">
      <c r="M117" s="105"/>
    </row>
    <row r="118" spans="13:13" x14ac:dyDescent="0.3">
      <c r="M118" s="105"/>
    </row>
    <row r="119" spans="13:13" x14ac:dyDescent="0.3">
      <c r="M119" s="105"/>
    </row>
    <row r="120" spans="13:13" x14ac:dyDescent="0.3">
      <c r="M120" s="105"/>
    </row>
    <row r="121" spans="13:13" x14ac:dyDescent="0.3">
      <c r="M121" s="105"/>
    </row>
    <row r="122" spans="13:13" x14ac:dyDescent="0.3">
      <c r="M122" s="105"/>
    </row>
    <row r="123" spans="13:13" x14ac:dyDescent="0.3">
      <c r="M123" s="105"/>
    </row>
    <row r="124" spans="13:13" x14ac:dyDescent="0.3">
      <c r="M124" s="105"/>
    </row>
    <row r="125" spans="13:13" x14ac:dyDescent="0.3">
      <c r="M125" s="105"/>
    </row>
    <row r="126" spans="13:13" x14ac:dyDescent="0.3">
      <c r="M126" s="105"/>
    </row>
    <row r="127" spans="13:13" x14ac:dyDescent="0.3">
      <c r="M127" s="105"/>
    </row>
    <row r="128" spans="13:13" x14ac:dyDescent="0.3">
      <c r="M128" s="105"/>
    </row>
    <row r="129" spans="13:13" x14ac:dyDescent="0.3">
      <c r="M129" s="105"/>
    </row>
    <row r="130" spans="13:13" x14ac:dyDescent="0.3">
      <c r="M130" s="105"/>
    </row>
    <row r="131" spans="13:13" x14ac:dyDescent="0.3">
      <c r="M131" s="105"/>
    </row>
    <row r="132" spans="13:13" x14ac:dyDescent="0.3">
      <c r="M132" s="105"/>
    </row>
    <row r="133" spans="13:13" x14ac:dyDescent="0.3">
      <c r="M133" s="105"/>
    </row>
    <row r="134" spans="13:13" x14ac:dyDescent="0.3">
      <c r="M134" s="105"/>
    </row>
    <row r="135" spans="13:13" x14ac:dyDescent="0.3">
      <c r="M135" s="105"/>
    </row>
    <row r="136" spans="13:13" x14ac:dyDescent="0.3">
      <c r="M136" s="105"/>
    </row>
    <row r="137" spans="13:13" x14ac:dyDescent="0.3">
      <c r="M137" s="105"/>
    </row>
    <row r="138" spans="13:13" x14ac:dyDescent="0.3">
      <c r="M138" s="105"/>
    </row>
    <row r="139" spans="13:13" x14ac:dyDescent="0.3">
      <c r="M139" s="105"/>
    </row>
    <row r="140" spans="13:13" x14ac:dyDescent="0.3">
      <c r="M140" s="105"/>
    </row>
    <row r="141" spans="13:13" x14ac:dyDescent="0.3">
      <c r="M141" s="105"/>
    </row>
    <row r="142" spans="13:13" x14ac:dyDescent="0.3">
      <c r="M142" s="105"/>
    </row>
    <row r="143" spans="13:13" x14ac:dyDescent="0.3">
      <c r="M143" s="105"/>
    </row>
    <row r="144" spans="13:13" x14ac:dyDescent="0.3">
      <c r="M144" s="105"/>
    </row>
    <row r="145" spans="13:13" x14ac:dyDescent="0.3">
      <c r="M145" s="105"/>
    </row>
    <row r="146" spans="13:13" x14ac:dyDescent="0.3">
      <c r="M146" s="105"/>
    </row>
    <row r="147" spans="13:13" x14ac:dyDescent="0.3">
      <c r="M147" s="105"/>
    </row>
    <row r="148" spans="13:13" x14ac:dyDescent="0.3">
      <c r="M148" s="105"/>
    </row>
    <row r="149" spans="13:13" x14ac:dyDescent="0.3">
      <c r="M149" s="105"/>
    </row>
    <row r="150" spans="13:13" x14ac:dyDescent="0.3">
      <c r="M150" s="105"/>
    </row>
    <row r="151" spans="13:13" x14ac:dyDescent="0.3">
      <c r="M151" s="105"/>
    </row>
    <row r="152" spans="13:13" x14ac:dyDescent="0.3">
      <c r="M152" s="105"/>
    </row>
    <row r="153" spans="13:13" x14ac:dyDescent="0.3">
      <c r="M153" s="105"/>
    </row>
    <row r="154" spans="13:13" x14ac:dyDescent="0.3">
      <c r="M154" s="105"/>
    </row>
    <row r="155" spans="13:13" x14ac:dyDescent="0.3">
      <c r="M155" s="105"/>
    </row>
    <row r="156" spans="13:13" x14ac:dyDescent="0.3">
      <c r="M156" s="105"/>
    </row>
    <row r="157" spans="13:13" x14ac:dyDescent="0.3">
      <c r="M157" s="105"/>
    </row>
    <row r="158" spans="13:13" x14ac:dyDescent="0.3">
      <c r="M158" s="105"/>
    </row>
    <row r="159" spans="13:13" x14ac:dyDescent="0.3">
      <c r="M159" s="105"/>
    </row>
    <row r="160" spans="13:13" x14ac:dyDescent="0.3">
      <c r="M160" s="105"/>
    </row>
    <row r="161" spans="13:13" x14ac:dyDescent="0.3">
      <c r="M161" s="105"/>
    </row>
    <row r="162" spans="13:13" x14ac:dyDescent="0.3">
      <c r="M162" s="105"/>
    </row>
    <row r="163" spans="13:13" x14ac:dyDescent="0.3">
      <c r="M163" s="105"/>
    </row>
    <row r="164" spans="13:13" x14ac:dyDescent="0.3">
      <c r="M164" s="105"/>
    </row>
    <row r="165" spans="13:13" x14ac:dyDescent="0.3">
      <c r="M165" s="105"/>
    </row>
    <row r="166" spans="13:13" x14ac:dyDescent="0.3">
      <c r="M166" s="105"/>
    </row>
    <row r="167" spans="13:13" x14ac:dyDescent="0.3">
      <c r="M167" s="105"/>
    </row>
    <row r="168" spans="13:13" x14ac:dyDescent="0.3">
      <c r="M168" s="105"/>
    </row>
    <row r="169" spans="13:13" x14ac:dyDescent="0.3">
      <c r="M169" s="105"/>
    </row>
    <row r="170" spans="13:13" x14ac:dyDescent="0.3">
      <c r="M170" s="105"/>
    </row>
    <row r="171" spans="13:13" x14ac:dyDescent="0.3">
      <c r="M171" s="105"/>
    </row>
    <row r="172" spans="13:13" x14ac:dyDescent="0.3">
      <c r="M172" s="105"/>
    </row>
    <row r="173" spans="13:13" x14ac:dyDescent="0.3">
      <c r="M173" s="105"/>
    </row>
    <row r="174" spans="13:13" x14ac:dyDescent="0.3">
      <c r="M174" s="105"/>
    </row>
    <row r="175" spans="13:13" x14ac:dyDescent="0.3">
      <c r="M175" s="105"/>
    </row>
    <row r="176" spans="13:13" x14ac:dyDescent="0.3">
      <c r="M176" s="105"/>
    </row>
    <row r="177" spans="13:13" x14ac:dyDescent="0.3">
      <c r="M177" s="105"/>
    </row>
    <row r="178" spans="13:13" x14ac:dyDescent="0.3">
      <c r="M178" s="105"/>
    </row>
    <row r="179" spans="13:13" x14ac:dyDescent="0.3">
      <c r="M179" s="105"/>
    </row>
    <row r="180" spans="13:13" x14ac:dyDescent="0.3">
      <c r="M180" s="105"/>
    </row>
    <row r="181" spans="13:13" x14ac:dyDescent="0.3">
      <c r="M181" s="105"/>
    </row>
    <row r="182" spans="13:13" x14ac:dyDescent="0.3">
      <c r="M182" s="105"/>
    </row>
    <row r="183" spans="13:13" x14ac:dyDescent="0.3">
      <c r="M183" s="105"/>
    </row>
    <row r="184" spans="13:13" x14ac:dyDescent="0.3">
      <c r="M184" s="105"/>
    </row>
    <row r="185" spans="13:13" x14ac:dyDescent="0.3">
      <c r="M185" s="105"/>
    </row>
    <row r="186" spans="13:13" x14ac:dyDescent="0.3">
      <c r="M186" s="105"/>
    </row>
    <row r="187" spans="13:13" x14ac:dyDescent="0.3">
      <c r="M187" s="105"/>
    </row>
    <row r="188" spans="13:13" x14ac:dyDescent="0.3">
      <c r="M188" s="105"/>
    </row>
    <row r="189" spans="13:13" x14ac:dyDescent="0.3">
      <c r="M189" s="105"/>
    </row>
    <row r="190" spans="13:13" x14ac:dyDescent="0.3">
      <c r="M190" s="105"/>
    </row>
    <row r="191" spans="13:13" x14ac:dyDescent="0.3">
      <c r="M191" s="105"/>
    </row>
    <row r="192" spans="13:13" x14ac:dyDescent="0.3">
      <c r="M192" s="105"/>
    </row>
    <row r="193" spans="13:13" x14ac:dyDescent="0.3">
      <c r="M193" s="105"/>
    </row>
    <row r="194" spans="13:13" x14ac:dyDescent="0.3">
      <c r="M194" s="105"/>
    </row>
    <row r="195" spans="13:13" x14ac:dyDescent="0.3">
      <c r="M195" s="105"/>
    </row>
    <row r="196" spans="13:13" x14ac:dyDescent="0.3">
      <c r="M196" s="105"/>
    </row>
    <row r="197" spans="13:13" x14ac:dyDescent="0.3">
      <c r="M197" s="105"/>
    </row>
    <row r="198" spans="13:13" x14ac:dyDescent="0.3">
      <c r="M198" s="105"/>
    </row>
    <row r="199" spans="13:13" x14ac:dyDescent="0.3">
      <c r="M199" s="105"/>
    </row>
    <row r="200" spans="13:13" x14ac:dyDescent="0.3">
      <c r="M200" s="105"/>
    </row>
    <row r="201" spans="13:13" x14ac:dyDescent="0.3">
      <c r="M201" s="105"/>
    </row>
    <row r="202" spans="13:13" x14ac:dyDescent="0.3">
      <c r="M202" s="105"/>
    </row>
    <row r="203" spans="13:13" x14ac:dyDescent="0.3">
      <c r="M203" s="105"/>
    </row>
    <row r="204" spans="13:13" x14ac:dyDescent="0.3">
      <c r="M204" s="105"/>
    </row>
    <row r="205" spans="13:13" x14ac:dyDescent="0.3">
      <c r="M205" s="105"/>
    </row>
    <row r="206" spans="13:13" x14ac:dyDescent="0.3">
      <c r="M206" s="105"/>
    </row>
    <row r="207" spans="13:13" x14ac:dyDescent="0.3">
      <c r="M207" s="105"/>
    </row>
    <row r="208" spans="13:13" x14ac:dyDescent="0.3">
      <c r="M208" s="105"/>
    </row>
    <row r="209" spans="13:13" x14ac:dyDescent="0.3">
      <c r="M209" s="105"/>
    </row>
    <row r="210" spans="13:13" x14ac:dyDescent="0.3">
      <c r="M210" s="105"/>
    </row>
    <row r="211" spans="13:13" x14ac:dyDescent="0.3">
      <c r="M211" s="105"/>
    </row>
    <row r="212" spans="13:13" x14ac:dyDescent="0.3">
      <c r="M212" s="105"/>
    </row>
    <row r="213" spans="13:13" x14ac:dyDescent="0.3">
      <c r="M213" s="105"/>
    </row>
    <row r="214" spans="13:13" x14ac:dyDescent="0.3">
      <c r="M214" s="105"/>
    </row>
    <row r="215" spans="13:13" x14ac:dyDescent="0.3">
      <c r="M215" s="105"/>
    </row>
    <row r="216" spans="13:13" x14ac:dyDescent="0.3">
      <c r="M216" s="105"/>
    </row>
    <row r="217" spans="13:13" x14ac:dyDescent="0.3">
      <c r="M217" s="105"/>
    </row>
    <row r="218" spans="13:13" x14ac:dyDescent="0.3">
      <c r="M218" s="105"/>
    </row>
    <row r="219" spans="13:13" x14ac:dyDescent="0.3">
      <c r="M219" s="105"/>
    </row>
    <row r="220" spans="13:13" x14ac:dyDescent="0.3">
      <c r="M220" s="105"/>
    </row>
    <row r="221" spans="13:13" x14ac:dyDescent="0.3">
      <c r="M221" s="105"/>
    </row>
    <row r="222" spans="13:13" x14ac:dyDescent="0.3">
      <c r="M222" s="105"/>
    </row>
    <row r="223" spans="13:13" x14ac:dyDescent="0.3">
      <c r="M223" s="105"/>
    </row>
    <row r="224" spans="13:13" x14ac:dyDescent="0.3">
      <c r="M224" s="105"/>
    </row>
    <row r="225" spans="13:13" x14ac:dyDescent="0.3">
      <c r="M225" s="105"/>
    </row>
    <row r="226" spans="13:13" x14ac:dyDescent="0.3">
      <c r="M226" s="105"/>
    </row>
    <row r="227" spans="13:13" x14ac:dyDescent="0.3">
      <c r="M227" s="105"/>
    </row>
    <row r="228" spans="13:13" x14ac:dyDescent="0.3">
      <c r="M228" s="105"/>
    </row>
    <row r="229" spans="13:13" x14ac:dyDescent="0.3">
      <c r="M229" s="105"/>
    </row>
    <row r="230" spans="13:13" x14ac:dyDescent="0.3">
      <c r="M230" s="105"/>
    </row>
    <row r="231" spans="13:13" x14ac:dyDescent="0.3">
      <c r="M231" s="105"/>
    </row>
    <row r="232" spans="13:13" x14ac:dyDescent="0.3">
      <c r="M232" s="105"/>
    </row>
    <row r="233" spans="13:13" x14ac:dyDescent="0.3">
      <c r="M233" s="105"/>
    </row>
    <row r="234" spans="13:13" x14ac:dyDescent="0.3">
      <c r="M234" s="105"/>
    </row>
    <row r="235" spans="13:13" x14ac:dyDescent="0.3">
      <c r="M235" s="105"/>
    </row>
    <row r="236" spans="13:13" x14ac:dyDescent="0.3">
      <c r="M236" s="105"/>
    </row>
    <row r="237" spans="13:13" x14ac:dyDescent="0.3">
      <c r="M237" s="105"/>
    </row>
    <row r="238" spans="13:13" x14ac:dyDescent="0.3">
      <c r="M238" s="105"/>
    </row>
    <row r="239" spans="13:13" x14ac:dyDescent="0.3">
      <c r="M239" s="105"/>
    </row>
    <row r="240" spans="13:13" x14ac:dyDescent="0.3">
      <c r="M240" s="105"/>
    </row>
    <row r="241" spans="13:13" x14ac:dyDescent="0.3">
      <c r="M241" s="105"/>
    </row>
    <row r="242" spans="13:13" x14ac:dyDescent="0.3">
      <c r="M242" s="105"/>
    </row>
    <row r="243" spans="13:13" x14ac:dyDescent="0.3">
      <c r="M243" s="105"/>
    </row>
    <row r="244" spans="13:13" x14ac:dyDescent="0.3">
      <c r="M244" s="105"/>
    </row>
    <row r="245" spans="13:13" x14ac:dyDescent="0.3">
      <c r="M245" s="105"/>
    </row>
    <row r="246" spans="13:13" x14ac:dyDescent="0.3">
      <c r="M246" s="105"/>
    </row>
    <row r="247" spans="13:13" x14ac:dyDescent="0.3">
      <c r="M247" s="105"/>
    </row>
    <row r="248" spans="13:13" x14ac:dyDescent="0.3">
      <c r="M248" s="105"/>
    </row>
    <row r="249" spans="13:13" x14ac:dyDescent="0.3">
      <c r="M249" s="105"/>
    </row>
    <row r="250" spans="13:13" x14ac:dyDescent="0.3">
      <c r="M250" s="105"/>
    </row>
    <row r="251" spans="13:13" x14ac:dyDescent="0.3">
      <c r="M251" s="105"/>
    </row>
    <row r="252" spans="13:13" x14ac:dyDescent="0.3">
      <c r="M252" s="105"/>
    </row>
    <row r="253" spans="13:13" x14ac:dyDescent="0.3">
      <c r="M253" s="105"/>
    </row>
    <row r="254" spans="13:13" x14ac:dyDescent="0.3">
      <c r="M254" s="105"/>
    </row>
    <row r="255" spans="13:13" x14ac:dyDescent="0.3">
      <c r="M255" s="105"/>
    </row>
    <row r="256" spans="13:13" x14ac:dyDescent="0.3">
      <c r="M256" s="105"/>
    </row>
    <row r="257" spans="13:13" x14ac:dyDescent="0.3">
      <c r="M257" s="105"/>
    </row>
    <row r="258" spans="13:13" x14ac:dyDescent="0.3">
      <c r="M258" s="105"/>
    </row>
    <row r="259" spans="13:13" x14ac:dyDescent="0.3">
      <c r="M259" s="105"/>
    </row>
    <row r="260" spans="13:13" x14ac:dyDescent="0.3">
      <c r="M260" s="105"/>
    </row>
    <row r="261" spans="13:13" x14ac:dyDescent="0.3">
      <c r="M261" s="105"/>
    </row>
    <row r="262" spans="13:13" x14ac:dyDescent="0.3">
      <c r="M262" s="105"/>
    </row>
    <row r="263" spans="13:13" x14ac:dyDescent="0.3">
      <c r="M263" s="105"/>
    </row>
    <row r="264" spans="13:13" x14ac:dyDescent="0.3">
      <c r="M264" s="105"/>
    </row>
    <row r="265" spans="13:13" x14ac:dyDescent="0.3">
      <c r="M265" s="105"/>
    </row>
    <row r="266" spans="13:13" x14ac:dyDescent="0.3">
      <c r="M266" s="105"/>
    </row>
    <row r="267" spans="13:13" x14ac:dyDescent="0.3">
      <c r="M267" s="105"/>
    </row>
    <row r="268" spans="13:13" x14ac:dyDescent="0.3">
      <c r="M268" s="105"/>
    </row>
    <row r="269" spans="13:13" x14ac:dyDescent="0.3">
      <c r="M269" s="105"/>
    </row>
    <row r="270" spans="13:13" x14ac:dyDescent="0.3">
      <c r="M270" s="105"/>
    </row>
    <row r="271" spans="13:13" x14ac:dyDescent="0.3">
      <c r="M271" s="105"/>
    </row>
    <row r="272" spans="13:13" x14ac:dyDescent="0.3">
      <c r="M272" s="105"/>
    </row>
    <row r="273" spans="13:13" x14ac:dyDescent="0.3">
      <c r="M273" s="105"/>
    </row>
    <row r="274" spans="13:13" x14ac:dyDescent="0.3">
      <c r="M274" s="105"/>
    </row>
    <row r="275" spans="13:13" x14ac:dyDescent="0.3">
      <c r="M275" s="105"/>
    </row>
    <row r="276" spans="13:13" x14ac:dyDescent="0.3">
      <c r="M276" s="105"/>
    </row>
    <row r="277" spans="13:13" x14ac:dyDescent="0.3">
      <c r="M277" s="105"/>
    </row>
    <row r="278" spans="13:13" x14ac:dyDescent="0.3">
      <c r="M278" s="105"/>
    </row>
    <row r="279" spans="13:13" x14ac:dyDescent="0.3">
      <c r="M279" s="105"/>
    </row>
    <row r="280" spans="13:13" x14ac:dyDescent="0.3">
      <c r="M280" s="105"/>
    </row>
    <row r="281" spans="13:13" x14ac:dyDescent="0.3">
      <c r="M281" s="105"/>
    </row>
    <row r="282" spans="13:13" x14ac:dyDescent="0.3">
      <c r="M282" s="105"/>
    </row>
    <row r="283" spans="13:13" x14ac:dyDescent="0.3">
      <c r="M283" s="105"/>
    </row>
    <row r="284" spans="13:13" x14ac:dyDescent="0.3">
      <c r="M284" s="105"/>
    </row>
    <row r="285" spans="13:13" x14ac:dyDescent="0.3">
      <c r="M285" s="105"/>
    </row>
  </sheetData>
  <mergeCells count="7">
    <mergeCell ref="A1:D1"/>
    <mergeCell ref="P2:Q2"/>
    <mergeCell ref="A3:A4"/>
    <mergeCell ref="B3:B4"/>
    <mergeCell ref="C3:I3"/>
    <mergeCell ref="J3:M3"/>
    <mergeCell ref="N3:Q3"/>
  </mergeCells>
  <phoneticPr fontId="16" type="noConversion"/>
  <pageMargins left="0.19685039370078741" right="0.19685039370078741" top="0.78740157480314965" bottom="0.19685039370078741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Вікторія Гатрич</cp:lastModifiedBy>
  <cp:lastPrinted>2023-10-11T12:01:58Z</cp:lastPrinted>
  <dcterms:created xsi:type="dcterms:W3CDTF">2001-07-11T13:17:26Z</dcterms:created>
  <dcterms:modified xsi:type="dcterms:W3CDTF">2024-02-15T08:32:38Z</dcterms:modified>
</cp:coreProperties>
</file>