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90" activeTab="0"/>
  </bookViews>
  <sheets>
    <sheet name="Доходи" sheetId="1" r:id="rId1"/>
    <sheet name="Видатки" sheetId="2" r:id="rId2"/>
  </sheets>
  <definedNames>
    <definedName name="_xlfn.IFERROR" hidden="1">#NAME?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'Видатки'!$3:$4</definedName>
    <definedName name="_xlnm.Print_Titles" localSheetId="0">'Доходи'!$7:$8</definedName>
    <definedName name="_xlnm.Print_Area" localSheetId="1">'Видатки'!$A$1:$Q$60</definedName>
    <definedName name="_xlnm.Print_Area" localSheetId="0">'Доходи'!$A$1:$R$68</definedName>
  </definedNames>
  <calcPr fullCalcOnLoad="1"/>
</workbook>
</file>

<file path=xl/sharedStrings.xml><?xml version="1.0" encoding="utf-8"?>
<sst xmlns="http://schemas.openxmlformats.org/spreadsheetml/2006/main" count="262" uniqueCount="228">
  <si>
    <t>Кредитування</t>
  </si>
  <si>
    <t>Всьго видатків</t>
  </si>
  <si>
    <t>Дані</t>
  </si>
  <si>
    <t>Чернівецької області</t>
  </si>
  <si>
    <t>Код бюджетної класифікації</t>
  </si>
  <si>
    <t>Найменування доходів</t>
  </si>
  <si>
    <t>Надійшло з початку року</t>
  </si>
  <si>
    <t>Процент виконання</t>
  </si>
  <si>
    <t>4</t>
  </si>
  <si>
    <t>5</t>
  </si>
  <si>
    <t>9</t>
  </si>
  <si>
    <t>10</t>
  </si>
  <si>
    <t>11</t>
  </si>
  <si>
    <t>12</t>
  </si>
  <si>
    <t>14</t>
  </si>
  <si>
    <t>Податкові надходження</t>
  </si>
  <si>
    <t>Неподаткові надходження</t>
  </si>
  <si>
    <t>Інші надходження</t>
  </si>
  <si>
    <t>Цільові фонди</t>
  </si>
  <si>
    <t xml:space="preserve">Збір за забруднення навколишнього природнього середовища </t>
  </si>
  <si>
    <t>Цільові фонди, утоворені органами місцевого самоврядування</t>
  </si>
  <si>
    <t xml:space="preserve">  </t>
  </si>
  <si>
    <t>Найменування видатків</t>
  </si>
  <si>
    <t>900201</t>
  </si>
  <si>
    <t>900202</t>
  </si>
  <si>
    <t xml:space="preserve">Власні надходження бюджетних установ </t>
  </si>
  <si>
    <t>Офіційні трансферти</t>
  </si>
  <si>
    <t>Від органів державного управління</t>
  </si>
  <si>
    <t>Податки на доходи, податки на прибуток, податки на збільшення ринкової вартості</t>
  </si>
  <si>
    <t>Податки на власність</t>
  </si>
  <si>
    <t>Інші неподаткові надходження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</si>
  <si>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</si>
  <si>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</si>
  <si>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</si>
  <si>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</si>
  <si>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</si>
  <si>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</si>
  <si>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</si>
  <si>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Доходи від операцій з капіталом</t>
  </si>
  <si>
    <t>Податок на прибуток підприємств</t>
  </si>
  <si>
    <t>Доходи від власності та підприємницької діяльності</t>
  </si>
  <si>
    <t>15</t>
  </si>
  <si>
    <t>3</t>
  </si>
  <si>
    <t>8</t>
  </si>
  <si>
    <t>13</t>
  </si>
  <si>
    <t>Резервний фонд</t>
  </si>
  <si>
    <t>Загальний фонд</t>
  </si>
  <si>
    <t>Спеціальний фонд</t>
  </si>
  <si>
    <t xml:space="preserve">Застверджено місцевими радами на 2005 рік </t>
  </si>
  <si>
    <t>Доходи від операцій  з кредитування та надання гарантій</t>
  </si>
  <si>
    <t>Відхилення       від кошторисних призначень (+;-)</t>
  </si>
  <si>
    <t>Виконано з початку року</t>
  </si>
  <si>
    <t>Інші податки та збори</t>
  </si>
  <si>
    <t>Екологічний податок</t>
  </si>
  <si>
    <t>Збір за забруднення навколишнього природного середовища  </t>
  </si>
  <si>
    <t>Збір за першу реєстрацію транспортного засобу</t>
  </si>
  <si>
    <t>16</t>
  </si>
  <si>
    <t>17</t>
  </si>
  <si>
    <t>Базова дотація</t>
  </si>
  <si>
    <t>6</t>
  </si>
  <si>
    <t>7</t>
  </si>
  <si>
    <t>2000</t>
  </si>
  <si>
    <t>3000</t>
  </si>
  <si>
    <t>3100</t>
  </si>
  <si>
    <t>3110</t>
  </si>
  <si>
    <t>3130</t>
  </si>
  <si>
    <t>3140</t>
  </si>
  <si>
    <t>3200</t>
  </si>
  <si>
    <t>Відхилення (+/-) до плану на рік</t>
  </si>
  <si>
    <t>Плата за надання адміністративних послуг</t>
  </si>
  <si>
    <t>0100</t>
  </si>
  <si>
    <t>0180</t>
  </si>
  <si>
    <t>1000</t>
  </si>
  <si>
    <t>Соціальний захист ветеранів війни та праці</t>
  </si>
  <si>
    <t>3090</t>
  </si>
  <si>
    <t>3050</t>
  </si>
  <si>
    <t>3190</t>
  </si>
  <si>
    <t>Реалізація державної політики у молодіжній сфері</t>
  </si>
  <si>
    <t>3240</t>
  </si>
  <si>
    <t>4000</t>
  </si>
  <si>
    <t>5000</t>
  </si>
  <si>
    <t>6000</t>
  </si>
  <si>
    <t>7000</t>
  </si>
  <si>
    <t>8000</t>
  </si>
  <si>
    <t>8100</t>
  </si>
  <si>
    <t>7600</t>
  </si>
  <si>
    <t>7300</t>
  </si>
  <si>
    <t>7400</t>
  </si>
  <si>
    <t>9100</t>
  </si>
  <si>
    <t xml:space="preserve">про виконання обласного бюджету  </t>
  </si>
  <si>
    <t>Код типової програмної класифікації видатків та кредитування місцевих бюджетів</t>
  </si>
  <si>
    <t>Усього</t>
  </si>
  <si>
    <t>Разом видатків без урахування міжбюджетних трансфертів</t>
  </si>
  <si>
    <t>900203</t>
  </si>
  <si>
    <t>Субвенція з державного бюджету місцевим бюджетам на надання державної підтримки особам з особливими освітніми потребами</t>
  </si>
  <si>
    <t>II  Видатки  обласного бюджету (загальний та спеціальний фонди)</t>
  </si>
  <si>
    <t xml:space="preserve"> I. Доходи обласного бюджету (загальний та спеціальний фонди)</t>
  </si>
  <si>
    <t>в тис.грн.</t>
  </si>
  <si>
    <t>відхилення</t>
  </si>
  <si>
    <t>контроль по казнач звіту 90010100 в грн.коп</t>
  </si>
  <si>
    <t>контроль по казнач звіту 90010200 в грн.коп</t>
  </si>
  <si>
    <t>41033900</t>
  </si>
  <si>
    <t>41035400</t>
  </si>
  <si>
    <t>41037300</t>
  </si>
  <si>
    <t>Освітня субвенція з державного бюджету місцевим бюджетам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</si>
  <si>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</si>
  <si>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</si>
  <si>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</si>
  <si>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</si>
  <si>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3120</t>
  </si>
  <si>
    <t>3170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</si>
  <si>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</si>
  <si>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</si>
  <si>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</si>
  <si>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</si>
  <si>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</si>
  <si>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</si>
  <si>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реалізації окремих програм для осіб з інвалідністю</t>
  </si>
  <si>
    <t>Забезпечення обробки інформації з нарахування та виплати допомог і компенсацій</t>
  </si>
  <si>
    <t>Інші заклади та заходи</t>
  </si>
  <si>
    <t>7100</t>
  </si>
  <si>
    <t>8300</t>
  </si>
  <si>
    <t>8400</t>
  </si>
  <si>
    <t>8700</t>
  </si>
  <si>
    <t>Економічна діяльність</t>
  </si>
  <si>
    <t>Сільське, лісове, рибне господарство та мисливство</t>
  </si>
  <si>
    <t>Будівництво та регіональний розвиток</t>
  </si>
  <si>
    <t>Транспорт та транспортна інфраструктура, дорожнє господарство</t>
  </si>
  <si>
    <t>Інші програми та заходи, пов'язані з економічною діяльністю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</si>
  <si>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</si>
  <si>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</si>
  <si>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Охорона навколишнього природного середовища</t>
  </si>
  <si>
    <t>9200</t>
  </si>
  <si>
    <t>9300</t>
  </si>
  <si>
    <t>9400</t>
  </si>
  <si>
    <t>9700</t>
  </si>
  <si>
    <t>Дотації з місцевого бюджету іншим бюджетам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</si>
  <si>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</si>
  <si>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</si>
  <si>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</si>
  <si>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</si>
  <si>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Інші програми, заклади та заходи у сфері освіти</t>
  </si>
  <si>
    <t>8830</t>
  </si>
  <si>
    <t>Довгострокові кредити індивідуальним забудовникам житла на селі  та їх повернення</t>
  </si>
  <si>
    <t>Виконання Автономною Республікою Крим чи територіальною громадою міста, об’єднаною територіальною громадою гарантійних зобов'язань за позичальників, що отримали кредити під місцеві гарантії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</si>
  <si>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</si>
  <si>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Податок з власників транспортних засобів та інших самохідних машин і механізмів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</si>
  <si>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</si>
  <si>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</si>
  <si>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</si>
  <si>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</si>
  <si>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</si>
  <si>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</si>
  <si>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Орендна плата за водні об'єкти (їх частини), що надаються в користування на умовах оренди, районними, Київською та Севастопольською міськими державними адміністраціями, місцевими радами</t>
  </si>
  <si>
    <t>Субвенції з державного бюджету місцевим бюджетам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</si>
  <si>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</si>
  <si>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</si>
  <si>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з місцевих бюджетів іншим місцевим бюджетам</t>
  </si>
  <si>
    <t>3040</t>
  </si>
  <si>
    <t>Надання допомоги сім'ям з дітьми, малозабезпеченим сім’ям, тимчасової допомоги дітям</t>
  </si>
  <si>
    <t>Бюджетні позички  суб'єктам господарювання  та їх повернення</t>
  </si>
  <si>
    <t>Охорона здоров'я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</si>
  <si>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</si>
  <si>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</si>
  <si>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41054100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</si>
  <si>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</si>
  <si>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Відхилення (+/-)</t>
  </si>
  <si>
    <t xml:space="preserve">     Відхилення       (+/-)</t>
  </si>
  <si>
    <t>Відхилення                 (+/-)</t>
  </si>
  <si>
    <t>Податок та збір на доходи фізичних осіб</t>
  </si>
  <si>
    <t>Дотації з державного бюджету місцевим бюджетам</t>
  </si>
  <si>
    <t>Усього доходів з урахуванням міжбюджетних трансфертів з державного бюджету</t>
  </si>
  <si>
    <t xml:space="preserve">Усього </t>
  </si>
  <si>
    <t>Усього доходів без урахування міжбюджетних трансфертів</t>
  </si>
  <si>
    <t>24170000</t>
  </si>
  <si>
    <t>Надходження коштів пайової участі у розвитку інфраструктури населеного пункту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</si>
  <si>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</si>
  <si>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Всього видатків з міжбюджетними трансфертами</t>
  </si>
  <si>
    <t>РАЗОМ</t>
  </si>
  <si>
    <t>(тис. грн)</t>
  </si>
  <si>
    <t>8200</t>
  </si>
  <si>
    <t>Громадський порядок та безпека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</si>
  <si>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</si>
  <si>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</si>
  <si>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</si>
  <si>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</si>
  <si>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</si>
  <si>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9500</t>
  </si>
  <si>
    <t>9600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</si>
  <si>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</si>
  <si>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Субвенції з місцевого бюджету іншим місцевим бюджетам на здійснення інших програм та заходів за рахунок субвенцій з державного бюджету</t>
  </si>
  <si>
    <t>41039100</t>
  </si>
  <si>
    <t>Субвенція з державного бюджету місцевим бюджетам на реалізацію проектів ремонтно-реставраційних та консерваційних робіт пам'яток культурної спадщини, що перебувають у комунальній власності</t>
  </si>
  <si>
    <t>Субвеція з державного бюджету місцевим бюджетам на здійснення підтримки окремих закладів та заходів у системі охорони здоров'я</t>
  </si>
  <si>
    <t>Затверджено обласною радою  на 2023 рік із урахуванням змін</t>
  </si>
  <si>
    <t>Процент виконання до плану 2023 року</t>
  </si>
  <si>
    <t>Затверджено обласною радою  на 2023 рік із урахуванням змін (кошторисні призначення)</t>
  </si>
  <si>
    <t>Затверджено обласною радою на 2023 рік із урахуванням змін</t>
  </si>
  <si>
    <t>Затверджено обласною радою на 2023 рік із урахуванням змін (кошторисні призначення)</t>
  </si>
  <si>
    <t>Затверджено місцевими радами на 2023 рік з урахуванням змін (кошторисні призначення)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</si>
  <si>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</si>
  <si>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41021400</t>
  </si>
  <si>
    <t>(по шифровому звіту)</t>
  </si>
  <si>
    <t>41032900</t>
  </si>
  <si>
    <t>Субвенція з державного бюджету місцевим бюджетам на виконання окремих заходів з реалізації соціального проекту `Активні парки - локації здорової України`</t>
  </si>
  <si>
    <t>41031900</t>
  </si>
  <si>
    <t>Субвенція з державного бюджету місцевим бюджетам на придбання шкільних автобусів</t>
  </si>
  <si>
    <t>41032800</t>
  </si>
  <si>
    <t>Субвенція з державного бюджету місцевим бюджетам на облаштування безпечних умов у закладах загальної середньої освіти</t>
  </si>
  <si>
    <t>41021300</t>
  </si>
  <si>
    <t>Додаткова дотація з державного бюджету місцевим бюджетам на компенсацію комунальним закладам, державним закладам освіти, що передані на фінансування з місцевих бюджетів, та закладам спільної власності територіальних громад області та району</t>
  </si>
  <si>
    <t>41034700</t>
  </si>
  <si>
    <t>Субвенція з державного бюджету місцевим бюджетам на реалізацію проектів (об’єктів, заходів), спрямованих на ліквідацію наслідків збройної агресії</t>
  </si>
  <si>
    <t>41034800</t>
  </si>
  <si>
    <t>Субвенція з державного бюджету місцевим бюджетам на проектування, відновлення, будівництво, модернізацію, облаштування, ремонт об’єктів будівництва громадського призначення, соціальної сфери, культурної спадщини, житлово-комунального господарства, інших об’єктів, що мають вплив на життєдіяльність населення</t>
  </si>
  <si>
    <t>План на січень-вересень 2023 року</t>
  </si>
  <si>
    <t>Відхилення до плану на січень-вересень 2023 року (+/-)</t>
  </si>
  <si>
    <t xml:space="preserve">Процент виконання до плану на січень-вересень 2023 року </t>
  </si>
  <si>
    <t>41020200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</si>
  <si>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</si>
  <si>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41021301</t>
  </si>
  <si>
    <t>Додаткова дотація з державного бюджету місцевим бюджетам на компенсацію комунальним закладам, державним закладам освіти, що передані на фінансування з місцевих бюджетів, та закладам спільної власності териториальних громад області та району, що переб</t>
  </si>
  <si>
    <t xml:space="preserve"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</t>
  </si>
  <si>
    <t>41020100</t>
  </si>
  <si>
    <t>за січень-жовтень 2023 року</t>
  </si>
  <si>
    <t>План на січень-жовтень 2023 року</t>
  </si>
  <si>
    <t>Відхилення до плану на січень-жовтень 2023 року (+/-)</t>
  </si>
  <si>
    <t xml:space="preserve">Процент виконання до плану на січень-жовтень 2023 року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</si>
</sst>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_-* #,##0_р_._-;\-* #,##0_р_._-;_-* &quot;-&quot;_р_._-;_-@_-"/>
    <numFmt numFmtId="183" formatCode="_-* #,##0.00_р_._-;\-* #,##0.00_р_._-;_-* &quot;-&quot;??_р_._-;_-@_-"/>
    <numFmt numFmtId="184" formatCode="000000"/>
    <numFmt numFmtId="185" formatCode="0.0"/>
    <numFmt numFmtId="186" formatCode="#,##0.0_ ;[Red]\-#,##0.0\ "/>
    <numFmt numFmtId="187" formatCode="0.0000"/>
    <numFmt numFmtId="188" formatCode="0.00000"/>
    <numFmt numFmtId="189" formatCode="0.000000"/>
    <numFmt numFmtId="190" formatCode="0.0000000"/>
    <numFmt numFmtId="191" formatCode="0.000"/>
    <numFmt numFmtId="192" formatCode="#,##0.0\ &quot;грн.&quot;"/>
    <numFmt numFmtId="193" formatCode="#,##0.0\ &quot;грн.&quot;;[Red]#,##0.0\ &quot;грн.&quot;"/>
    <numFmt numFmtId="194" formatCode="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0_);\-#,##0.00"/>
    <numFmt numFmtId="200" formatCode="[$-422]d\ mmmm\ yyyy&quot; р.&quot;"/>
    <numFmt numFmtId="201" formatCode="#,##0.000"/>
    <numFmt numFmtId="202" formatCode="#,##0.0_);\-#,##0.0"/>
    <numFmt numFmtId="203" formatCode="0.0%"/>
    <numFmt numFmtId="204" formatCode="#0.00"/>
    <numFmt numFmtId="205" formatCode="#,##0.00_ ;\-#,##0.00\ "/>
  </numFmts>
  <fonts count="87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14"/>
      <name val="Times New Roman Cyr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i/>
      <sz val="12"/>
      <color indexed="10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2"/>
      <color indexed="8"/>
      <name val="Times New Roman"/>
      <family val="1"/>
    </font>
    <font>
      <b/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6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 Cyr"/>
      <family val="1"/>
    </font>
    <font>
      <i/>
      <sz val="12"/>
      <color indexed="10"/>
      <name val="Times New Roman Cyr"/>
      <family val="1"/>
    </font>
    <font>
      <i/>
      <sz val="14"/>
      <name val="Times New Roman CYR"/>
      <family val="1"/>
    </font>
    <font>
      <sz val="10"/>
      <color indexed="8"/>
      <name val="Calibri"/>
      <family val="2"/>
    </font>
    <font>
      <sz val="4"/>
      <name val="Times New Roman"/>
      <family val="1"/>
    </font>
    <font>
      <u val="single"/>
      <sz val="10"/>
      <color indexed="20"/>
      <name val="Arial Cyr"/>
      <family val="0"/>
    </font>
    <font>
      <sz val="10"/>
      <color indexed="10"/>
      <name val="Times New Roman"/>
      <family val="1"/>
    </font>
    <font>
      <sz val="1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37" fillId="3" borderId="0" applyNumberFormat="0" applyBorder="0" applyAlignment="0" applyProtection="0"/>
    <xf numFmtId="0" fontId="68" fillId="4" borderId="0" applyNumberFormat="0" applyBorder="0" applyAlignment="0" applyProtection="0"/>
    <xf numFmtId="0" fontId="37" fillId="5" borderId="0" applyNumberFormat="0" applyBorder="0" applyAlignment="0" applyProtection="0"/>
    <xf numFmtId="0" fontId="68" fillId="6" borderId="0" applyNumberFormat="0" applyBorder="0" applyAlignment="0" applyProtection="0"/>
    <xf numFmtId="0" fontId="37" fillId="7" borderId="0" applyNumberFormat="0" applyBorder="0" applyAlignment="0" applyProtection="0"/>
    <xf numFmtId="0" fontId="68" fillId="8" borderId="0" applyNumberFormat="0" applyBorder="0" applyAlignment="0" applyProtection="0"/>
    <xf numFmtId="0" fontId="37" fillId="9" borderId="0" applyNumberFormat="0" applyBorder="0" applyAlignment="0" applyProtection="0"/>
    <xf numFmtId="0" fontId="68" fillId="10" borderId="0" applyNumberFormat="0" applyBorder="0" applyAlignment="0" applyProtection="0"/>
    <xf numFmtId="0" fontId="37" fillId="11" borderId="0" applyNumberFormat="0" applyBorder="0" applyAlignment="0" applyProtection="0"/>
    <xf numFmtId="0" fontId="6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68" fillId="14" borderId="0" applyNumberFormat="0" applyBorder="0" applyAlignment="0" applyProtection="0"/>
    <xf numFmtId="0" fontId="37" fillId="15" borderId="0" applyNumberFormat="0" applyBorder="0" applyAlignment="0" applyProtection="0"/>
    <xf numFmtId="0" fontId="68" fillId="16" borderId="0" applyNumberFormat="0" applyBorder="0" applyAlignment="0" applyProtection="0"/>
    <xf numFmtId="0" fontId="37" fillId="17" borderId="0" applyNumberFormat="0" applyBorder="0" applyAlignment="0" applyProtection="0"/>
    <xf numFmtId="0" fontId="68" fillId="18" borderId="0" applyNumberFormat="0" applyBorder="0" applyAlignment="0" applyProtection="0"/>
    <xf numFmtId="0" fontId="37" fillId="19" borderId="0" applyNumberFormat="0" applyBorder="0" applyAlignment="0" applyProtection="0"/>
    <xf numFmtId="0" fontId="68" fillId="20" borderId="0" applyNumberFormat="0" applyBorder="0" applyAlignment="0" applyProtection="0"/>
    <xf numFmtId="0" fontId="37" fillId="9" borderId="0" applyNumberFormat="0" applyBorder="0" applyAlignment="0" applyProtection="0"/>
    <xf numFmtId="0" fontId="68" fillId="21" borderId="0" applyNumberFormat="0" applyBorder="0" applyAlignment="0" applyProtection="0"/>
    <xf numFmtId="0" fontId="37" fillId="15" borderId="0" applyNumberFormat="0" applyBorder="0" applyAlignment="0" applyProtection="0"/>
    <xf numFmtId="0" fontId="68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15" borderId="0" applyNumberFormat="0" applyBorder="0" applyAlignment="0" applyProtection="0"/>
    <xf numFmtId="0" fontId="37" fillId="17" borderId="0" applyNumberFormat="0" applyBorder="0" applyAlignment="0" applyProtection="0"/>
    <xf numFmtId="0" fontId="37" fillId="19" borderId="0" applyNumberFormat="0" applyBorder="0" applyAlignment="0" applyProtection="0"/>
    <xf numFmtId="0" fontId="37" fillId="9" borderId="0" applyNumberFormat="0" applyBorder="0" applyAlignment="0" applyProtection="0"/>
    <xf numFmtId="0" fontId="37" fillId="15" borderId="0" applyNumberFormat="0" applyBorder="0" applyAlignment="0" applyProtection="0"/>
    <xf numFmtId="0" fontId="37" fillId="23" borderId="0" applyNumberFormat="0" applyBorder="0" applyAlignment="0" applyProtection="0"/>
    <xf numFmtId="0" fontId="69" fillId="24" borderId="0" applyNumberFormat="0" applyBorder="0" applyAlignment="0" applyProtection="0"/>
    <xf numFmtId="0" fontId="38" fillId="25" borderId="0" applyNumberFormat="0" applyBorder="0" applyAlignment="0" applyProtection="0"/>
    <xf numFmtId="0" fontId="69" fillId="26" borderId="0" applyNumberFormat="0" applyBorder="0" applyAlignment="0" applyProtection="0"/>
    <xf numFmtId="0" fontId="38" fillId="17" borderId="0" applyNumberFormat="0" applyBorder="0" applyAlignment="0" applyProtection="0"/>
    <xf numFmtId="0" fontId="69" fillId="27" borderId="0" applyNumberFormat="0" applyBorder="0" applyAlignment="0" applyProtection="0"/>
    <xf numFmtId="0" fontId="38" fillId="19" borderId="0" applyNumberFormat="0" applyBorder="0" applyAlignment="0" applyProtection="0"/>
    <xf numFmtId="0" fontId="69" fillId="28" borderId="0" applyNumberFormat="0" applyBorder="0" applyAlignment="0" applyProtection="0"/>
    <xf numFmtId="0" fontId="38" fillId="29" borderId="0" applyNumberFormat="0" applyBorder="0" applyAlignment="0" applyProtection="0"/>
    <xf numFmtId="0" fontId="69" fillId="30" borderId="0" applyNumberFormat="0" applyBorder="0" applyAlignment="0" applyProtection="0"/>
    <xf numFmtId="0" fontId="38" fillId="31" borderId="0" applyNumberFormat="0" applyBorder="0" applyAlignment="0" applyProtection="0"/>
    <xf numFmtId="0" fontId="69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19" borderId="0" applyNumberFormat="0" applyBorder="0" applyAlignment="0" applyProtection="0"/>
    <xf numFmtId="0" fontId="38" fillId="29" borderId="0" applyNumberFormat="0" applyBorder="0" applyAlignment="0" applyProtection="0"/>
    <xf numFmtId="0" fontId="38" fillId="31" borderId="0" applyNumberFormat="0" applyBorder="0" applyAlignment="0" applyProtection="0"/>
    <xf numFmtId="0" fontId="38" fillId="33" borderId="0" applyNumberFormat="0" applyBorder="0" applyAlignment="0" applyProtection="0"/>
    <xf numFmtId="0" fontId="51" fillId="0" borderId="0">
      <alignment/>
      <protection/>
    </xf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69" fillId="38" borderId="0" applyNumberFormat="0" applyBorder="0" applyAlignment="0" applyProtection="0"/>
    <xf numFmtId="0" fontId="69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29" borderId="0" applyNumberFormat="0" applyBorder="0" applyAlignment="0" applyProtection="0"/>
    <xf numFmtId="0" fontId="38" fillId="31" borderId="0" applyNumberFormat="0" applyBorder="0" applyAlignment="0" applyProtection="0"/>
    <xf numFmtId="0" fontId="38" fillId="43" borderId="0" applyNumberFormat="0" applyBorder="0" applyAlignment="0" applyProtection="0"/>
    <xf numFmtId="0" fontId="39" fillId="13" borderId="1" applyNumberFormat="0" applyAlignment="0" applyProtection="0"/>
    <xf numFmtId="0" fontId="70" fillId="44" borderId="2" applyNumberFormat="0" applyAlignment="0" applyProtection="0"/>
    <xf numFmtId="0" fontId="40" fillId="45" borderId="3" applyNumberFormat="0" applyAlignment="0" applyProtection="0"/>
    <xf numFmtId="0" fontId="41" fillId="45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7" borderId="0" applyNumberFormat="0" applyBorder="0" applyAlignment="0" applyProtection="0"/>
    <xf numFmtId="0" fontId="71" fillId="0" borderId="4" applyNumberFormat="0" applyFill="0" applyAlignment="0" applyProtection="0"/>
    <xf numFmtId="0" fontId="53" fillId="0" borderId="5" applyNumberFormat="0" applyFill="0" applyAlignment="0" applyProtection="0"/>
    <xf numFmtId="0" fontId="72" fillId="0" borderId="6" applyNumberFormat="0" applyFill="0" applyAlignment="0" applyProtection="0"/>
    <xf numFmtId="0" fontId="54" fillId="0" borderId="7" applyNumberFormat="0" applyFill="0" applyAlignment="0" applyProtection="0"/>
    <xf numFmtId="0" fontId="73" fillId="0" borderId="8" applyNumberFormat="0" applyFill="0" applyAlignment="0" applyProtection="0"/>
    <xf numFmtId="0" fontId="55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48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46" borderId="12" applyNumberFormat="0" applyAlignment="0" applyProtection="0"/>
    <xf numFmtId="0" fontId="74" fillId="47" borderId="13" applyNumberFormat="0" applyAlignment="0" applyProtection="0"/>
    <xf numFmtId="0" fontId="4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48" borderId="0" applyNumberFormat="0" applyBorder="0" applyAlignment="0" applyProtection="0"/>
    <xf numFmtId="0" fontId="68" fillId="0" borderId="0">
      <alignment/>
      <protection/>
    </xf>
    <xf numFmtId="0" fontId="51" fillId="0" borderId="0">
      <alignment/>
      <protection/>
    </xf>
    <xf numFmtId="0" fontId="68" fillId="0" borderId="0">
      <alignment/>
      <protection/>
    </xf>
    <xf numFmtId="0" fontId="77" fillId="0" borderId="0">
      <alignment/>
      <protection/>
    </xf>
    <xf numFmtId="0" fontId="62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8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51" fillId="49" borderId="14" applyNumberFormat="0" applyFont="0" applyAlignment="0" applyProtection="0"/>
    <xf numFmtId="0" fontId="37" fillId="49" borderId="14" applyNumberFormat="0" applyFont="0" applyAlignment="0" applyProtection="0"/>
    <xf numFmtId="0" fontId="51" fillId="49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9" fillId="0" borderId="15" applyNumberFormat="0" applyFill="0" applyAlignment="0" applyProtection="0"/>
    <xf numFmtId="0" fontId="45" fillId="50" borderId="0" applyNumberFormat="0" applyBorder="0" applyAlignment="0" applyProtection="0"/>
    <xf numFmtId="0" fontId="52" fillId="0" borderId="0">
      <alignment/>
      <protection/>
    </xf>
    <xf numFmtId="0" fontId="4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1" fillId="51" borderId="0" applyNumberFormat="0" applyBorder="0" applyAlignment="0" applyProtection="0"/>
  </cellStyleXfs>
  <cellXfs count="229">
    <xf numFmtId="0" fontId="0" fillId="0" borderId="0" xfId="0" applyAlignment="1">
      <alignment/>
    </xf>
    <xf numFmtId="0" fontId="4" fillId="0" borderId="16" xfId="116" applyFont="1" applyFill="1" applyBorder="1" applyAlignment="1" applyProtection="1">
      <alignment horizontal="center" vertical="center" wrapText="1"/>
      <protection/>
    </xf>
    <xf numFmtId="0" fontId="8" fillId="0" borderId="0" xfId="116" applyFont="1" applyFill="1" applyProtection="1">
      <alignment/>
      <protection/>
    </xf>
    <xf numFmtId="0" fontId="5" fillId="0" borderId="0" xfId="116" applyFont="1" applyFill="1" applyAlignment="1" applyProtection="1">
      <alignment horizontal="left" vertical="center"/>
      <protection/>
    </xf>
    <xf numFmtId="0" fontId="10" fillId="0" borderId="17" xfId="116" applyFont="1" applyFill="1" applyBorder="1" applyAlignment="1" applyProtection="1">
      <alignment horizontal="centerContinuous" vertical="center" wrapText="1"/>
      <protection/>
    </xf>
    <xf numFmtId="0" fontId="21" fillId="0" borderId="0" xfId="116" applyFont="1" applyFill="1" applyAlignment="1" applyProtection="1">
      <alignment/>
      <protection/>
    </xf>
    <xf numFmtId="0" fontId="18" fillId="0" borderId="0" xfId="116" applyFont="1" applyFill="1" applyAlignment="1" applyProtection="1">
      <alignment/>
      <protection/>
    </xf>
    <xf numFmtId="0" fontId="22" fillId="0" borderId="0" xfId="116" applyFont="1" applyFill="1" applyProtection="1">
      <alignment/>
      <protection/>
    </xf>
    <xf numFmtId="0" fontId="18" fillId="0" borderId="0" xfId="0" applyFont="1" applyFill="1" applyAlignment="1" applyProtection="1">
      <alignment/>
      <protection/>
    </xf>
    <xf numFmtId="185" fontId="18" fillId="0" borderId="0" xfId="0" applyNumberFormat="1" applyFont="1" applyFill="1" applyBorder="1" applyAlignment="1" applyProtection="1">
      <alignment vertical="center"/>
      <protection/>
    </xf>
    <xf numFmtId="0" fontId="6" fillId="0" borderId="18" xfId="116" applyFont="1" applyFill="1" applyBorder="1" applyAlignment="1" applyProtection="1">
      <alignment horizontal="center" wrapText="1"/>
      <protection/>
    </xf>
    <xf numFmtId="185" fontId="31" fillId="0" borderId="16" xfId="0" applyNumberFormat="1" applyFont="1" applyFill="1" applyBorder="1" applyAlignment="1">
      <alignment vertical="center"/>
    </xf>
    <xf numFmtId="185" fontId="14" fillId="0" borderId="16" xfId="116" applyNumberFormat="1" applyFont="1" applyFill="1" applyBorder="1" applyProtection="1">
      <alignment/>
      <protection locked="0"/>
    </xf>
    <xf numFmtId="0" fontId="6" fillId="0" borderId="16" xfId="116" applyFont="1" applyFill="1" applyBorder="1" applyAlignment="1" applyProtection="1">
      <alignment horizontal="center" vertical="center" wrapText="1"/>
      <protection/>
    </xf>
    <xf numFmtId="185" fontId="9" fillId="0" borderId="16" xfId="116" applyNumberFormat="1" applyFont="1" applyFill="1" applyBorder="1" applyProtection="1">
      <alignment/>
      <protection/>
    </xf>
    <xf numFmtId="185" fontId="9" fillId="0" borderId="16" xfId="116" applyNumberFormat="1" applyFont="1" applyFill="1" applyBorder="1" applyProtection="1">
      <alignment/>
      <protection locked="0"/>
    </xf>
    <xf numFmtId="0" fontId="7" fillId="0" borderId="16" xfId="116" applyFont="1" applyFill="1" applyBorder="1" applyAlignment="1" applyProtection="1">
      <alignment vertical="center" wrapText="1"/>
      <protection/>
    </xf>
    <xf numFmtId="185" fontId="13" fillId="0" borderId="16" xfId="116" applyNumberFormat="1" applyFont="1" applyFill="1" applyBorder="1" applyProtection="1">
      <alignment/>
      <protection locked="0"/>
    </xf>
    <xf numFmtId="185" fontId="17" fillId="0" borderId="16" xfId="116" applyNumberFormat="1" applyFont="1" applyFill="1" applyBorder="1" applyProtection="1">
      <alignment/>
      <protection locked="0"/>
    </xf>
    <xf numFmtId="185" fontId="28" fillId="0" borderId="0" xfId="116" applyNumberFormat="1" applyFont="1" applyFill="1" applyBorder="1" applyProtection="1">
      <alignment/>
      <protection/>
    </xf>
    <xf numFmtId="185" fontId="29" fillId="0" borderId="0" xfId="116" applyNumberFormat="1" applyFont="1" applyFill="1" applyBorder="1" applyProtection="1">
      <alignment/>
      <protection/>
    </xf>
    <xf numFmtId="185" fontId="15" fillId="0" borderId="16" xfId="0" applyNumberFormat="1" applyFont="1" applyFill="1" applyBorder="1" applyAlignment="1">
      <alignment vertical="center"/>
    </xf>
    <xf numFmtId="0" fontId="25" fillId="0" borderId="0" xfId="116" applyFont="1" applyFill="1" applyProtection="1">
      <alignment/>
      <protection/>
    </xf>
    <xf numFmtId="0" fontId="2" fillId="0" borderId="0" xfId="116" applyFont="1" applyFill="1" applyProtection="1">
      <alignment/>
      <protection/>
    </xf>
    <xf numFmtId="0" fontId="4" fillId="0" borderId="16" xfId="116" applyFont="1" applyFill="1" applyBorder="1" applyAlignment="1" applyProtection="1">
      <alignment horizontal="center" wrapText="1"/>
      <protection/>
    </xf>
    <xf numFmtId="0" fontId="4" fillId="0" borderId="16" xfId="116" applyFont="1" applyFill="1" applyBorder="1" applyAlignment="1" applyProtection="1">
      <alignment horizontal="center"/>
      <protection/>
    </xf>
    <xf numFmtId="0" fontId="26" fillId="0" borderId="16" xfId="116" applyFont="1" applyFill="1" applyBorder="1" applyAlignment="1" applyProtection="1">
      <alignment horizontal="center" vertical="center" wrapText="1"/>
      <protection/>
    </xf>
    <xf numFmtId="0" fontId="24" fillId="0" borderId="0" xfId="116" applyFont="1" applyFill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49" fontId="12" fillId="0" borderId="16" xfId="116" applyNumberFormat="1" applyFont="1" applyFill="1" applyBorder="1" applyAlignment="1" applyProtection="1">
      <alignment horizontal="center" vertical="top" wrapText="1"/>
      <protection/>
    </xf>
    <xf numFmtId="0" fontId="12" fillId="0" borderId="16" xfId="0" applyFont="1" applyFill="1" applyBorder="1" applyAlignment="1" applyProtection="1">
      <alignment horizontal="centerContinuous" vertical="center" wrapText="1"/>
      <protection/>
    </xf>
    <xf numFmtId="0" fontId="12" fillId="0" borderId="16" xfId="116" applyFont="1" applyFill="1" applyBorder="1" applyAlignment="1" applyProtection="1">
      <alignment horizontal="centerContinuous" vertical="center" wrapText="1"/>
      <protection/>
    </xf>
    <xf numFmtId="0" fontId="12" fillId="0" borderId="19" xfId="0" applyFont="1" applyFill="1" applyBorder="1" applyAlignment="1" applyProtection="1">
      <alignment horizontal="centerContinuous" vertical="center" wrapText="1"/>
      <protection/>
    </xf>
    <xf numFmtId="0" fontId="12" fillId="0" borderId="17" xfId="0" applyFont="1" applyFill="1" applyBorder="1" applyAlignment="1" applyProtection="1">
      <alignment horizontal="centerContinuous" vertical="center" wrapText="1"/>
      <protection/>
    </xf>
    <xf numFmtId="49" fontId="4" fillId="0" borderId="16" xfId="116" applyNumberFormat="1" applyFont="1" applyFill="1" applyBorder="1" applyAlignment="1" applyProtection="1">
      <alignment horizontal="center"/>
      <protection/>
    </xf>
    <xf numFmtId="0" fontId="33" fillId="0" borderId="16" xfId="0" applyNumberFormat="1" applyFont="1" applyFill="1" applyBorder="1" applyAlignment="1" applyProtection="1">
      <alignment horizontal="center" vertical="center"/>
      <protection hidden="1"/>
    </xf>
    <xf numFmtId="49" fontId="26" fillId="0" borderId="16" xfId="116" applyNumberFormat="1" applyFont="1" applyFill="1" applyBorder="1" applyAlignment="1" applyProtection="1">
      <alignment horizontal="center"/>
      <protection/>
    </xf>
    <xf numFmtId="49" fontId="26" fillId="0" borderId="16" xfId="116" applyNumberFormat="1" applyFont="1" applyFill="1" applyBorder="1" applyAlignment="1" applyProtection="1">
      <alignment horizontal="center" vertical="center" wrapText="1"/>
      <protection/>
    </xf>
    <xf numFmtId="0" fontId="33" fillId="0" borderId="16" xfId="116" applyFont="1" applyFill="1" applyBorder="1" applyProtection="1">
      <alignment/>
      <protection locked="0"/>
    </xf>
    <xf numFmtId="0" fontId="20" fillId="0" borderId="0" xfId="116" applyFont="1" applyFill="1" applyAlignment="1" applyProtection="1">
      <alignment/>
      <protection/>
    </xf>
    <xf numFmtId="0" fontId="19" fillId="0" borderId="0" xfId="117" applyFont="1" applyFill="1" applyAlignment="1" applyProtection="1">
      <alignment/>
      <protection/>
    </xf>
    <xf numFmtId="0" fontId="12" fillId="0" borderId="16" xfId="116" applyFont="1" applyFill="1" applyBorder="1" applyAlignment="1" applyProtection="1">
      <alignment horizontal="center" vertical="top" wrapText="1"/>
      <protection/>
    </xf>
    <xf numFmtId="49" fontId="12" fillId="0" borderId="20" xfId="116" applyNumberFormat="1" applyFont="1" applyFill="1" applyBorder="1" applyAlignment="1" applyProtection="1">
      <alignment horizontal="center" vertical="top" wrapText="1"/>
      <protection/>
    </xf>
    <xf numFmtId="0" fontId="27" fillId="0" borderId="0" xfId="116" applyFont="1" applyFill="1" applyProtection="1">
      <alignment/>
      <protection/>
    </xf>
    <xf numFmtId="0" fontId="11" fillId="0" borderId="0" xfId="116" applyFont="1" applyFill="1" applyProtection="1">
      <alignment/>
      <protection/>
    </xf>
    <xf numFmtId="0" fontId="22" fillId="0" borderId="0" xfId="116" applyFont="1" applyFill="1" applyBorder="1" applyProtection="1">
      <alignment/>
      <protection/>
    </xf>
    <xf numFmtId="185" fontId="22" fillId="0" borderId="0" xfId="116" applyNumberFormat="1" applyFont="1" applyFill="1" applyBorder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185" fontId="6" fillId="0" borderId="0" xfId="116" applyNumberFormat="1" applyFont="1" applyFill="1" applyBorder="1" applyAlignment="1" applyProtection="1">
      <alignment horizontal="center" vertical="center" wrapText="1"/>
      <protection/>
    </xf>
    <xf numFmtId="185" fontId="30" fillId="0" borderId="0" xfId="0" applyNumberFormat="1" applyFont="1" applyFill="1" applyBorder="1" applyAlignment="1">
      <alignment horizontal="center" vertical="center"/>
    </xf>
    <xf numFmtId="0" fontId="32" fillId="0" borderId="0" xfId="116" applyFont="1" applyFill="1" applyProtection="1">
      <alignment/>
      <protection/>
    </xf>
    <xf numFmtId="185" fontId="8" fillId="0" borderId="0" xfId="116" applyNumberFormat="1" applyFont="1" applyFill="1" applyBorder="1" applyAlignment="1" applyProtection="1">
      <alignment horizontal="center" vertical="center" wrapText="1"/>
      <protection/>
    </xf>
    <xf numFmtId="185" fontId="8" fillId="0" borderId="0" xfId="116" applyNumberFormat="1" applyFont="1" applyFill="1" applyBorder="1" applyAlignment="1" applyProtection="1">
      <alignment wrapText="1"/>
      <protection/>
    </xf>
    <xf numFmtId="185" fontId="8" fillId="0" borderId="0" xfId="116" applyNumberFormat="1" applyFont="1" applyFill="1" applyBorder="1" applyAlignment="1" applyProtection="1">
      <alignment horizontal="center"/>
      <protection/>
    </xf>
    <xf numFmtId="185" fontId="8" fillId="0" borderId="0" xfId="116" applyNumberFormat="1" applyFont="1" applyFill="1" applyAlignment="1" applyProtection="1">
      <alignment wrapText="1"/>
      <protection/>
    </xf>
    <xf numFmtId="185" fontId="8" fillId="0" borderId="0" xfId="116" applyNumberFormat="1" applyFont="1" applyFill="1" applyAlignment="1" applyProtection="1">
      <alignment horizontal="center"/>
      <protection/>
    </xf>
    <xf numFmtId="0" fontId="8" fillId="0" borderId="0" xfId="116" applyFont="1" applyFill="1" applyAlignment="1" applyProtection="1">
      <alignment wrapText="1"/>
      <protection/>
    </xf>
    <xf numFmtId="0" fontId="8" fillId="0" borderId="0" xfId="116" applyFont="1" applyFill="1" applyAlignment="1" applyProtection="1">
      <alignment horizontal="center"/>
      <protection/>
    </xf>
    <xf numFmtId="0" fontId="8" fillId="11" borderId="0" xfId="116" applyFont="1" applyFill="1" applyProtection="1">
      <alignment/>
      <protection/>
    </xf>
    <xf numFmtId="0" fontId="25" fillId="11" borderId="0" xfId="116" applyFont="1" applyFill="1" applyProtection="1">
      <alignment/>
      <protection/>
    </xf>
    <xf numFmtId="194" fontId="25" fillId="11" borderId="0" xfId="116" applyNumberFormat="1" applyFont="1" applyFill="1" applyProtection="1">
      <alignment/>
      <protection/>
    </xf>
    <xf numFmtId="0" fontId="2" fillId="11" borderId="0" xfId="116" applyFont="1" applyFill="1" applyProtection="1">
      <alignment/>
      <protection/>
    </xf>
    <xf numFmtId="0" fontId="22" fillId="11" borderId="0" xfId="116" applyFont="1" applyFill="1" applyProtection="1">
      <alignment/>
      <protection/>
    </xf>
    <xf numFmtId="0" fontId="22" fillId="52" borderId="0" xfId="116" applyFont="1" applyFill="1" applyProtection="1">
      <alignment/>
      <protection/>
    </xf>
    <xf numFmtId="0" fontId="8" fillId="52" borderId="0" xfId="116" applyFont="1" applyFill="1" applyProtection="1">
      <alignment/>
      <protection/>
    </xf>
    <xf numFmtId="0" fontId="8" fillId="52" borderId="16" xfId="116" applyFont="1" applyFill="1" applyBorder="1" applyAlignment="1" applyProtection="1">
      <alignment horizontal="center" vertical="center"/>
      <protection/>
    </xf>
    <xf numFmtId="0" fontId="12" fillId="52" borderId="16" xfId="116" applyFont="1" applyFill="1" applyBorder="1" applyAlignment="1" applyProtection="1">
      <alignment horizontal="center" vertical="top" wrapText="1"/>
      <protection/>
    </xf>
    <xf numFmtId="0" fontId="6" fillId="52" borderId="16" xfId="116" applyFont="1" applyFill="1" applyBorder="1" applyAlignment="1" applyProtection="1">
      <alignment horizontal="center" vertical="center"/>
      <protection/>
    </xf>
    <xf numFmtId="0" fontId="11" fillId="52" borderId="16" xfId="116" applyFont="1" applyFill="1" applyBorder="1" applyAlignment="1" applyProtection="1">
      <alignment horizontal="center" vertical="center"/>
      <protection/>
    </xf>
    <xf numFmtId="0" fontId="35" fillId="52" borderId="16" xfId="116" applyFont="1" applyFill="1" applyBorder="1" applyAlignment="1" applyProtection="1">
      <alignment horizontal="center" vertical="center"/>
      <protection/>
    </xf>
    <xf numFmtId="185" fontId="36" fillId="0" borderId="16" xfId="0" applyNumberFormat="1" applyFont="1" applyFill="1" applyBorder="1" applyAlignment="1">
      <alignment vertical="center"/>
    </xf>
    <xf numFmtId="0" fontId="6" fillId="0" borderId="0" xfId="116" applyFont="1" applyFill="1" applyProtection="1">
      <alignment/>
      <protection/>
    </xf>
    <xf numFmtId="1" fontId="8" fillId="0" borderId="0" xfId="116" applyNumberFormat="1" applyFont="1" applyFill="1" applyBorder="1" applyAlignment="1" applyProtection="1">
      <alignment horizontal="center"/>
      <protection/>
    </xf>
    <xf numFmtId="0" fontId="4" fillId="53" borderId="16" xfId="116" applyFont="1" applyFill="1" applyBorder="1" applyAlignment="1" applyProtection="1">
      <alignment horizontal="center" vertical="center"/>
      <protection/>
    </xf>
    <xf numFmtId="0" fontId="4" fillId="53" borderId="16" xfId="116" applyFont="1" applyFill="1" applyBorder="1" applyAlignment="1" applyProtection="1">
      <alignment horizontal="center" vertical="center" wrapText="1"/>
      <protection/>
    </xf>
    <xf numFmtId="185" fontId="4" fillId="53" borderId="16" xfId="116" applyNumberFormat="1" applyFont="1" applyFill="1" applyBorder="1" applyAlignment="1" applyProtection="1">
      <alignment horizontal="center"/>
      <protection/>
    </xf>
    <xf numFmtId="49" fontId="34" fillId="0" borderId="16" xfId="116" applyNumberFormat="1" applyFont="1" applyFill="1" applyBorder="1" applyAlignment="1" applyProtection="1">
      <alignment horizontal="center" vertical="center" wrapText="1"/>
      <protection/>
    </xf>
    <xf numFmtId="0" fontId="34" fillId="0" borderId="16" xfId="116" applyFont="1" applyFill="1" applyBorder="1" applyAlignment="1" applyProtection="1">
      <alignment horizontal="center" vertical="center" wrapText="1"/>
      <protection/>
    </xf>
    <xf numFmtId="194" fontId="82" fillId="54" borderId="0" xfId="116" applyNumberFormat="1" applyFont="1" applyFill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194" fontId="4" fillId="54" borderId="16" xfId="116" applyNumberFormat="1" applyFont="1" applyFill="1" applyBorder="1" applyAlignment="1" applyProtection="1">
      <alignment horizontal="center"/>
      <protection/>
    </xf>
    <xf numFmtId="194" fontId="4" fillId="0" borderId="16" xfId="116" applyNumberFormat="1" applyFont="1" applyFill="1" applyBorder="1" applyAlignment="1" applyProtection="1">
      <alignment horizontal="center"/>
      <protection/>
    </xf>
    <xf numFmtId="194" fontId="4" fillId="0" borderId="20" xfId="116" applyNumberFormat="1" applyFont="1" applyFill="1" applyBorder="1" applyAlignment="1" applyProtection="1">
      <alignment horizontal="center"/>
      <protection/>
    </xf>
    <xf numFmtId="194" fontId="4" fillId="53" borderId="16" xfId="116" applyNumberFormat="1" applyFont="1" applyFill="1" applyBorder="1" applyAlignment="1" applyProtection="1">
      <alignment horizontal="center"/>
      <protection/>
    </xf>
    <xf numFmtId="194" fontId="33" fillId="0" borderId="16" xfId="116" applyNumberFormat="1" applyFont="1" applyFill="1" applyBorder="1" applyAlignment="1" applyProtection="1">
      <alignment horizontal="center"/>
      <protection/>
    </xf>
    <xf numFmtId="203" fontId="4" fillId="0" borderId="16" xfId="125" applyNumberFormat="1" applyFont="1" applyFill="1" applyBorder="1" applyAlignment="1" applyProtection="1">
      <alignment horizontal="center"/>
      <protection/>
    </xf>
    <xf numFmtId="203" fontId="33" fillId="0" borderId="16" xfId="125" applyNumberFormat="1" applyFont="1" applyFill="1" applyBorder="1" applyAlignment="1" applyProtection="1">
      <alignment horizontal="center"/>
      <protection/>
    </xf>
    <xf numFmtId="203" fontId="4" fillId="54" borderId="16" xfId="125" applyNumberFormat="1" applyFont="1" applyFill="1" applyBorder="1" applyAlignment="1" applyProtection="1">
      <alignment horizontal="center"/>
      <protection/>
    </xf>
    <xf numFmtId="203" fontId="4" fillId="53" borderId="16" xfId="125" applyNumberFormat="1" applyFont="1" applyFill="1" applyBorder="1" applyAlignment="1" applyProtection="1">
      <alignment horizontal="center"/>
      <protection/>
    </xf>
    <xf numFmtId="203" fontId="4" fillId="53" borderId="16" xfId="125" applyNumberFormat="1" applyFont="1" applyFill="1" applyBorder="1" applyAlignment="1" applyProtection="1">
      <alignment horizontal="center" vertical="center"/>
      <protection/>
    </xf>
    <xf numFmtId="194" fontId="4" fillId="0" borderId="16" xfId="116" applyNumberFormat="1" applyFont="1" applyFill="1" applyBorder="1" applyAlignment="1" applyProtection="1">
      <alignment horizontal="center"/>
      <protection locked="0"/>
    </xf>
    <xf numFmtId="0" fontId="8" fillId="0" borderId="16" xfId="116" applyFont="1" applyFill="1" applyBorder="1" applyAlignment="1" applyProtection="1">
      <alignment vertical="center" wrapText="1"/>
      <protection/>
    </xf>
    <xf numFmtId="203" fontId="33" fillId="0" borderId="16" xfId="125" applyNumberFormat="1" applyFont="1" applyFill="1" applyBorder="1" applyAlignment="1" applyProtection="1">
      <alignment horizontal="center"/>
      <protection locked="0"/>
    </xf>
    <xf numFmtId="194" fontId="33" fillId="0" borderId="16" xfId="116" applyNumberFormat="1" applyFont="1" applyFill="1" applyBorder="1" applyAlignment="1" applyProtection="1">
      <alignment horizontal="center"/>
      <protection locked="0"/>
    </xf>
    <xf numFmtId="194" fontId="33" fillId="0" borderId="20" xfId="116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Fill="1" applyBorder="1" applyAlignment="1">
      <alignment horizontal="left" vertical="center" wrapText="1"/>
    </xf>
    <xf numFmtId="194" fontId="34" fillId="0" borderId="16" xfId="0" applyNumberFormat="1" applyFont="1" applyFill="1" applyBorder="1" applyAlignment="1">
      <alignment horizontal="center"/>
    </xf>
    <xf numFmtId="0" fontId="82" fillId="0" borderId="0" xfId="116" applyFont="1" applyFill="1" applyProtection="1">
      <alignment/>
      <protection/>
    </xf>
    <xf numFmtId="194" fontId="4" fillId="0" borderId="16" xfId="0" applyNumberFormat="1" applyFont="1" applyFill="1" applyBorder="1" applyAlignment="1" applyProtection="1">
      <alignment horizontal="center"/>
      <protection/>
    </xf>
    <xf numFmtId="49" fontId="34" fillId="0" borderId="16" xfId="116" applyNumberFormat="1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/>
      <protection/>
    </xf>
    <xf numFmtId="0" fontId="82" fillId="55" borderId="0" xfId="116" applyFont="1" applyFill="1" applyProtection="1">
      <alignment/>
      <protection/>
    </xf>
    <xf numFmtId="203" fontId="57" fillId="0" borderId="16" xfId="125" applyNumberFormat="1" applyFont="1" applyFill="1" applyBorder="1" applyAlignment="1" applyProtection="1">
      <alignment horizontal="center"/>
      <protection/>
    </xf>
    <xf numFmtId="194" fontId="57" fillId="0" borderId="16" xfId="116" applyNumberFormat="1" applyFont="1" applyFill="1" applyBorder="1" applyAlignment="1" applyProtection="1">
      <alignment horizontal="center"/>
      <protection locked="0"/>
    </xf>
    <xf numFmtId="194" fontId="57" fillId="0" borderId="16" xfId="116" applyNumberFormat="1" applyFont="1" applyFill="1" applyBorder="1" applyAlignment="1" applyProtection="1">
      <alignment horizontal="center"/>
      <protection/>
    </xf>
    <xf numFmtId="203" fontId="57" fillId="54" borderId="16" xfId="125" applyNumberFormat="1" applyFont="1" applyFill="1" applyBorder="1" applyAlignment="1" applyProtection="1">
      <alignment horizontal="center"/>
      <protection/>
    </xf>
    <xf numFmtId="0" fontId="7" fillId="52" borderId="16" xfId="116" applyFont="1" applyFill="1" applyBorder="1" applyAlignment="1" applyProtection="1">
      <alignment horizontal="center" vertical="center"/>
      <protection/>
    </xf>
    <xf numFmtId="194" fontId="57" fillId="0" borderId="20" xfId="116" applyNumberFormat="1" applyFont="1" applyFill="1" applyBorder="1" applyAlignment="1" applyProtection="1">
      <alignment horizontal="center"/>
      <protection/>
    </xf>
    <xf numFmtId="0" fontId="7" fillId="0" borderId="0" xfId="116" applyFont="1" applyFill="1" applyProtection="1">
      <alignment/>
      <protection/>
    </xf>
    <xf numFmtId="203" fontId="58" fillId="0" borderId="16" xfId="125" applyNumberFormat="1" applyFont="1" applyFill="1" applyBorder="1" applyAlignment="1" applyProtection="1">
      <alignment horizontal="center"/>
      <protection/>
    </xf>
    <xf numFmtId="203" fontId="57" fillId="0" borderId="16" xfId="125" applyNumberFormat="1" applyFont="1" applyFill="1" applyBorder="1" applyAlignment="1" applyProtection="1">
      <alignment horizontal="center"/>
      <protection locked="0"/>
    </xf>
    <xf numFmtId="49" fontId="57" fillId="0" borderId="16" xfId="0" applyNumberFormat="1" applyFont="1" applyFill="1" applyBorder="1" applyAlignment="1">
      <alignment horizontal="center" vertical="center"/>
    </xf>
    <xf numFmtId="0" fontId="59" fillId="0" borderId="16" xfId="116" applyFont="1" applyFill="1" applyBorder="1" applyAlignment="1" applyProtection="1">
      <alignment vertical="center" wrapText="1"/>
      <protection/>
    </xf>
    <xf numFmtId="0" fontId="60" fillId="0" borderId="0" xfId="116" applyFont="1" applyFill="1" applyProtection="1">
      <alignment/>
      <protection/>
    </xf>
    <xf numFmtId="0" fontId="59" fillId="0" borderId="0" xfId="116" applyFont="1" applyFill="1" applyProtection="1">
      <alignment/>
      <protection/>
    </xf>
    <xf numFmtId="0" fontId="57" fillId="0" borderId="16" xfId="0" applyNumberFormat="1" applyFont="1" applyFill="1" applyBorder="1" applyAlignment="1" applyProtection="1">
      <alignment horizontal="center" vertical="center"/>
      <protection hidden="1"/>
    </xf>
    <xf numFmtId="49" fontId="61" fillId="0" borderId="16" xfId="116" applyNumberFormat="1" applyFont="1" applyFill="1" applyBorder="1" applyAlignment="1" applyProtection="1">
      <alignment horizontal="center" vertical="center" wrapText="1"/>
      <protection/>
    </xf>
    <xf numFmtId="0" fontId="61" fillId="0" borderId="16" xfId="116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>
      <alignment horizontal="left" vertical="center" wrapText="1"/>
    </xf>
    <xf numFmtId="0" fontId="60" fillId="11" borderId="0" xfId="116" applyFont="1" applyFill="1" applyProtection="1">
      <alignment/>
      <protection/>
    </xf>
    <xf numFmtId="194" fontId="60" fillId="11" borderId="0" xfId="116" applyNumberFormat="1" applyFont="1" applyFill="1" applyProtection="1">
      <alignment/>
      <protection/>
    </xf>
    <xf numFmtId="0" fontId="59" fillId="11" borderId="0" xfId="116" applyFont="1" applyFill="1" applyProtection="1">
      <alignment/>
      <protection/>
    </xf>
    <xf numFmtId="0" fontId="7" fillId="0" borderId="16" xfId="0" applyNumberFormat="1" applyFont="1" applyFill="1" applyBorder="1" applyAlignment="1">
      <alignment horizontal="left" vertical="center" wrapText="1"/>
    </xf>
    <xf numFmtId="0" fontId="57" fillId="0" borderId="16" xfId="116" applyFont="1" applyFill="1" applyBorder="1" applyAlignment="1" applyProtection="1">
      <alignment horizontal="center"/>
      <protection locked="0"/>
    </xf>
    <xf numFmtId="194" fontId="61" fillId="0" borderId="16" xfId="0" applyNumberFormat="1" applyFont="1" applyFill="1" applyBorder="1" applyAlignment="1">
      <alignment horizontal="center"/>
    </xf>
    <xf numFmtId="0" fontId="82" fillId="54" borderId="0" xfId="116" applyFont="1" applyFill="1" applyProtection="1">
      <alignment/>
      <protection/>
    </xf>
    <xf numFmtId="4" fontId="82" fillId="55" borderId="0" xfId="116" applyNumberFormat="1" applyFont="1" applyFill="1" applyBorder="1" applyProtection="1">
      <alignment/>
      <protection/>
    </xf>
    <xf numFmtId="0" fontId="82" fillId="55" borderId="0" xfId="116" applyFont="1" applyFill="1" applyBorder="1" applyProtection="1">
      <alignment/>
      <protection/>
    </xf>
    <xf numFmtId="194" fontId="83" fillId="54" borderId="0" xfId="118" applyNumberFormat="1" applyFont="1" applyFill="1" applyAlignment="1" applyProtection="1">
      <alignment horizontal="center"/>
      <protection/>
    </xf>
    <xf numFmtId="0" fontId="84" fillId="0" borderId="0" xfId="116" applyFont="1" applyFill="1" applyProtection="1">
      <alignment/>
      <protection/>
    </xf>
    <xf numFmtId="0" fontId="85" fillId="55" borderId="0" xfId="116" applyFont="1" applyFill="1" applyBorder="1" applyProtection="1">
      <alignment/>
      <protection/>
    </xf>
    <xf numFmtId="4" fontId="82" fillId="0" borderId="0" xfId="116" applyNumberFormat="1" applyFont="1" applyFill="1" applyProtection="1">
      <alignment/>
      <protection/>
    </xf>
    <xf numFmtId="4" fontId="84" fillId="0" borderId="0" xfId="116" applyNumberFormat="1" applyFont="1" applyFill="1" applyProtection="1">
      <alignment/>
      <protection/>
    </xf>
    <xf numFmtId="194" fontId="57" fillId="54" borderId="16" xfId="116" applyNumberFormat="1" applyFont="1" applyFill="1" applyBorder="1" applyAlignment="1" applyProtection="1">
      <alignment horizontal="center"/>
      <protection locked="0"/>
    </xf>
    <xf numFmtId="194" fontId="33" fillId="54" borderId="16" xfId="116" applyNumberFormat="1" applyFont="1" applyFill="1" applyBorder="1" applyAlignment="1" applyProtection="1">
      <alignment horizontal="center"/>
      <protection locked="0"/>
    </xf>
    <xf numFmtId="0" fontId="12" fillId="0" borderId="17" xfId="116" applyFont="1" applyFill="1" applyBorder="1" applyAlignment="1" applyProtection="1">
      <alignment horizontal="center" vertical="center" wrapText="1"/>
      <protection/>
    </xf>
    <xf numFmtId="0" fontId="12" fillId="0" borderId="16" xfId="116" applyFont="1" applyFill="1" applyBorder="1" applyAlignment="1" applyProtection="1">
      <alignment horizontal="center" vertical="center" wrapText="1"/>
      <protection/>
    </xf>
    <xf numFmtId="49" fontId="12" fillId="54" borderId="16" xfId="116" applyNumberFormat="1" applyFont="1" applyFill="1" applyBorder="1" applyAlignment="1" applyProtection="1">
      <alignment horizontal="center" vertical="top" wrapText="1"/>
      <protection/>
    </xf>
    <xf numFmtId="194" fontId="4" fillId="54" borderId="16" xfId="116" applyNumberFormat="1" applyFont="1" applyFill="1" applyBorder="1" applyAlignment="1" applyProtection="1">
      <alignment horizontal="center"/>
      <protection locked="0"/>
    </xf>
    <xf numFmtId="194" fontId="33" fillId="54" borderId="16" xfId="116" applyNumberFormat="1" applyFont="1" applyFill="1" applyBorder="1" applyAlignment="1" applyProtection="1">
      <alignment horizontal="center"/>
      <protection/>
    </xf>
    <xf numFmtId="0" fontId="12" fillId="54" borderId="16" xfId="0" applyFont="1" applyFill="1" applyBorder="1" applyAlignment="1" applyProtection="1">
      <alignment horizontal="centerContinuous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8" fillId="0" borderId="0" xfId="116" applyFont="1" applyFill="1" applyBorder="1" applyProtection="1">
      <alignment/>
      <protection/>
    </xf>
    <xf numFmtId="185" fontId="8" fillId="0" borderId="0" xfId="116" applyNumberFormat="1" applyFont="1" applyFill="1" applyBorder="1" applyProtection="1">
      <alignment/>
      <protection/>
    </xf>
    <xf numFmtId="194" fontId="8" fillId="54" borderId="0" xfId="116" applyNumberFormat="1" applyFont="1" applyFill="1" applyProtection="1">
      <alignment/>
      <protection/>
    </xf>
    <xf numFmtId="194" fontId="8" fillId="0" borderId="0" xfId="116" applyNumberFormat="1" applyFont="1" applyFill="1" applyBorder="1" applyProtection="1">
      <alignment/>
      <protection/>
    </xf>
    <xf numFmtId="0" fontId="8" fillId="0" borderId="0" xfId="116" applyFont="1" applyFill="1" applyBorder="1" applyAlignment="1" applyProtection="1">
      <alignment horizontal="centerContinuous" vertical="center"/>
      <protection/>
    </xf>
    <xf numFmtId="185" fontId="8" fillId="0" borderId="0" xfId="116" applyNumberFormat="1" applyFont="1" applyFill="1" applyBorder="1" applyAlignment="1" applyProtection="1">
      <alignment horizontal="centerContinuous" vertical="center"/>
      <protection/>
    </xf>
    <xf numFmtId="185" fontId="6" fillId="0" borderId="0" xfId="116" applyNumberFormat="1" applyFont="1" applyFill="1" applyBorder="1" applyAlignment="1" applyProtection="1">
      <alignment horizontal="centerContinuous" vertical="center"/>
      <protection/>
    </xf>
    <xf numFmtId="194" fontId="6" fillId="0" borderId="0" xfId="118" applyNumberFormat="1" applyFont="1" applyFill="1" applyAlignment="1" applyProtection="1">
      <alignment horizontal="center"/>
      <protection/>
    </xf>
    <xf numFmtId="2" fontId="8" fillId="0" borderId="0" xfId="116" applyNumberFormat="1" applyFont="1" applyFill="1" applyProtection="1">
      <alignment/>
      <protection/>
    </xf>
    <xf numFmtId="194" fontId="8" fillId="0" borderId="0" xfId="116" applyNumberFormat="1" applyFont="1" applyFill="1" applyProtection="1">
      <alignment/>
      <protection/>
    </xf>
    <xf numFmtId="185" fontId="8" fillId="0" borderId="0" xfId="116" applyNumberFormat="1" applyFont="1" applyFill="1" applyProtection="1">
      <alignment/>
      <protection/>
    </xf>
    <xf numFmtId="0" fontId="6" fillId="0" borderId="0" xfId="116" applyFont="1" applyFill="1" applyAlignment="1" applyProtection="1">
      <alignment horizontal="center" wrapText="1"/>
      <protection/>
    </xf>
    <xf numFmtId="185" fontId="8" fillId="54" borderId="0" xfId="116" applyNumberFormat="1" applyFont="1" applyFill="1" applyProtection="1">
      <alignment/>
      <protection/>
    </xf>
    <xf numFmtId="185" fontId="6" fillId="54" borderId="0" xfId="0" applyNumberFormat="1" applyFont="1" applyFill="1" applyBorder="1" applyAlignment="1" applyProtection="1">
      <alignment vertical="center"/>
      <protection/>
    </xf>
    <xf numFmtId="185" fontId="6" fillId="0" borderId="0" xfId="0" applyNumberFormat="1" applyFont="1" applyFill="1" applyBorder="1" applyAlignment="1" applyProtection="1">
      <alignment vertical="center"/>
      <protection/>
    </xf>
    <xf numFmtId="0" fontId="8" fillId="15" borderId="0" xfId="116" applyFont="1" applyFill="1" applyProtection="1">
      <alignment/>
      <protection/>
    </xf>
    <xf numFmtId="0" fontId="7" fillId="54" borderId="16" xfId="116" applyFont="1" applyFill="1" applyBorder="1" applyAlignment="1" applyProtection="1">
      <alignment horizontal="center" vertical="center"/>
      <protection/>
    </xf>
    <xf numFmtId="0" fontId="7" fillId="54" borderId="16" xfId="116" applyFont="1" applyFill="1" applyBorder="1" applyAlignment="1" applyProtection="1">
      <alignment vertical="center" wrapText="1"/>
      <protection/>
    </xf>
    <xf numFmtId="185" fontId="17" fillId="54" borderId="16" xfId="116" applyNumberFormat="1" applyFont="1" applyFill="1" applyBorder="1" applyProtection="1">
      <alignment/>
      <protection locked="0"/>
    </xf>
    <xf numFmtId="0" fontId="7" fillId="54" borderId="0" xfId="116" applyFont="1" applyFill="1" applyProtection="1">
      <alignment/>
      <protection/>
    </xf>
    <xf numFmtId="0" fontId="12" fillId="54" borderId="16" xfId="0" applyFont="1" applyFill="1" applyBorder="1" applyAlignment="1" applyProtection="1">
      <alignment horizontal="center" vertical="center" wrapText="1"/>
      <protection/>
    </xf>
    <xf numFmtId="194" fontId="57" fillId="54" borderId="16" xfId="116" applyNumberFormat="1" applyFont="1" applyFill="1" applyBorder="1" applyAlignment="1" applyProtection="1">
      <alignment horizontal="center"/>
      <protection/>
    </xf>
    <xf numFmtId="203" fontId="33" fillId="54" borderId="16" xfId="125" applyNumberFormat="1" applyFont="1" applyFill="1" applyBorder="1" applyAlignment="1" applyProtection="1">
      <alignment horizontal="center"/>
      <protection/>
    </xf>
    <xf numFmtId="194" fontId="57" fillId="0" borderId="16" xfId="0" applyNumberFormat="1" applyFont="1" applyFill="1" applyBorder="1" applyAlignment="1" applyProtection="1">
      <alignment horizontal="center"/>
      <protection/>
    </xf>
    <xf numFmtId="194" fontId="4" fillId="55" borderId="16" xfId="116" applyNumberFormat="1" applyFont="1" applyFill="1" applyBorder="1" applyAlignment="1" applyProtection="1">
      <alignment horizontal="center"/>
      <protection/>
    </xf>
    <xf numFmtId="194" fontId="33" fillId="55" borderId="16" xfId="116" applyNumberFormat="1" applyFont="1" applyFill="1" applyBorder="1" applyAlignment="1" applyProtection="1">
      <alignment horizontal="center"/>
      <protection locked="0"/>
    </xf>
    <xf numFmtId="194" fontId="4" fillId="56" borderId="16" xfId="116" applyNumberFormat="1" applyFont="1" applyFill="1" applyBorder="1" applyAlignment="1" applyProtection="1">
      <alignment horizontal="center"/>
      <protection/>
    </xf>
    <xf numFmtId="0" fontId="6" fillId="55" borderId="0" xfId="0" applyFont="1" applyFill="1" applyAlignment="1" applyProtection="1">
      <alignment/>
      <protection/>
    </xf>
    <xf numFmtId="201" fontId="66" fillId="55" borderId="16" xfId="112" applyNumberFormat="1" applyFont="1" applyFill="1" applyBorder="1" applyAlignment="1">
      <alignment vertical="center"/>
      <protection/>
    </xf>
    <xf numFmtId="4" fontId="8" fillId="55" borderId="0" xfId="116" applyNumberFormat="1" applyFont="1" applyFill="1" applyBorder="1" applyProtection="1">
      <alignment/>
      <protection/>
    </xf>
    <xf numFmtId="194" fontId="8" fillId="55" borderId="0" xfId="116" applyNumberFormat="1" applyFont="1" applyFill="1" applyBorder="1" applyProtection="1">
      <alignment/>
      <protection/>
    </xf>
    <xf numFmtId="0" fontId="8" fillId="55" borderId="0" xfId="116" applyFont="1" applyFill="1" applyBorder="1" applyProtection="1">
      <alignment/>
      <protection/>
    </xf>
    <xf numFmtId="0" fontId="8" fillId="55" borderId="0" xfId="116" applyFont="1" applyFill="1" applyProtection="1">
      <alignment/>
      <protection/>
    </xf>
    <xf numFmtId="194" fontId="8" fillId="55" borderId="0" xfId="116" applyNumberFormat="1" applyFont="1" applyFill="1" applyProtection="1">
      <alignment/>
      <protection/>
    </xf>
    <xf numFmtId="185" fontId="8" fillId="54" borderId="0" xfId="116" applyNumberFormat="1" applyFont="1" applyFill="1" applyBorder="1" applyProtection="1">
      <alignment/>
      <protection/>
    </xf>
    <xf numFmtId="185" fontId="57" fillId="0" borderId="16" xfId="116" applyNumberFormat="1" applyFont="1" applyFill="1" applyBorder="1" applyAlignment="1" applyProtection="1">
      <alignment horizontal="center"/>
      <protection/>
    </xf>
    <xf numFmtId="4" fontId="4" fillId="0" borderId="16" xfId="116" applyNumberFormat="1" applyFont="1" applyFill="1" applyBorder="1" applyAlignment="1" applyProtection="1">
      <alignment horizontal="center"/>
      <protection/>
    </xf>
    <xf numFmtId="194" fontId="34" fillId="54" borderId="16" xfId="0" applyNumberFormat="1" applyFont="1" applyFill="1" applyBorder="1" applyAlignment="1">
      <alignment horizontal="center"/>
    </xf>
    <xf numFmtId="185" fontId="8" fillId="55" borderId="0" xfId="116" applyNumberFormat="1" applyFont="1" applyFill="1" applyBorder="1" applyAlignment="1" applyProtection="1">
      <alignment horizontal="center"/>
      <protection/>
    </xf>
    <xf numFmtId="185" fontId="8" fillId="55" borderId="0" xfId="116" applyNumberFormat="1" applyFont="1" applyFill="1" applyBorder="1" applyProtection="1">
      <alignment/>
      <protection/>
    </xf>
    <xf numFmtId="194" fontId="31" fillId="55" borderId="0" xfId="116" applyNumberFormat="1" applyFont="1" applyFill="1" applyBorder="1" applyAlignment="1" applyProtection="1">
      <alignment horizontal="center"/>
      <protection/>
    </xf>
    <xf numFmtId="194" fontId="26" fillId="31" borderId="0" xfId="116" applyNumberFormat="1" applyFont="1" applyFill="1" applyBorder="1" applyAlignment="1" applyProtection="1">
      <alignment horizontal="center"/>
      <protection/>
    </xf>
    <xf numFmtId="194" fontId="26" fillId="55" borderId="0" xfId="116" applyNumberFormat="1" applyFont="1" applyFill="1" applyBorder="1" applyAlignment="1" applyProtection="1">
      <alignment horizontal="center"/>
      <protection/>
    </xf>
    <xf numFmtId="185" fontId="8" fillId="55" borderId="0" xfId="116" applyNumberFormat="1" applyFont="1" applyFill="1" applyAlignment="1" applyProtection="1">
      <alignment horizontal="center"/>
      <protection/>
    </xf>
    <xf numFmtId="185" fontId="8" fillId="55" borderId="0" xfId="116" applyNumberFormat="1" applyFont="1" applyFill="1" applyProtection="1">
      <alignment/>
      <protection/>
    </xf>
    <xf numFmtId="0" fontId="8" fillId="55" borderId="0" xfId="116" applyFont="1" applyFill="1" applyAlignment="1" applyProtection="1">
      <alignment horizontal="center"/>
      <protection/>
    </xf>
    <xf numFmtId="194" fontId="57" fillId="55" borderId="16" xfId="116" applyNumberFormat="1" applyFont="1" applyFill="1" applyBorder="1" applyAlignment="1" applyProtection="1">
      <alignment horizontal="center"/>
      <protection locked="0"/>
    </xf>
    <xf numFmtId="194" fontId="33" fillId="55" borderId="16" xfId="116" applyNumberFormat="1" applyFont="1" applyFill="1" applyBorder="1" applyAlignment="1" applyProtection="1">
      <alignment horizontal="center"/>
      <protection/>
    </xf>
    <xf numFmtId="185" fontId="6" fillId="55" borderId="0" xfId="0" applyNumberFormat="1" applyFont="1" applyFill="1" applyBorder="1" applyAlignment="1" applyProtection="1">
      <alignment vertical="center"/>
      <protection/>
    </xf>
    <xf numFmtId="194" fontId="5" fillId="0" borderId="0" xfId="116" applyNumberFormat="1" applyFont="1" applyFill="1" applyAlignment="1" applyProtection="1">
      <alignment horizontal="left" vertical="center"/>
      <protection/>
    </xf>
    <xf numFmtId="39" fontId="63" fillId="0" borderId="0" xfId="0" applyNumberFormat="1" applyFont="1" applyFill="1" applyBorder="1" applyAlignment="1">
      <alignment horizontal="right" vertical="center" wrapText="1"/>
    </xf>
    <xf numFmtId="0" fontId="12" fillId="0" borderId="21" xfId="116" applyFont="1" applyFill="1" applyBorder="1" applyAlignment="1" applyProtection="1">
      <alignment horizontal="center" vertical="center" wrapText="1"/>
      <protection/>
    </xf>
    <xf numFmtId="4" fontId="8" fillId="55" borderId="0" xfId="116" applyNumberFormat="1" applyFont="1" applyFill="1" applyProtection="1">
      <alignment/>
      <protection/>
    </xf>
    <xf numFmtId="194" fontId="57" fillId="55" borderId="16" xfId="116" applyNumberFormat="1" applyFont="1" applyFill="1" applyBorder="1" applyAlignment="1" applyProtection="1">
      <alignment horizontal="center"/>
      <protection/>
    </xf>
    <xf numFmtId="49" fontId="12" fillId="0" borderId="22" xfId="116" applyNumberFormat="1" applyFont="1" applyFill="1" applyBorder="1" applyAlignment="1" applyProtection="1">
      <alignment horizontal="center" vertical="top" wrapText="1"/>
      <protection/>
    </xf>
    <xf numFmtId="194" fontId="4" fillId="0" borderId="22" xfId="116" applyNumberFormat="1" applyFont="1" applyFill="1" applyBorder="1" applyAlignment="1" applyProtection="1">
      <alignment horizontal="center"/>
      <protection/>
    </xf>
    <xf numFmtId="194" fontId="34" fillId="55" borderId="16" xfId="0" applyNumberFormat="1" applyFont="1" applyFill="1" applyBorder="1" applyAlignment="1">
      <alignment horizontal="center"/>
    </xf>
    <xf numFmtId="4" fontId="57" fillId="0" borderId="16" xfId="116" applyNumberFormat="1" applyFont="1" applyFill="1" applyBorder="1" applyAlignment="1" applyProtection="1">
      <alignment horizontal="center"/>
      <protection/>
    </xf>
    <xf numFmtId="194" fontId="82" fillId="0" borderId="0" xfId="116" applyNumberFormat="1" applyFont="1" applyFill="1" applyBorder="1" applyAlignment="1" applyProtection="1">
      <alignment horizontal="centerContinuous" vertical="center"/>
      <protection/>
    </xf>
    <xf numFmtId="0" fontId="82" fillId="0" borderId="0" xfId="116" applyFont="1" applyFill="1" applyBorder="1" applyAlignment="1" applyProtection="1">
      <alignment horizontal="centerContinuous" vertical="center"/>
      <protection/>
    </xf>
    <xf numFmtId="4" fontId="51" fillId="0" borderId="0" xfId="110" applyNumberFormat="1" applyFont="1" applyFill="1" applyBorder="1" applyAlignment="1">
      <alignment vertical="center"/>
      <protection/>
    </xf>
    <xf numFmtId="4" fontId="82" fillId="0" borderId="0" xfId="116" applyNumberFormat="1" applyFont="1" applyFill="1" applyBorder="1" applyProtection="1">
      <alignment/>
      <protection/>
    </xf>
    <xf numFmtId="0" fontId="82" fillId="0" borderId="0" xfId="116" applyFont="1" applyFill="1" applyBorder="1" applyProtection="1">
      <alignment/>
      <protection/>
    </xf>
    <xf numFmtId="194" fontId="12" fillId="0" borderId="16" xfId="116" applyNumberFormat="1" applyFont="1" applyFill="1" applyBorder="1" applyAlignment="1" applyProtection="1">
      <alignment horizontal="center" vertical="center" wrapText="1"/>
      <protection/>
    </xf>
    <xf numFmtId="194" fontId="12" fillId="0" borderId="16" xfId="0" applyNumberFormat="1" applyFont="1" applyFill="1" applyBorder="1" applyAlignment="1" applyProtection="1">
      <alignment horizontal="centerContinuous" vertical="center" wrapText="1"/>
      <protection/>
    </xf>
    <xf numFmtId="194" fontId="12" fillId="0" borderId="16" xfId="116" applyNumberFormat="1" applyFont="1" applyFill="1" applyBorder="1" applyAlignment="1" applyProtection="1">
      <alignment horizontal="center" vertical="top" wrapText="1"/>
      <protection/>
    </xf>
    <xf numFmtId="0" fontId="86" fillId="0" borderId="21" xfId="116" applyFont="1" applyFill="1" applyBorder="1" applyAlignment="1" applyProtection="1">
      <alignment horizontal="center" vertical="center" wrapText="1"/>
      <protection/>
    </xf>
    <xf numFmtId="194" fontId="6" fillId="0" borderId="0" xfId="116" applyNumberFormat="1" applyFont="1" applyFill="1" applyBorder="1" applyAlignment="1" applyProtection="1">
      <alignment horizontal="center" wrapText="1"/>
      <protection/>
    </xf>
    <xf numFmtId="194" fontId="82" fillId="0" borderId="0" xfId="116" applyNumberFormat="1" applyFont="1" applyFill="1" applyProtection="1">
      <alignment/>
      <protection/>
    </xf>
    <xf numFmtId="185" fontId="82" fillId="0" borderId="0" xfId="116" applyNumberFormat="1" applyFont="1" applyFill="1" applyProtection="1">
      <alignment/>
      <protection/>
    </xf>
    <xf numFmtId="0" fontId="5" fillId="0" borderId="0" xfId="116" applyFont="1" applyFill="1" applyAlignment="1" applyProtection="1">
      <alignment horizontal="center"/>
      <protection/>
    </xf>
    <xf numFmtId="0" fontId="5" fillId="0" borderId="0" xfId="116" applyFont="1" applyFill="1" applyAlignment="1" applyProtection="1">
      <alignment horizontal="center" vertical="center" wrapText="1"/>
      <protection/>
    </xf>
    <xf numFmtId="0" fontId="5" fillId="0" borderId="0" xfId="117" applyFont="1" applyFill="1" applyAlignment="1" applyProtection="1">
      <alignment horizontal="center"/>
      <protection/>
    </xf>
    <xf numFmtId="0" fontId="22" fillId="0" borderId="0" xfId="116" applyFont="1" applyFill="1" applyAlignment="1" applyProtection="1">
      <alignment horizontal="center"/>
      <protection/>
    </xf>
    <xf numFmtId="0" fontId="56" fillId="0" borderId="0" xfId="116" applyFont="1" applyFill="1" applyAlignment="1" applyProtection="1">
      <alignment horizontal="center" vertical="center" wrapText="1"/>
      <protection/>
    </xf>
    <xf numFmtId="0" fontId="33" fillId="0" borderId="18" xfId="116" applyFont="1" applyFill="1" applyBorder="1" applyAlignment="1" applyProtection="1">
      <alignment horizontal="center"/>
      <protection/>
    </xf>
    <xf numFmtId="0" fontId="9" fillId="52" borderId="16" xfId="116" applyFont="1" applyFill="1" applyBorder="1" applyAlignment="1" applyProtection="1">
      <alignment horizontal="center" vertical="center" wrapText="1"/>
      <protection/>
    </xf>
    <xf numFmtId="0" fontId="4" fillId="0" borderId="16" xfId="116" applyFont="1" applyFill="1" applyBorder="1" applyAlignment="1" applyProtection="1">
      <alignment horizontal="center" vertical="center" wrapText="1"/>
      <protection/>
    </xf>
    <xf numFmtId="0" fontId="5" fillId="0" borderId="16" xfId="116" applyFont="1" applyFill="1" applyBorder="1" applyAlignment="1" applyProtection="1">
      <alignment horizontal="center" vertical="center"/>
      <protection/>
    </xf>
    <xf numFmtId="0" fontId="5" fillId="0" borderId="17" xfId="116" applyFont="1" applyFill="1" applyBorder="1" applyAlignment="1" applyProtection="1">
      <alignment horizontal="center" vertical="center"/>
      <protection/>
    </xf>
    <xf numFmtId="0" fontId="5" fillId="0" borderId="19" xfId="116" applyFont="1" applyFill="1" applyBorder="1" applyAlignment="1" applyProtection="1">
      <alignment horizontal="center" vertical="center"/>
      <protection/>
    </xf>
    <xf numFmtId="0" fontId="5" fillId="0" borderId="23" xfId="116" applyFont="1" applyFill="1" applyBorder="1" applyAlignment="1" applyProtection="1">
      <alignment horizontal="center" vertical="center"/>
      <protection/>
    </xf>
    <xf numFmtId="0" fontId="5" fillId="0" borderId="20" xfId="116" applyFont="1" applyFill="1" applyBorder="1" applyAlignment="1" applyProtection="1">
      <alignment horizontal="center" vertical="center"/>
      <protection/>
    </xf>
    <xf numFmtId="0" fontId="5" fillId="0" borderId="0" xfId="116" applyFont="1" applyFill="1" applyAlignment="1" applyProtection="1">
      <alignment horizontal="center" wrapText="1"/>
      <protection/>
    </xf>
    <xf numFmtId="0" fontId="9" fillId="0" borderId="16" xfId="116" applyFont="1" applyFill="1" applyBorder="1" applyAlignment="1" applyProtection="1">
      <alignment horizontal="center" vertical="center" wrapText="1"/>
      <protection/>
    </xf>
    <xf numFmtId="0" fontId="5" fillId="54" borderId="16" xfId="116" applyFont="1" applyFill="1" applyBorder="1" applyAlignment="1" applyProtection="1">
      <alignment horizontal="center" vertical="center"/>
      <protection/>
    </xf>
  </cellXfs>
  <cellStyles count="12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2 2" xfId="99"/>
    <cellStyle name="Звичайний 3" xfId="100"/>
    <cellStyle name="Звичайний 4" xfId="101"/>
    <cellStyle name="Зв'язана клітинка" xfId="102"/>
    <cellStyle name="Итог" xfId="103"/>
    <cellStyle name="Контрольна клітинка" xfId="104"/>
    <cellStyle name="Контрольная ячейка" xfId="105"/>
    <cellStyle name="Назва" xfId="106"/>
    <cellStyle name="Название" xfId="107"/>
    <cellStyle name="Нейтральный" xfId="108"/>
    <cellStyle name="Обычный 2" xfId="109"/>
    <cellStyle name="Обычный 2 2" xfId="110"/>
    <cellStyle name="Обычный 2 3" xfId="111"/>
    <cellStyle name="Обычный 3" xfId="112"/>
    <cellStyle name="Обычный 3 2" xfId="113"/>
    <cellStyle name="Обычный 3 3" xfId="114"/>
    <cellStyle name="Обычный 4" xfId="115"/>
    <cellStyle name="Обычный_ZV1PIV98" xfId="116"/>
    <cellStyle name="Обычный_Додаток 4" xfId="117"/>
    <cellStyle name="Обычный_Додаток 5" xfId="118"/>
    <cellStyle name="Followed Hyperlink" xfId="119"/>
    <cellStyle name="Плохой" xfId="120"/>
    <cellStyle name="Пояснение" xfId="121"/>
    <cellStyle name="Примечание" xfId="122"/>
    <cellStyle name="Примечание 2" xfId="123"/>
    <cellStyle name="Примітка 2" xfId="124"/>
    <cellStyle name="Percent" xfId="125"/>
    <cellStyle name="Процентный 2" xfId="126"/>
    <cellStyle name="Связанная ячейка" xfId="127"/>
    <cellStyle name="Середній" xfId="128"/>
    <cellStyle name="Стиль 1" xfId="129"/>
    <cellStyle name="Текст попередження" xfId="130"/>
    <cellStyle name="Текст предупреждения" xfId="131"/>
    <cellStyle name="Тысячи [0]_Розподіл (2)" xfId="132"/>
    <cellStyle name="Тысячи_Розподіл (2)" xfId="133"/>
    <cellStyle name="Comma" xfId="134"/>
    <cellStyle name="Comma [0]" xfId="135"/>
    <cellStyle name="Хороший" xfId="136"/>
  </cellStyles>
  <dxfs count="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1"/>
  <sheetViews>
    <sheetView tabSelected="1" view="pageBreakPreview" zoomScale="85" zoomScaleNormal="75" zoomScaleSheetLayoutView="85" zoomScalePageLayoutView="0" workbookViewId="0" topLeftCell="A1">
      <pane xSplit="3" ySplit="9" topLeftCell="D2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35" sqref="J35"/>
    </sheetView>
  </sheetViews>
  <sheetFormatPr defaultColWidth="7.875" defaultRowHeight="12.75"/>
  <cols>
    <col min="1" max="1" width="12.375" style="64" customWidth="1"/>
    <col min="2" max="2" width="83.125" style="7" customWidth="1"/>
    <col min="3" max="3" width="0.12890625" style="7" customWidth="1"/>
    <col min="4" max="4" width="17.875" style="175" customWidth="1"/>
    <col min="5" max="5" width="21.25390625" style="175" customWidth="1"/>
    <col min="6" max="6" width="21.875" style="175" customWidth="1"/>
    <col min="7" max="7" width="19.375" style="65" customWidth="1"/>
    <col min="8" max="8" width="21.375" style="2" customWidth="1"/>
    <col min="9" max="9" width="20.375" style="2" customWidth="1"/>
    <col min="10" max="10" width="17.75390625" style="2" customWidth="1"/>
    <col min="11" max="11" width="17.75390625" style="175" customWidth="1"/>
    <col min="12" max="12" width="19.875" style="175" customWidth="1"/>
    <col min="13" max="13" width="18.375" style="2" customWidth="1"/>
    <col min="14" max="14" width="13.625" style="2" customWidth="1"/>
    <col min="15" max="15" width="19.625" style="2" customWidth="1"/>
    <col min="16" max="16" width="20.75390625" style="2" customWidth="1"/>
    <col min="17" max="17" width="20.875" style="2" customWidth="1"/>
    <col min="18" max="18" width="13.25390625" style="2" customWidth="1"/>
    <col min="19" max="33" width="7.875" style="7" customWidth="1"/>
    <col min="34" max="16384" width="7.875" style="2" customWidth="1"/>
  </cols>
  <sheetData>
    <row r="1" spans="1:18" s="39" customFormat="1" ht="20.25">
      <c r="A1" s="213" t="s">
        <v>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</row>
    <row r="2" spans="1:18" s="5" customFormat="1" ht="24" customHeight="1">
      <c r="A2" s="214" t="s">
        <v>89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</row>
    <row r="3" spans="1:18" s="40" customFormat="1" ht="21" customHeight="1">
      <c r="A3" s="215" t="s">
        <v>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</row>
    <row r="4" spans="1:18" s="6" customFormat="1" ht="24.75" customHeight="1">
      <c r="A4" s="214" t="s">
        <v>224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</row>
    <row r="5" spans="1:18" s="6" customFormat="1" ht="23.25" customHeight="1">
      <c r="A5" s="217" t="s">
        <v>202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</row>
    <row r="6" spans="1:18" ht="20.25">
      <c r="A6" s="65"/>
      <c r="B6" s="3" t="s">
        <v>96</v>
      </c>
      <c r="C6" s="3"/>
      <c r="D6" s="192"/>
      <c r="E6" s="192"/>
      <c r="F6" s="193"/>
      <c r="G6" s="152"/>
      <c r="H6" s="152"/>
      <c r="I6" s="152"/>
      <c r="K6" s="152"/>
      <c r="L6" s="152"/>
      <c r="M6" s="152"/>
      <c r="N6" s="152"/>
      <c r="Q6" s="218" t="s">
        <v>179</v>
      </c>
      <c r="R6" s="218"/>
    </row>
    <row r="7" spans="1:18" s="7" customFormat="1" ht="18" customHeight="1">
      <c r="A7" s="219" t="s">
        <v>4</v>
      </c>
      <c r="B7" s="220" t="s">
        <v>5</v>
      </c>
      <c r="C7" s="221" t="s">
        <v>46</v>
      </c>
      <c r="D7" s="221"/>
      <c r="E7" s="221"/>
      <c r="F7" s="221"/>
      <c r="G7" s="221"/>
      <c r="H7" s="221"/>
      <c r="I7" s="221"/>
      <c r="J7" s="221"/>
      <c r="K7" s="221" t="s">
        <v>47</v>
      </c>
      <c r="L7" s="222"/>
      <c r="M7" s="222"/>
      <c r="N7" s="222"/>
      <c r="O7" s="223" t="s">
        <v>178</v>
      </c>
      <c r="P7" s="223"/>
      <c r="Q7" s="224"/>
      <c r="R7" s="225"/>
    </row>
    <row r="8" spans="1:18" s="7" customFormat="1" ht="114" customHeight="1">
      <c r="A8" s="219"/>
      <c r="B8" s="220"/>
      <c r="C8" s="4" t="s">
        <v>48</v>
      </c>
      <c r="D8" s="136" t="s">
        <v>194</v>
      </c>
      <c r="E8" s="194" t="s">
        <v>225</v>
      </c>
      <c r="F8" s="194" t="s">
        <v>6</v>
      </c>
      <c r="G8" s="142" t="s">
        <v>226</v>
      </c>
      <c r="H8" s="136" t="s">
        <v>227</v>
      </c>
      <c r="I8" s="136" t="s">
        <v>68</v>
      </c>
      <c r="J8" s="137" t="s">
        <v>195</v>
      </c>
      <c r="K8" s="194" t="s">
        <v>196</v>
      </c>
      <c r="L8" s="30" t="s">
        <v>6</v>
      </c>
      <c r="M8" s="30" t="s">
        <v>50</v>
      </c>
      <c r="N8" s="30" t="s">
        <v>7</v>
      </c>
      <c r="O8" s="31" t="s">
        <v>194</v>
      </c>
      <c r="P8" s="30" t="s">
        <v>6</v>
      </c>
      <c r="Q8" s="32" t="s">
        <v>166</v>
      </c>
      <c r="R8" s="33" t="s">
        <v>7</v>
      </c>
    </row>
    <row r="9" spans="1:33" s="44" customFormat="1" ht="15">
      <c r="A9" s="67">
        <v>1</v>
      </c>
      <c r="B9" s="41">
        <v>2</v>
      </c>
      <c r="C9" s="29" t="s">
        <v>42</v>
      </c>
      <c r="D9" s="29" t="s">
        <v>42</v>
      </c>
      <c r="E9" s="29" t="s">
        <v>8</v>
      </c>
      <c r="F9" s="29" t="s">
        <v>9</v>
      </c>
      <c r="G9" s="29" t="s">
        <v>59</v>
      </c>
      <c r="H9" s="29" t="s">
        <v>60</v>
      </c>
      <c r="I9" s="29" t="s">
        <v>43</v>
      </c>
      <c r="J9" s="29" t="s">
        <v>10</v>
      </c>
      <c r="K9" s="197" t="s">
        <v>11</v>
      </c>
      <c r="L9" s="29" t="s">
        <v>12</v>
      </c>
      <c r="M9" s="29" t="s">
        <v>13</v>
      </c>
      <c r="N9" s="29" t="s">
        <v>44</v>
      </c>
      <c r="O9" s="29" t="s">
        <v>14</v>
      </c>
      <c r="P9" s="29" t="s">
        <v>41</v>
      </c>
      <c r="Q9" s="42" t="s">
        <v>56</v>
      </c>
      <c r="R9" s="29" t="s">
        <v>57</v>
      </c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1:18" ht="32.25" customHeight="1">
      <c r="A10" s="68">
        <v>10000000</v>
      </c>
      <c r="B10" s="1" t="s">
        <v>15</v>
      </c>
      <c r="C10" s="14" t="e">
        <f>C11+C14+C17+#REF!+#REF!</f>
        <v>#REF!</v>
      </c>
      <c r="D10" s="82">
        <f>D11+D14+D17+D21</f>
        <v>781161.7</v>
      </c>
      <c r="E10" s="82">
        <f>E11+E17+E21</f>
        <v>665772.7</v>
      </c>
      <c r="F10" s="82">
        <f>F11+F14+F17+F21</f>
        <v>775642.4110399999</v>
      </c>
      <c r="G10" s="82">
        <f aca="true" t="shared" si="0" ref="G10:G27">F10-E10</f>
        <v>109869.71103999997</v>
      </c>
      <c r="H10" s="86">
        <f>_xlfn.IFERROR(F10/E10,"")</f>
        <v>1.165025857984264</v>
      </c>
      <c r="I10" s="82">
        <f aca="true" t="shared" si="1" ref="I10:I20">F10-D10</f>
        <v>-5519.288960000034</v>
      </c>
      <c r="J10" s="86">
        <f>_xlfn.IFERROR(F10/D10,"")</f>
        <v>0.9929345115614346</v>
      </c>
      <c r="K10" s="198">
        <f>K11+K14+K17+K21</f>
        <v>2294</v>
      </c>
      <c r="L10" s="198">
        <f>L11+L14+L17+L21</f>
        <v>2471.03257</v>
      </c>
      <c r="M10" s="82">
        <f>L10-K10</f>
        <v>177.03256999999985</v>
      </c>
      <c r="N10" s="86">
        <f>_xlfn.IFERROR(L10/K10,"")</f>
        <v>1.0771720008718395</v>
      </c>
      <c r="O10" s="82">
        <f aca="true" t="shared" si="2" ref="O10:O20">D10+K10</f>
        <v>783455.7</v>
      </c>
      <c r="P10" s="82">
        <f aca="true" t="shared" si="3" ref="P10:P20">L10+F10</f>
        <v>778113.44361</v>
      </c>
      <c r="Q10" s="83">
        <f aca="true" t="shared" si="4" ref="Q10:Q20">P10-O10</f>
        <v>-5342.256389999995</v>
      </c>
      <c r="R10" s="86">
        <f>_xlfn.IFERROR(P10/O10,"")</f>
        <v>0.9931811634148555</v>
      </c>
    </row>
    <row r="11" spans="1:18" ht="32.25" customHeight="1">
      <c r="A11" s="68">
        <v>11000000</v>
      </c>
      <c r="B11" s="13" t="s">
        <v>28</v>
      </c>
      <c r="C11" s="14">
        <f>C12+C13</f>
        <v>107497.5</v>
      </c>
      <c r="D11" s="82">
        <f>D12+D13</f>
        <v>773479.5</v>
      </c>
      <c r="E11" s="82">
        <f>E12+E13</f>
        <v>659935.6</v>
      </c>
      <c r="F11" s="82">
        <f>F12+F13</f>
        <v>766704.4485699999</v>
      </c>
      <c r="G11" s="82">
        <f t="shared" si="0"/>
        <v>106768.84856999991</v>
      </c>
      <c r="H11" s="86">
        <f>_xlfn.IFERROR(F11/E11,"")</f>
        <v>1.1617867691483834</v>
      </c>
      <c r="I11" s="82">
        <f t="shared" si="1"/>
        <v>-6775.051430000109</v>
      </c>
      <c r="J11" s="86">
        <f aca="true" t="shared" si="5" ref="J11:J35">_xlfn.IFERROR(F11/D11,"")</f>
        <v>0.9912408131954369</v>
      </c>
      <c r="K11" s="105">
        <f>K12+K13</f>
        <v>0</v>
      </c>
      <c r="L11" s="104">
        <f>L12+L13</f>
        <v>0</v>
      </c>
      <c r="M11" s="105">
        <f>L11-K11</f>
        <v>0</v>
      </c>
      <c r="N11" s="86">
        <f aca="true" t="shared" si="6" ref="N11:N35">_xlfn.IFERROR(L11/K11,"")</f>
      </c>
      <c r="O11" s="82">
        <f t="shared" si="2"/>
        <v>773479.5</v>
      </c>
      <c r="P11" s="82">
        <f t="shared" si="3"/>
        <v>766704.4485699999</v>
      </c>
      <c r="Q11" s="83">
        <f t="shared" si="4"/>
        <v>-6775.051430000109</v>
      </c>
      <c r="R11" s="86">
        <f aca="true" t="shared" si="7" ref="R11:R35">_xlfn.IFERROR(P11/O11,"")</f>
        <v>0.9912408131954369</v>
      </c>
    </row>
    <row r="12" spans="1:33" s="109" customFormat="1" ht="23.25" customHeight="1">
      <c r="A12" s="107">
        <v>11010000</v>
      </c>
      <c r="B12" s="16" t="s">
        <v>169</v>
      </c>
      <c r="C12" s="12">
        <v>106199</v>
      </c>
      <c r="D12" s="104">
        <v>740714.9</v>
      </c>
      <c r="E12" s="104">
        <v>633464</v>
      </c>
      <c r="F12" s="104">
        <v>726947.0730399999</v>
      </c>
      <c r="G12" s="104">
        <f>F12-E12</f>
        <v>93483.07303999993</v>
      </c>
      <c r="H12" s="103">
        <f>_xlfn.IFERROR(F12/E12,"")</f>
        <v>1.147574405238498</v>
      </c>
      <c r="I12" s="104">
        <f>F12-D12</f>
        <v>-13767.826960000093</v>
      </c>
      <c r="J12" s="103">
        <f t="shared" si="5"/>
        <v>0.9814127851890112</v>
      </c>
      <c r="K12" s="105">
        <v>0</v>
      </c>
      <c r="L12" s="104">
        <v>0</v>
      </c>
      <c r="M12" s="105">
        <v>0</v>
      </c>
      <c r="N12" s="134">
        <f t="shared" si="6"/>
      </c>
      <c r="O12" s="105">
        <f t="shared" si="2"/>
        <v>740714.9</v>
      </c>
      <c r="P12" s="104">
        <f t="shared" si="3"/>
        <v>726947.0730399999</v>
      </c>
      <c r="Q12" s="108">
        <f t="shared" si="4"/>
        <v>-13767.826960000093</v>
      </c>
      <c r="R12" s="103">
        <f t="shared" si="7"/>
        <v>0.9814127851890112</v>
      </c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</row>
    <row r="13" spans="1:33" s="109" customFormat="1" ht="24" customHeight="1">
      <c r="A13" s="107">
        <v>11020000</v>
      </c>
      <c r="B13" s="16" t="s">
        <v>39</v>
      </c>
      <c r="C13" s="12">
        <v>1298.5</v>
      </c>
      <c r="D13" s="104">
        <v>32764.6</v>
      </c>
      <c r="E13" s="104">
        <v>26471.6</v>
      </c>
      <c r="F13" s="104">
        <v>39757.375530000005</v>
      </c>
      <c r="G13" s="104">
        <f t="shared" si="0"/>
        <v>13285.775530000006</v>
      </c>
      <c r="H13" s="103">
        <f>_xlfn.IFERROR(F13/E13,"")</f>
        <v>1.5018878923072276</v>
      </c>
      <c r="I13" s="104">
        <f t="shared" si="1"/>
        <v>6992.775530000006</v>
      </c>
      <c r="J13" s="103">
        <f t="shared" si="5"/>
        <v>1.213424718446128</v>
      </c>
      <c r="K13" s="105">
        <v>0</v>
      </c>
      <c r="L13" s="104">
        <v>0</v>
      </c>
      <c r="M13" s="105">
        <v>0</v>
      </c>
      <c r="N13" s="134">
        <f t="shared" si="6"/>
      </c>
      <c r="O13" s="105">
        <f t="shared" si="2"/>
        <v>32764.6</v>
      </c>
      <c r="P13" s="104">
        <f t="shared" si="3"/>
        <v>39757.375530000005</v>
      </c>
      <c r="Q13" s="108">
        <f t="shared" si="4"/>
        <v>6992.775530000006</v>
      </c>
      <c r="R13" s="103">
        <f t="shared" si="7"/>
        <v>1.213424718446128</v>
      </c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</row>
    <row r="14" spans="1:18" ht="18.75" hidden="1">
      <c r="A14" s="68">
        <v>12000000</v>
      </c>
      <c r="B14" s="13" t="s">
        <v>29</v>
      </c>
      <c r="C14" s="15">
        <f>C15</f>
        <v>0</v>
      </c>
      <c r="D14" s="167">
        <f>D15</f>
        <v>0</v>
      </c>
      <c r="E14" s="167"/>
      <c r="F14" s="167">
        <f>F15</f>
        <v>0</v>
      </c>
      <c r="G14" s="81">
        <f t="shared" si="0"/>
        <v>0</v>
      </c>
      <c r="H14" s="86">
        <f aca="true" t="shared" si="8" ref="H14:H35">_xlfn.IFERROR(F14/E14,"")</f>
      </c>
      <c r="I14" s="82">
        <f t="shared" si="1"/>
        <v>0</v>
      </c>
      <c r="J14" s="86">
        <f t="shared" si="5"/>
      </c>
      <c r="K14" s="196">
        <f>K15</f>
        <v>0</v>
      </c>
      <c r="L14" s="189">
        <f>L15</f>
        <v>0</v>
      </c>
      <c r="M14" s="105">
        <f>M15</f>
        <v>0</v>
      </c>
      <c r="N14" s="134">
        <f t="shared" si="6"/>
      </c>
      <c r="O14" s="82">
        <f t="shared" si="2"/>
        <v>0</v>
      </c>
      <c r="P14" s="82">
        <f t="shared" si="3"/>
        <v>0</v>
      </c>
      <c r="Q14" s="83">
        <f t="shared" si="4"/>
        <v>0</v>
      </c>
      <c r="R14" s="86">
        <f t="shared" si="7"/>
      </c>
    </row>
    <row r="15" spans="1:18" ht="37.5" customHeight="1" hidden="1">
      <c r="A15" s="66">
        <v>12020000</v>
      </c>
      <c r="B15" s="92" t="s">
        <v>146</v>
      </c>
      <c r="C15" s="17"/>
      <c r="D15" s="168">
        <v>0</v>
      </c>
      <c r="E15" s="168"/>
      <c r="F15" s="168">
        <v>0</v>
      </c>
      <c r="G15" s="135">
        <f t="shared" si="0"/>
        <v>0</v>
      </c>
      <c r="H15" s="86">
        <f t="shared" si="8"/>
      </c>
      <c r="I15" s="94">
        <f t="shared" si="1"/>
        <v>0</v>
      </c>
      <c r="J15" s="86">
        <f t="shared" si="5"/>
      </c>
      <c r="K15" s="196">
        <v>0</v>
      </c>
      <c r="L15" s="189">
        <v>0</v>
      </c>
      <c r="M15" s="105">
        <f aca="true" t="shared" si="9" ref="M15:M20">L15-K15</f>
        <v>0</v>
      </c>
      <c r="N15" s="134">
        <f t="shared" si="6"/>
      </c>
      <c r="O15" s="85">
        <f t="shared" si="2"/>
        <v>0</v>
      </c>
      <c r="P15" s="94">
        <f t="shared" si="3"/>
        <v>0</v>
      </c>
      <c r="Q15" s="95">
        <f t="shared" si="4"/>
        <v>0</v>
      </c>
      <c r="R15" s="86">
        <f t="shared" si="7"/>
      </c>
    </row>
    <row r="16" spans="1:18" ht="18.75" customHeight="1" hidden="1">
      <c r="A16" s="66">
        <v>12030000</v>
      </c>
      <c r="B16" s="92" t="s">
        <v>55</v>
      </c>
      <c r="C16" s="17"/>
      <c r="D16" s="168"/>
      <c r="E16" s="168"/>
      <c r="F16" s="168"/>
      <c r="G16" s="135">
        <f t="shared" si="0"/>
        <v>0</v>
      </c>
      <c r="H16" s="86">
        <f t="shared" si="8"/>
      </c>
      <c r="I16" s="94">
        <f t="shared" si="1"/>
        <v>0</v>
      </c>
      <c r="J16" s="86">
        <f t="shared" si="5"/>
      </c>
      <c r="K16" s="196"/>
      <c r="L16" s="189"/>
      <c r="M16" s="105">
        <f t="shared" si="9"/>
        <v>0</v>
      </c>
      <c r="N16" s="134">
        <f t="shared" si="6"/>
      </c>
      <c r="O16" s="85">
        <f t="shared" si="2"/>
        <v>0</v>
      </c>
      <c r="P16" s="94">
        <f t="shared" si="3"/>
        <v>0</v>
      </c>
      <c r="Q16" s="95">
        <f t="shared" si="4"/>
        <v>0</v>
      </c>
      <c r="R16" s="86">
        <f t="shared" si="7"/>
      </c>
    </row>
    <row r="17" spans="1:18" ht="23.25" customHeight="1">
      <c r="A17" s="68">
        <v>13000000</v>
      </c>
      <c r="B17" s="13" t="s">
        <v>147</v>
      </c>
      <c r="C17" s="15" t="e">
        <f>C18+#REF!+#REF!+#REF!</f>
        <v>#REF!</v>
      </c>
      <c r="D17" s="82">
        <f>SUM(D18:D20)</f>
        <v>7682.2</v>
      </c>
      <c r="E17" s="82">
        <f>SUM(E18:E20)</f>
        <v>5837.1</v>
      </c>
      <c r="F17" s="82">
        <f>SUM(F18:F20)</f>
        <v>8937.96247</v>
      </c>
      <c r="G17" s="81">
        <f t="shared" si="0"/>
        <v>3100.86247</v>
      </c>
      <c r="H17" s="86">
        <f t="shared" si="8"/>
        <v>1.531233398434154</v>
      </c>
      <c r="I17" s="82">
        <f t="shared" si="1"/>
        <v>1255.7624700000006</v>
      </c>
      <c r="J17" s="86">
        <f t="shared" si="5"/>
        <v>1.1634639126812634</v>
      </c>
      <c r="K17" s="105">
        <f>K18+K19+K20</f>
        <v>0</v>
      </c>
      <c r="L17" s="104">
        <f>L18+L19+L20</f>
        <v>0</v>
      </c>
      <c r="M17" s="105">
        <f t="shared" si="9"/>
        <v>0</v>
      </c>
      <c r="N17" s="134">
        <f t="shared" si="6"/>
      </c>
      <c r="O17" s="82">
        <f t="shared" si="2"/>
        <v>7682.2</v>
      </c>
      <c r="P17" s="82">
        <f t="shared" si="3"/>
        <v>8937.96247</v>
      </c>
      <c r="Q17" s="83">
        <f t="shared" si="4"/>
        <v>1255.7624700000006</v>
      </c>
      <c r="R17" s="86">
        <f t="shared" si="7"/>
        <v>1.1634639126812634</v>
      </c>
    </row>
    <row r="18" spans="1:33" s="109" customFormat="1" ht="19.5">
      <c r="A18" s="107">
        <v>13010000</v>
      </c>
      <c r="B18" s="16" t="s">
        <v>148</v>
      </c>
      <c r="C18" s="12">
        <v>1</v>
      </c>
      <c r="D18" s="104">
        <v>0</v>
      </c>
      <c r="E18" s="104">
        <v>0</v>
      </c>
      <c r="F18" s="104">
        <v>0</v>
      </c>
      <c r="G18" s="134">
        <f t="shared" si="0"/>
        <v>0</v>
      </c>
      <c r="H18" s="103">
        <f t="shared" si="8"/>
      </c>
      <c r="I18" s="104">
        <f t="shared" si="1"/>
        <v>0</v>
      </c>
      <c r="J18" s="103">
        <f t="shared" si="5"/>
      </c>
      <c r="K18" s="105">
        <v>0</v>
      </c>
      <c r="L18" s="104">
        <v>0</v>
      </c>
      <c r="M18" s="105">
        <f t="shared" si="9"/>
        <v>0</v>
      </c>
      <c r="N18" s="134">
        <f t="shared" si="6"/>
      </c>
      <c r="O18" s="105">
        <f t="shared" si="2"/>
        <v>0</v>
      </c>
      <c r="P18" s="104">
        <f t="shared" si="3"/>
        <v>0</v>
      </c>
      <c r="Q18" s="108">
        <f t="shared" si="4"/>
        <v>0</v>
      </c>
      <c r="R18" s="110">
        <f t="shared" si="7"/>
      </c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</row>
    <row r="19" spans="1:33" s="109" customFormat="1" ht="24" customHeight="1">
      <c r="A19" s="107">
        <v>13020000</v>
      </c>
      <c r="B19" s="16" t="s">
        <v>149</v>
      </c>
      <c r="C19" s="12"/>
      <c r="D19" s="104">
        <v>5600</v>
      </c>
      <c r="E19" s="104">
        <v>4226.3</v>
      </c>
      <c r="F19" s="104">
        <v>7430.63453</v>
      </c>
      <c r="G19" s="134">
        <f t="shared" si="0"/>
        <v>3204.33453</v>
      </c>
      <c r="H19" s="103">
        <f t="shared" si="8"/>
        <v>1.7581890850152615</v>
      </c>
      <c r="I19" s="104">
        <f t="shared" si="1"/>
        <v>1830.6345300000003</v>
      </c>
      <c r="J19" s="103">
        <f t="shared" si="5"/>
        <v>1.3268990232142857</v>
      </c>
      <c r="K19" s="105">
        <v>0</v>
      </c>
      <c r="L19" s="104">
        <v>0</v>
      </c>
      <c r="M19" s="105">
        <f t="shared" si="9"/>
        <v>0</v>
      </c>
      <c r="N19" s="134">
        <f t="shared" si="6"/>
      </c>
      <c r="O19" s="105">
        <f t="shared" si="2"/>
        <v>5600</v>
      </c>
      <c r="P19" s="104">
        <f t="shared" si="3"/>
        <v>7430.63453</v>
      </c>
      <c r="Q19" s="108">
        <f t="shared" si="4"/>
        <v>1830.6345300000003</v>
      </c>
      <c r="R19" s="103">
        <f t="shared" si="7"/>
        <v>1.3268990232142857</v>
      </c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pans="1:33" s="109" customFormat="1" ht="23.25" customHeight="1">
      <c r="A20" s="107">
        <v>13030000</v>
      </c>
      <c r="B20" s="16" t="s">
        <v>150</v>
      </c>
      <c r="C20" s="12"/>
      <c r="D20" s="104">
        <v>2082.2</v>
      </c>
      <c r="E20" s="104">
        <v>1610.8</v>
      </c>
      <c r="F20" s="104">
        <v>1507.32794</v>
      </c>
      <c r="G20" s="134">
        <f t="shared" si="0"/>
        <v>-103.47206000000006</v>
      </c>
      <c r="H20" s="103">
        <f t="shared" si="8"/>
        <v>0.9357635584802583</v>
      </c>
      <c r="I20" s="104">
        <f t="shared" si="1"/>
        <v>-574.8720599999999</v>
      </c>
      <c r="J20" s="103">
        <f t="shared" si="5"/>
        <v>0.7239112189030833</v>
      </c>
      <c r="K20" s="105">
        <v>0</v>
      </c>
      <c r="L20" s="104">
        <v>0</v>
      </c>
      <c r="M20" s="105">
        <f t="shared" si="9"/>
        <v>0</v>
      </c>
      <c r="N20" s="134">
        <f t="shared" si="6"/>
      </c>
      <c r="O20" s="105">
        <f t="shared" si="2"/>
        <v>2082.2</v>
      </c>
      <c r="P20" s="104">
        <f t="shared" si="3"/>
        <v>1507.32794</v>
      </c>
      <c r="Q20" s="108">
        <f t="shared" si="4"/>
        <v>-574.8720599999999</v>
      </c>
      <c r="R20" s="103">
        <f t="shared" si="7"/>
        <v>0.7239112189030833</v>
      </c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</row>
    <row r="21" spans="1:18" ht="23.25" customHeight="1">
      <c r="A21" s="68">
        <v>19000000</v>
      </c>
      <c r="B21" s="1" t="s">
        <v>52</v>
      </c>
      <c r="C21" s="12"/>
      <c r="D21" s="82">
        <f>D22+D23</f>
        <v>0</v>
      </c>
      <c r="E21" s="82">
        <f>E22+E23</f>
        <v>0</v>
      </c>
      <c r="F21" s="82">
        <f>F22+F23</f>
        <v>0</v>
      </c>
      <c r="G21" s="81">
        <f t="shared" si="0"/>
        <v>0</v>
      </c>
      <c r="H21" s="86">
        <f t="shared" si="8"/>
      </c>
      <c r="I21" s="82">
        <f>F21-D21</f>
        <v>0</v>
      </c>
      <c r="J21" s="86">
        <f t="shared" si="5"/>
      </c>
      <c r="K21" s="82">
        <f>K22+K23</f>
        <v>2294</v>
      </c>
      <c r="L21" s="82">
        <f>L22+L23</f>
        <v>2471.03257</v>
      </c>
      <c r="M21" s="82">
        <f>L21-K21</f>
        <v>177.03256999999985</v>
      </c>
      <c r="N21" s="86">
        <f t="shared" si="6"/>
        <v>1.0771720008718395</v>
      </c>
      <c r="O21" s="82">
        <f aca="true" t="shared" si="10" ref="O21:O54">D21+K21</f>
        <v>2294</v>
      </c>
      <c r="P21" s="82">
        <f>L21+F21</f>
        <v>2471.03257</v>
      </c>
      <c r="Q21" s="82">
        <f aca="true" t="shared" si="11" ref="Q21:Q43">P21-O21</f>
        <v>177.03256999999985</v>
      </c>
      <c r="R21" s="86">
        <f t="shared" si="7"/>
        <v>1.0771720008718395</v>
      </c>
    </row>
    <row r="22" spans="1:33" s="109" customFormat="1" ht="21.75" customHeight="1">
      <c r="A22" s="107">
        <v>19010000</v>
      </c>
      <c r="B22" s="16" t="s">
        <v>53</v>
      </c>
      <c r="C22" s="12"/>
      <c r="D22" s="104">
        <v>0</v>
      </c>
      <c r="E22" s="104">
        <v>0</v>
      </c>
      <c r="F22" s="104">
        <v>0</v>
      </c>
      <c r="G22" s="134">
        <f t="shared" si="0"/>
        <v>0</v>
      </c>
      <c r="H22" s="103">
        <f t="shared" si="8"/>
      </c>
      <c r="I22" s="104">
        <f>F22-D22</f>
        <v>0</v>
      </c>
      <c r="J22" s="103">
        <f t="shared" si="5"/>
      </c>
      <c r="K22" s="105">
        <v>2294</v>
      </c>
      <c r="L22" s="105">
        <v>2471.03257</v>
      </c>
      <c r="M22" s="105">
        <f>L22-K22</f>
        <v>177.03256999999985</v>
      </c>
      <c r="N22" s="103">
        <f t="shared" si="6"/>
        <v>1.0771720008718395</v>
      </c>
      <c r="O22" s="105">
        <f t="shared" si="10"/>
        <v>2294</v>
      </c>
      <c r="P22" s="104">
        <f>L22+F22</f>
        <v>2471.03257</v>
      </c>
      <c r="Q22" s="105">
        <f t="shared" si="11"/>
        <v>177.03256999999985</v>
      </c>
      <c r="R22" s="103">
        <f t="shared" si="7"/>
        <v>1.0771720008718395</v>
      </c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</row>
    <row r="23" spans="1:33" s="109" customFormat="1" ht="19.5">
      <c r="A23" s="107">
        <v>19050000</v>
      </c>
      <c r="B23" s="16" t="s">
        <v>54</v>
      </c>
      <c r="C23" s="12"/>
      <c r="D23" s="104">
        <v>0</v>
      </c>
      <c r="E23" s="104">
        <v>0</v>
      </c>
      <c r="F23" s="104">
        <v>0</v>
      </c>
      <c r="G23" s="134">
        <f t="shared" si="0"/>
        <v>0</v>
      </c>
      <c r="H23" s="103">
        <f t="shared" si="8"/>
      </c>
      <c r="I23" s="104">
        <f>F23-D23</f>
        <v>0</v>
      </c>
      <c r="J23" s="103">
        <f t="shared" si="5"/>
      </c>
      <c r="K23" s="105">
        <v>0</v>
      </c>
      <c r="L23" s="104">
        <v>0</v>
      </c>
      <c r="M23" s="105">
        <f>L23-K23</f>
        <v>0</v>
      </c>
      <c r="N23" s="134">
        <f t="shared" si="6"/>
      </c>
      <c r="O23" s="105">
        <f t="shared" si="10"/>
        <v>0</v>
      </c>
      <c r="P23" s="104">
        <f>L23+F23</f>
        <v>0</v>
      </c>
      <c r="Q23" s="105">
        <f t="shared" si="11"/>
        <v>0</v>
      </c>
      <c r="R23" s="110">
        <f t="shared" si="7"/>
      </c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</row>
    <row r="24" spans="1:19" ht="24" customHeight="1">
      <c r="A24" s="68">
        <v>20000000</v>
      </c>
      <c r="B24" s="1" t="s">
        <v>16</v>
      </c>
      <c r="C24" s="15">
        <v>5750.4</v>
      </c>
      <c r="D24" s="82">
        <f>D25+D26+D30</f>
        <v>18838.3</v>
      </c>
      <c r="E24" s="82">
        <f>E25+E26+E30</f>
        <v>15471.3</v>
      </c>
      <c r="F24" s="82">
        <f>F25+F26+F30</f>
        <v>22521.2422</v>
      </c>
      <c r="G24" s="81">
        <f>G25+G26+G30</f>
        <v>7049.942200000001</v>
      </c>
      <c r="H24" s="86">
        <f t="shared" si="8"/>
        <v>1.4556787212451443</v>
      </c>
      <c r="I24" s="81">
        <f>I25+I26+I30</f>
        <v>3682.9422</v>
      </c>
      <c r="J24" s="86">
        <f t="shared" si="5"/>
        <v>1.1955028956965332</v>
      </c>
      <c r="K24" s="82">
        <f>K25+K26+K30+K34</f>
        <v>264080.92587</v>
      </c>
      <c r="L24" s="82">
        <f>L25+L26+L30+L34</f>
        <v>247170.36158</v>
      </c>
      <c r="M24" s="82">
        <f>L24-K24</f>
        <v>-16910.56428999998</v>
      </c>
      <c r="N24" s="86">
        <f t="shared" si="6"/>
        <v>0.9359644615214482</v>
      </c>
      <c r="O24" s="82">
        <f t="shared" si="10"/>
        <v>282919.22586999997</v>
      </c>
      <c r="P24" s="91">
        <f>L24+F24</f>
        <v>269691.60378</v>
      </c>
      <c r="Q24" s="82">
        <f t="shared" si="11"/>
        <v>-13227.62208999996</v>
      </c>
      <c r="R24" s="86">
        <f t="shared" si="7"/>
        <v>0.9532459413130234</v>
      </c>
      <c r="S24" s="19"/>
    </row>
    <row r="25" spans="1:18" ht="39" customHeight="1">
      <c r="A25" s="68">
        <v>21000000</v>
      </c>
      <c r="B25" s="13" t="s">
        <v>40</v>
      </c>
      <c r="C25" s="15">
        <v>1</v>
      </c>
      <c r="D25" s="82">
        <v>15.3</v>
      </c>
      <c r="E25" s="82">
        <v>11.5</v>
      </c>
      <c r="F25" s="82">
        <v>5.069</v>
      </c>
      <c r="G25" s="81">
        <f>F25-E25</f>
        <v>-6.431</v>
      </c>
      <c r="H25" s="86">
        <f t="shared" si="8"/>
        <v>0.44078260869565217</v>
      </c>
      <c r="I25" s="82">
        <f>F25-D25</f>
        <v>-10.231000000000002</v>
      </c>
      <c r="J25" s="86">
        <f t="shared" si="5"/>
        <v>0.3313071895424836</v>
      </c>
      <c r="K25" s="82">
        <v>202.2</v>
      </c>
      <c r="L25" s="82">
        <v>680.75289</v>
      </c>
      <c r="M25" s="82">
        <f aca="true" t="shared" si="12" ref="M25:M30">L25-K25</f>
        <v>478.55289</v>
      </c>
      <c r="N25" s="86">
        <f t="shared" si="6"/>
        <v>3.366730415430267</v>
      </c>
      <c r="O25" s="82">
        <f t="shared" si="10"/>
        <v>217.5</v>
      </c>
      <c r="P25" s="82">
        <f aca="true" t="shared" si="13" ref="P25:P63">L25+F25</f>
        <v>685.8218899999999</v>
      </c>
      <c r="Q25" s="82">
        <f t="shared" si="11"/>
        <v>468.32188999999994</v>
      </c>
      <c r="R25" s="86">
        <f t="shared" si="7"/>
        <v>3.1532040919540227</v>
      </c>
    </row>
    <row r="26" spans="1:18" ht="30.75" customHeight="1">
      <c r="A26" s="68">
        <v>22000000</v>
      </c>
      <c r="B26" s="13" t="s">
        <v>151</v>
      </c>
      <c r="C26" s="15">
        <v>4948.8</v>
      </c>
      <c r="D26" s="82">
        <f>SUM(D28:D28)+D29+D27</f>
        <v>18823</v>
      </c>
      <c r="E26" s="82">
        <f>SUM(E28:E28)+E29+E27</f>
        <v>15459.8</v>
      </c>
      <c r="F26" s="82">
        <f>SUM(F28:F28)+F29+F27</f>
        <v>20723.59303</v>
      </c>
      <c r="G26" s="81">
        <f t="shared" si="0"/>
        <v>5263.793030000001</v>
      </c>
      <c r="H26" s="86">
        <f t="shared" si="8"/>
        <v>1.3404826084425414</v>
      </c>
      <c r="I26" s="81">
        <f>F26-D26</f>
        <v>1900.59303</v>
      </c>
      <c r="J26" s="86">
        <f t="shared" si="5"/>
        <v>1.1009718445518781</v>
      </c>
      <c r="K26" s="82">
        <f>SUM(K28:K28)+K29+K27</f>
        <v>0</v>
      </c>
      <c r="L26" s="82">
        <f>SUM(L28:L28)+L29+L27</f>
        <v>0</v>
      </c>
      <c r="M26" s="82">
        <f t="shared" si="12"/>
        <v>0</v>
      </c>
      <c r="N26" s="86">
        <f t="shared" si="6"/>
      </c>
      <c r="O26" s="82">
        <f t="shared" si="10"/>
        <v>18823</v>
      </c>
      <c r="P26" s="82">
        <f t="shared" si="13"/>
        <v>20723.59303</v>
      </c>
      <c r="Q26" s="82">
        <f t="shared" si="11"/>
        <v>1900.59303</v>
      </c>
      <c r="R26" s="86">
        <f t="shared" si="7"/>
        <v>1.1009718445518781</v>
      </c>
    </row>
    <row r="27" spans="1:33" s="109" customFormat="1" ht="21.75" customHeight="1">
      <c r="A27" s="107">
        <v>22010000</v>
      </c>
      <c r="B27" s="16" t="s">
        <v>69</v>
      </c>
      <c r="C27" s="18"/>
      <c r="D27" s="104">
        <v>16323</v>
      </c>
      <c r="E27" s="104">
        <v>13369.8</v>
      </c>
      <c r="F27" s="104">
        <v>16134.06943</v>
      </c>
      <c r="G27" s="134">
        <f t="shared" si="0"/>
        <v>2764.2694300000003</v>
      </c>
      <c r="H27" s="103">
        <f t="shared" si="8"/>
        <v>1.2067547330550943</v>
      </c>
      <c r="I27" s="104">
        <f>F27-D27</f>
        <v>-188.93057000000044</v>
      </c>
      <c r="J27" s="103">
        <f t="shared" si="5"/>
        <v>0.9884254996017888</v>
      </c>
      <c r="K27" s="104">
        <v>0</v>
      </c>
      <c r="L27" s="104">
        <v>0</v>
      </c>
      <c r="M27" s="134">
        <f t="shared" si="12"/>
        <v>0</v>
      </c>
      <c r="N27" s="134">
        <f t="shared" si="6"/>
      </c>
      <c r="O27" s="105">
        <f t="shared" si="10"/>
        <v>16323</v>
      </c>
      <c r="P27" s="104">
        <f t="shared" si="13"/>
        <v>16134.06943</v>
      </c>
      <c r="Q27" s="105">
        <f t="shared" si="11"/>
        <v>-188.93057000000044</v>
      </c>
      <c r="R27" s="103">
        <f t="shared" si="7"/>
        <v>0.9884254996017888</v>
      </c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</row>
    <row r="28" spans="1:33" s="109" customFormat="1" ht="31.5">
      <c r="A28" s="107">
        <v>22080000</v>
      </c>
      <c r="B28" s="16" t="s">
        <v>152</v>
      </c>
      <c r="C28" s="12">
        <v>259.6</v>
      </c>
      <c r="D28" s="104">
        <v>2500</v>
      </c>
      <c r="E28" s="104">
        <v>2090</v>
      </c>
      <c r="F28" s="104">
        <v>4573.5805</v>
      </c>
      <c r="G28" s="134">
        <f aca="true" t="shared" si="14" ref="G28:G34">F28-E28</f>
        <v>2483.5805</v>
      </c>
      <c r="H28" s="103">
        <f t="shared" si="8"/>
        <v>2.188316028708134</v>
      </c>
      <c r="I28" s="104">
        <f aca="true" t="shared" si="15" ref="I28:I35">F28-D28</f>
        <v>2073.5805</v>
      </c>
      <c r="J28" s="103">
        <f t="shared" si="5"/>
        <v>1.8294322</v>
      </c>
      <c r="K28" s="104">
        <v>0</v>
      </c>
      <c r="L28" s="104">
        <v>0</v>
      </c>
      <c r="M28" s="134">
        <f t="shared" si="12"/>
        <v>0</v>
      </c>
      <c r="N28" s="134">
        <f t="shared" si="6"/>
      </c>
      <c r="O28" s="105">
        <f t="shared" si="10"/>
        <v>2500</v>
      </c>
      <c r="P28" s="104">
        <f t="shared" si="13"/>
        <v>4573.5805</v>
      </c>
      <c r="Q28" s="105">
        <f t="shared" si="11"/>
        <v>2073.5805</v>
      </c>
      <c r="R28" s="103">
        <f t="shared" si="7"/>
        <v>1.8294322</v>
      </c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</row>
    <row r="29" spans="1:33" s="109" customFormat="1" ht="49.5" customHeight="1">
      <c r="A29" s="107">
        <v>22130000</v>
      </c>
      <c r="B29" s="16" t="s">
        <v>153</v>
      </c>
      <c r="C29" s="12"/>
      <c r="D29" s="104">
        <v>0</v>
      </c>
      <c r="E29" s="104">
        <v>0</v>
      </c>
      <c r="F29" s="104">
        <v>15.943100000000001</v>
      </c>
      <c r="G29" s="104">
        <f t="shared" si="14"/>
        <v>15.943100000000001</v>
      </c>
      <c r="H29" s="103">
        <f t="shared" si="8"/>
      </c>
      <c r="I29" s="104">
        <f t="shared" si="15"/>
        <v>15.943100000000001</v>
      </c>
      <c r="J29" s="103">
        <f t="shared" si="5"/>
      </c>
      <c r="K29" s="104">
        <v>0</v>
      </c>
      <c r="L29" s="104">
        <v>0</v>
      </c>
      <c r="M29" s="104">
        <f t="shared" si="12"/>
        <v>0</v>
      </c>
      <c r="N29" s="134">
        <f t="shared" si="6"/>
      </c>
      <c r="O29" s="105">
        <f t="shared" si="10"/>
        <v>0</v>
      </c>
      <c r="P29" s="104">
        <f t="shared" si="13"/>
        <v>15.943100000000001</v>
      </c>
      <c r="Q29" s="105">
        <f t="shared" si="11"/>
        <v>15.943100000000001</v>
      </c>
      <c r="R29" s="103">
        <f t="shared" si="7"/>
      </c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</row>
    <row r="30" spans="1:18" ht="20.25" customHeight="1">
      <c r="A30" s="68">
        <v>24000000</v>
      </c>
      <c r="B30" s="13" t="s">
        <v>30</v>
      </c>
      <c r="C30" s="15">
        <f>C31+C34</f>
        <v>0</v>
      </c>
      <c r="D30" s="82">
        <f>SUM(D31:D32)</f>
        <v>0</v>
      </c>
      <c r="E30" s="82">
        <f>SUM(E31:E32)</f>
        <v>0</v>
      </c>
      <c r="F30" s="82">
        <f>SUM(F31:F32)</f>
        <v>1792.58017</v>
      </c>
      <c r="G30" s="139">
        <f t="shared" si="14"/>
        <v>1792.58017</v>
      </c>
      <c r="H30" s="86">
        <f t="shared" si="8"/>
      </c>
      <c r="I30" s="139">
        <f t="shared" si="15"/>
        <v>1792.58017</v>
      </c>
      <c r="J30" s="86">
        <f t="shared" si="5"/>
      </c>
      <c r="K30" s="82">
        <f>SUM(K31:K33)</f>
        <v>45192.365</v>
      </c>
      <c r="L30" s="82">
        <f>SUM(L31:L33)</f>
        <v>45267.673969999996</v>
      </c>
      <c r="M30" s="91">
        <f t="shared" si="12"/>
        <v>75.30896999999823</v>
      </c>
      <c r="N30" s="86">
        <f t="shared" si="6"/>
        <v>1.0016664091379153</v>
      </c>
      <c r="O30" s="82">
        <f t="shared" si="10"/>
        <v>45192.365</v>
      </c>
      <c r="P30" s="91">
        <f t="shared" si="13"/>
        <v>47060.25414</v>
      </c>
      <c r="Q30" s="82">
        <f t="shared" si="11"/>
        <v>1867.8891399999993</v>
      </c>
      <c r="R30" s="86">
        <f t="shared" si="7"/>
        <v>1.0413319626003197</v>
      </c>
    </row>
    <row r="31" spans="1:33" s="109" customFormat="1" ht="20.25" customHeight="1">
      <c r="A31" s="107">
        <v>24060000</v>
      </c>
      <c r="B31" s="16" t="s">
        <v>17</v>
      </c>
      <c r="C31" s="12">
        <v>0</v>
      </c>
      <c r="D31" s="104">
        <v>0</v>
      </c>
      <c r="E31" s="104">
        <v>0</v>
      </c>
      <c r="F31" s="104">
        <v>1792.58017</v>
      </c>
      <c r="G31" s="134">
        <f t="shared" si="14"/>
        <v>1792.58017</v>
      </c>
      <c r="H31" s="103">
        <f t="shared" si="8"/>
      </c>
      <c r="I31" s="104">
        <f t="shared" si="15"/>
        <v>1792.58017</v>
      </c>
      <c r="J31" s="103">
        <f t="shared" si="5"/>
      </c>
      <c r="K31" s="105">
        <v>350</v>
      </c>
      <c r="L31" s="104">
        <v>425.30897</v>
      </c>
      <c r="M31" s="134">
        <f aca="true" t="shared" si="16" ref="M31:M39">L31-K31</f>
        <v>75.30896999999999</v>
      </c>
      <c r="N31" s="103">
        <f t="shared" si="6"/>
        <v>1.2151684857142857</v>
      </c>
      <c r="O31" s="105">
        <f t="shared" si="10"/>
        <v>350</v>
      </c>
      <c r="P31" s="104">
        <f t="shared" si="13"/>
        <v>2217.8891399999998</v>
      </c>
      <c r="Q31" s="105">
        <f t="shared" si="11"/>
        <v>1867.8891399999998</v>
      </c>
      <c r="R31" s="103">
        <f t="shared" si="7"/>
        <v>6.336826114285714</v>
      </c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</row>
    <row r="32" spans="1:18" ht="21.75" customHeight="1" hidden="1">
      <c r="A32" s="66">
        <v>24110000</v>
      </c>
      <c r="B32" s="92" t="s">
        <v>49</v>
      </c>
      <c r="C32" s="12"/>
      <c r="D32" s="94">
        <v>0</v>
      </c>
      <c r="E32" s="168">
        <v>0</v>
      </c>
      <c r="F32" s="168">
        <v>0</v>
      </c>
      <c r="G32" s="135">
        <v>0</v>
      </c>
      <c r="H32" s="86">
        <f t="shared" si="8"/>
      </c>
      <c r="I32" s="135">
        <f t="shared" si="15"/>
        <v>0</v>
      </c>
      <c r="J32" s="86">
        <f t="shared" si="5"/>
      </c>
      <c r="K32" s="105">
        <v>0</v>
      </c>
      <c r="L32" s="104">
        <v>0</v>
      </c>
      <c r="M32" s="134">
        <f t="shared" si="16"/>
        <v>0</v>
      </c>
      <c r="N32" s="86">
        <f t="shared" si="6"/>
      </c>
      <c r="O32" s="85">
        <f t="shared" si="10"/>
        <v>0</v>
      </c>
      <c r="P32" s="94">
        <f t="shared" si="13"/>
        <v>0</v>
      </c>
      <c r="Q32" s="85">
        <f t="shared" si="11"/>
        <v>0</v>
      </c>
      <c r="R32" s="103">
        <f t="shared" si="7"/>
      </c>
    </row>
    <row r="33" spans="1:18" ht="18.75">
      <c r="A33" s="66" t="s">
        <v>174</v>
      </c>
      <c r="B33" s="92" t="s">
        <v>175</v>
      </c>
      <c r="C33" s="12"/>
      <c r="D33" s="94">
        <v>0</v>
      </c>
      <c r="E33" s="94">
        <v>0</v>
      </c>
      <c r="F33" s="94">
        <v>0</v>
      </c>
      <c r="G33" s="135">
        <f t="shared" si="14"/>
        <v>0</v>
      </c>
      <c r="H33" s="86">
        <f t="shared" si="8"/>
      </c>
      <c r="I33" s="135">
        <f t="shared" si="15"/>
        <v>0</v>
      </c>
      <c r="J33" s="86">
        <f t="shared" si="5"/>
      </c>
      <c r="K33" s="104">
        <v>44842.365</v>
      </c>
      <c r="L33" s="104">
        <v>44842.365</v>
      </c>
      <c r="M33" s="134">
        <f t="shared" si="16"/>
        <v>0</v>
      </c>
      <c r="N33" s="86">
        <f t="shared" si="6"/>
        <v>1</v>
      </c>
      <c r="O33" s="85">
        <f t="shared" si="10"/>
        <v>44842.365</v>
      </c>
      <c r="P33" s="94">
        <f t="shared" si="13"/>
        <v>44842.365</v>
      </c>
      <c r="Q33" s="85">
        <f t="shared" si="11"/>
        <v>0</v>
      </c>
      <c r="R33" s="103">
        <f t="shared" si="7"/>
        <v>1</v>
      </c>
    </row>
    <row r="34" spans="1:18" ht="21.75" customHeight="1">
      <c r="A34" s="68">
        <v>25000000</v>
      </c>
      <c r="B34" s="13" t="s">
        <v>25</v>
      </c>
      <c r="C34" s="15"/>
      <c r="D34" s="82">
        <v>0</v>
      </c>
      <c r="E34" s="82">
        <v>0</v>
      </c>
      <c r="F34" s="82">
        <v>0</v>
      </c>
      <c r="G34" s="81">
        <f t="shared" si="14"/>
        <v>0</v>
      </c>
      <c r="H34" s="86">
        <f t="shared" si="8"/>
      </c>
      <c r="I34" s="81">
        <f t="shared" si="15"/>
        <v>0</v>
      </c>
      <c r="J34" s="86">
        <f t="shared" si="5"/>
      </c>
      <c r="K34" s="82">
        <v>218686.36087</v>
      </c>
      <c r="L34" s="82">
        <v>201221.93472</v>
      </c>
      <c r="M34" s="82">
        <f t="shared" si="16"/>
        <v>-17464.426150000014</v>
      </c>
      <c r="N34" s="86">
        <f t="shared" si="6"/>
        <v>0.9201393901269321</v>
      </c>
      <c r="O34" s="82">
        <f t="shared" si="10"/>
        <v>218686.36087</v>
      </c>
      <c r="P34" s="82">
        <f t="shared" si="13"/>
        <v>201221.93472</v>
      </c>
      <c r="Q34" s="82">
        <f t="shared" si="11"/>
        <v>-17464.426150000014</v>
      </c>
      <c r="R34" s="86">
        <f t="shared" si="7"/>
        <v>0.9201393901269321</v>
      </c>
    </row>
    <row r="35" spans="1:23" ht="24" customHeight="1">
      <c r="A35" s="68">
        <v>30000000</v>
      </c>
      <c r="B35" s="1" t="s">
        <v>38</v>
      </c>
      <c r="C35" s="18"/>
      <c r="D35" s="82">
        <v>0</v>
      </c>
      <c r="E35" s="82">
        <v>0</v>
      </c>
      <c r="F35" s="82">
        <v>0</v>
      </c>
      <c r="G35" s="81">
        <f aca="true" t="shared" si="17" ref="G35:G53">F35-E35</f>
        <v>0</v>
      </c>
      <c r="H35" s="86">
        <f t="shared" si="8"/>
      </c>
      <c r="I35" s="82">
        <f t="shared" si="15"/>
        <v>0</v>
      </c>
      <c r="J35" s="88">
        <f t="shared" si="5"/>
      </c>
      <c r="K35" s="82">
        <v>0</v>
      </c>
      <c r="L35" s="82">
        <v>0</v>
      </c>
      <c r="M35" s="82">
        <f t="shared" si="16"/>
        <v>0</v>
      </c>
      <c r="N35" s="86">
        <f t="shared" si="6"/>
      </c>
      <c r="O35" s="82">
        <f t="shared" si="10"/>
        <v>0</v>
      </c>
      <c r="P35" s="82">
        <f t="shared" si="13"/>
        <v>0</v>
      </c>
      <c r="Q35" s="82">
        <f t="shared" si="11"/>
        <v>0</v>
      </c>
      <c r="R35" s="86">
        <f t="shared" si="7"/>
      </c>
      <c r="S35" s="19"/>
      <c r="T35" s="19"/>
      <c r="U35" s="19"/>
      <c r="V35" s="19"/>
      <c r="W35" s="20"/>
    </row>
    <row r="36" spans="1:18" ht="16.5" customHeight="1" hidden="1">
      <c r="A36" s="68">
        <v>50000000</v>
      </c>
      <c r="B36" s="1" t="s">
        <v>18</v>
      </c>
      <c r="C36" s="15">
        <f>C37+C38</f>
        <v>0</v>
      </c>
      <c r="D36" s="167"/>
      <c r="E36" s="167"/>
      <c r="F36" s="167">
        <f>F37+F38</f>
        <v>0</v>
      </c>
      <c r="G36" s="81">
        <f t="shared" si="17"/>
        <v>0</v>
      </c>
      <c r="H36" s="135" t="e">
        <f>F36/E36*100</f>
        <v>#DIV/0!</v>
      </c>
      <c r="I36" s="82"/>
      <c r="J36" s="82"/>
      <c r="K36" s="167">
        <f>K37+K38</f>
        <v>0</v>
      </c>
      <c r="L36" s="167">
        <f>L37+L38</f>
        <v>0</v>
      </c>
      <c r="M36" s="82">
        <f t="shared" si="16"/>
        <v>0</v>
      </c>
      <c r="N36" s="82"/>
      <c r="O36" s="82">
        <f t="shared" si="10"/>
        <v>0</v>
      </c>
      <c r="P36" s="82">
        <f t="shared" si="13"/>
        <v>0</v>
      </c>
      <c r="Q36" s="82">
        <f t="shared" si="11"/>
        <v>0</v>
      </c>
      <c r="R36" s="82"/>
    </row>
    <row r="37" spans="1:18" ht="16.5" customHeight="1" hidden="1">
      <c r="A37" s="66">
        <v>50080000</v>
      </c>
      <c r="B37" s="92" t="s">
        <v>19</v>
      </c>
      <c r="C37" s="12"/>
      <c r="D37" s="168"/>
      <c r="E37" s="168"/>
      <c r="F37" s="168"/>
      <c r="G37" s="135">
        <f t="shared" si="17"/>
        <v>0</v>
      </c>
      <c r="H37" s="135" t="e">
        <f>F37/E37*100</f>
        <v>#DIV/0!</v>
      </c>
      <c r="I37" s="94"/>
      <c r="J37" s="94"/>
      <c r="K37" s="168"/>
      <c r="L37" s="168"/>
      <c r="M37" s="85">
        <f t="shared" si="16"/>
        <v>0</v>
      </c>
      <c r="N37" s="94"/>
      <c r="O37" s="85">
        <f t="shared" si="10"/>
        <v>0</v>
      </c>
      <c r="P37" s="94">
        <f t="shared" si="13"/>
        <v>0</v>
      </c>
      <c r="Q37" s="85">
        <f t="shared" si="11"/>
        <v>0</v>
      </c>
      <c r="R37" s="85"/>
    </row>
    <row r="38" spans="1:18" ht="16.5" customHeight="1" hidden="1">
      <c r="A38" s="66">
        <v>50110000</v>
      </c>
      <c r="B38" s="92" t="s">
        <v>20</v>
      </c>
      <c r="C38" s="12"/>
      <c r="D38" s="168"/>
      <c r="E38" s="168"/>
      <c r="F38" s="168"/>
      <c r="G38" s="135">
        <f t="shared" si="17"/>
        <v>0</v>
      </c>
      <c r="H38" s="135" t="e">
        <f>F38/E38*100</f>
        <v>#DIV/0!</v>
      </c>
      <c r="I38" s="94"/>
      <c r="J38" s="94"/>
      <c r="K38" s="168"/>
      <c r="L38" s="168"/>
      <c r="M38" s="85">
        <f t="shared" si="16"/>
        <v>0</v>
      </c>
      <c r="N38" s="94"/>
      <c r="O38" s="85">
        <f t="shared" si="10"/>
        <v>0</v>
      </c>
      <c r="P38" s="94">
        <f t="shared" si="13"/>
        <v>0</v>
      </c>
      <c r="Q38" s="85">
        <f t="shared" si="11"/>
        <v>0</v>
      </c>
      <c r="R38" s="85"/>
    </row>
    <row r="39" spans="1:18" s="59" customFormat="1" ht="21.75" customHeight="1">
      <c r="A39" s="74">
        <v>90010100</v>
      </c>
      <c r="B39" s="75" t="s">
        <v>173</v>
      </c>
      <c r="C39" s="76" t="e">
        <f>C10+C24+C36+C37</f>
        <v>#REF!</v>
      </c>
      <c r="D39" s="169">
        <f>D10+D24+D36+D35</f>
        <v>800000</v>
      </c>
      <c r="E39" s="169">
        <f>E10+E24+E36+E35</f>
        <v>681244</v>
      </c>
      <c r="F39" s="169">
        <f>F10+F24+F36+F35</f>
        <v>798163.6532399999</v>
      </c>
      <c r="G39" s="84">
        <f t="shared" si="17"/>
        <v>116919.6532399999</v>
      </c>
      <c r="H39" s="89">
        <f aca="true" t="shared" si="18" ref="H39:H44">_xlfn.IFERROR(F39/E39,"")</f>
        <v>1.1716266906424129</v>
      </c>
      <c r="I39" s="84">
        <f aca="true" t="shared" si="19" ref="I39:I53">F39-D39</f>
        <v>-1836.3467600001022</v>
      </c>
      <c r="J39" s="89">
        <f>_xlfn.IFERROR(F39/D39,"")</f>
        <v>0.9977045665499998</v>
      </c>
      <c r="K39" s="84">
        <f>K10+K24+K35+K36</f>
        <v>266374.92587</v>
      </c>
      <c r="L39" s="84">
        <f>L10+L24+L35+L36</f>
        <v>249641.39415</v>
      </c>
      <c r="M39" s="84">
        <f t="shared" si="16"/>
        <v>-16733.53171999997</v>
      </c>
      <c r="N39" s="89">
        <f aca="true" t="shared" si="20" ref="N39:N44">_xlfn.IFERROR(L39/K39,"")</f>
        <v>0.937180529791432</v>
      </c>
      <c r="O39" s="84">
        <f t="shared" si="10"/>
        <v>1066374.92587</v>
      </c>
      <c r="P39" s="84">
        <f t="shared" si="13"/>
        <v>1047805.04739</v>
      </c>
      <c r="Q39" s="84">
        <f t="shared" si="11"/>
        <v>-18569.878479999956</v>
      </c>
      <c r="R39" s="90">
        <f>_xlfn.IFERROR(P39/O39,"")</f>
        <v>0.9825859760676108</v>
      </c>
    </row>
    <row r="40" spans="1:33" ht="28.5" customHeight="1">
      <c r="A40" s="70">
        <v>40000000</v>
      </c>
      <c r="B40" s="1" t="s">
        <v>26</v>
      </c>
      <c r="C40" s="11" t="e">
        <f>C41+#REF!</f>
        <v>#REF!</v>
      </c>
      <c r="D40" s="82">
        <f>D41</f>
        <v>737452.108</v>
      </c>
      <c r="E40" s="82">
        <f>E41</f>
        <v>638026.1259999999</v>
      </c>
      <c r="F40" s="82">
        <f>F41</f>
        <v>638026.1259999999</v>
      </c>
      <c r="G40" s="81">
        <f t="shared" si="17"/>
        <v>0</v>
      </c>
      <c r="H40" s="86">
        <f t="shared" si="18"/>
        <v>1</v>
      </c>
      <c r="I40" s="82">
        <f t="shared" si="19"/>
        <v>-99425.98200000008</v>
      </c>
      <c r="J40" s="86">
        <f>_xlfn.IFERROR(F40/D40,"")</f>
        <v>0.8651763539334814</v>
      </c>
      <c r="K40" s="82">
        <f>K41</f>
        <v>309108.949</v>
      </c>
      <c r="L40" s="82">
        <f>L41</f>
        <v>260639.987</v>
      </c>
      <c r="M40" s="82">
        <f aca="true" t="shared" si="21" ref="M40:M47">L40-K40</f>
        <v>-48468.96200000003</v>
      </c>
      <c r="N40" s="86">
        <f t="shared" si="20"/>
        <v>0.8431978040208729</v>
      </c>
      <c r="O40" s="82">
        <f t="shared" si="10"/>
        <v>1046561.057</v>
      </c>
      <c r="P40" s="82">
        <f t="shared" si="13"/>
        <v>898666.1129999999</v>
      </c>
      <c r="Q40" s="82">
        <f t="shared" si="11"/>
        <v>-147894.94400000013</v>
      </c>
      <c r="R40" s="86">
        <f>_xlfn.IFERROR(P40/O40,"")</f>
        <v>0.8586848392544382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28.5" customHeight="1">
      <c r="A41" s="70">
        <v>41000000</v>
      </c>
      <c r="B41" s="1" t="s">
        <v>27</v>
      </c>
      <c r="C41" s="11" t="e">
        <f>C42+C48</f>
        <v>#REF!</v>
      </c>
      <c r="D41" s="82">
        <f>D42+D48</f>
        <v>737452.108</v>
      </c>
      <c r="E41" s="82">
        <f>E42+E48</f>
        <v>638026.1259999999</v>
      </c>
      <c r="F41" s="82">
        <f>F42+F48</f>
        <v>638026.1259999999</v>
      </c>
      <c r="G41" s="81">
        <f t="shared" si="17"/>
        <v>0</v>
      </c>
      <c r="H41" s="86">
        <f t="shared" si="18"/>
        <v>1</v>
      </c>
      <c r="I41" s="82">
        <f t="shared" si="19"/>
        <v>-99425.98200000008</v>
      </c>
      <c r="J41" s="86">
        <f aca="true" t="shared" si="22" ref="J41:J63">_xlfn.IFERROR(F41/D41,"")</f>
        <v>0.8651763539334814</v>
      </c>
      <c r="K41" s="82">
        <f>K42+K48</f>
        <v>309108.949</v>
      </c>
      <c r="L41" s="82">
        <f>L42+L48</f>
        <v>260639.987</v>
      </c>
      <c r="M41" s="82">
        <f t="shared" si="21"/>
        <v>-48468.96200000003</v>
      </c>
      <c r="N41" s="86">
        <f t="shared" si="20"/>
        <v>0.8431978040208729</v>
      </c>
      <c r="O41" s="82">
        <f t="shared" si="10"/>
        <v>1046561.057</v>
      </c>
      <c r="P41" s="82">
        <f t="shared" si="13"/>
        <v>898666.1129999999</v>
      </c>
      <c r="Q41" s="82">
        <f t="shared" si="11"/>
        <v>-147894.94400000013</v>
      </c>
      <c r="R41" s="86">
        <f aca="true" t="shared" si="23" ref="R41:R63">_xlfn.IFERROR(P41/O41,"")</f>
        <v>0.8586848392544382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18" s="72" customFormat="1" ht="28.5" customHeight="1">
      <c r="A42" s="68">
        <v>41020000</v>
      </c>
      <c r="B42" s="1" t="s">
        <v>170</v>
      </c>
      <c r="C42" s="71">
        <f>SUM(C43:C43)</f>
        <v>226954.7</v>
      </c>
      <c r="D42" s="91">
        <f>SUM(D43:D47)</f>
        <v>384112.309</v>
      </c>
      <c r="E42" s="91">
        <f>SUM(E43:E47)</f>
        <v>322666.009</v>
      </c>
      <c r="F42" s="91">
        <f>SUM(F43:F47)</f>
        <v>322666.009</v>
      </c>
      <c r="G42" s="139">
        <f t="shared" si="17"/>
        <v>0</v>
      </c>
      <c r="H42" s="86">
        <f t="shared" si="18"/>
        <v>1</v>
      </c>
      <c r="I42" s="91">
        <f t="shared" si="19"/>
        <v>-61446.29999999999</v>
      </c>
      <c r="J42" s="86">
        <f t="shared" si="22"/>
        <v>0.8400303802813047</v>
      </c>
      <c r="K42" s="91">
        <f>K43+K44</f>
        <v>0</v>
      </c>
      <c r="L42" s="91">
        <f>L43+L44</f>
        <v>0</v>
      </c>
      <c r="M42" s="91">
        <f t="shared" si="21"/>
        <v>0</v>
      </c>
      <c r="N42" s="86">
        <f t="shared" si="20"/>
      </c>
      <c r="O42" s="91">
        <f t="shared" si="10"/>
        <v>384112.309</v>
      </c>
      <c r="P42" s="91">
        <f t="shared" si="13"/>
        <v>322666.009</v>
      </c>
      <c r="Q42" s="91">
        <f t="shared" si="11"/>
        <v>-61446.29999999999</v>
      </c>
      <c r="R42" s="86">
        <f t="shared" si="23"/>
        <v>0.8400303802813047</v>
      </c>
    </row>
    <row r="43" spans="1:18" s="109" customFormat="1" ht="44.25" customHeight="1">
      <c r="A43" s="159" t="s">
        <v>223</v>
      </c>
      <c r="B43" s="160" t="s">
        <v>58</v>
      </c>
      <c r="C43" s="21">
        <v>226954.7</v>
      </c>
      <c r="D43" s="104">
        <v>252482.1</v>
      </c>
      <c r="E43" s="104">
        <v>210402</v>
      </c>
      <c r="F43" s="104">
        <v>210402</v>
      </c>
      <c r="G43" s="134">
        <f t="shared" si="17"/>
        <v>0</v>
      </c>
      <c r="H43" s="103">
        <f t="shared" si="18"/>
        <v>1</v>
      </c>
      <c r="I43" s="104">
        <f t="shared" si="19"/>
        <v>-42080.100000000006</v>
      </c>
      <c r="J43" s="103">
        <f t="shared" si="22"/>
        <v>0.8333343235025373</v>
      </c>
      <c r="K43" s="104"/>
      <c r="L43" s="104"/>
      <c r="M43" s="104">
        <f t="shared" si="21"/>
        <v>0</v>
      </c>
      <c r="N43" s="103">
        <f t="shared" si="20"/>
      </c>
      <c r="O43" s="104">
        <f t="shared" si="10"/>
        <v>252482.1</v>
      </c>
      <c r="P43" s="104">
        <f t="shared" si="13"/>
        <v>210402</v>
      </c>
      <c r="Q43" s="104">
        <f t="shared" si="11"/>
        <v>-42080.100000000006</v>
      </c>
      <c r="R43" s="103">
        <f t="shared" si="23"/>
        <v>0.8333343235025373</v>
      </c>
    </row>
    <row r="44" spans="1:18" s="109" customFormat="1" ht="47.25">
      <c r="A44" s="159" t="s">
        <v>218</v>
      </c>
      <c r="B44" s="160" t="s">
        <v>219</v>
      </c>
      <c r="C44" s="21"/>
      <c r="D44" s="104">
        <v>114236.4</v>
      </c>
      <c r="E44" s="104">
        <v>95195</v>
      </c>
      <c r="F44" s="104">
        <v>95195</v>
      </c>
      <c r="G44" s="134">
        <f t="shared" si="17"/>
        <v>0</v>
      </c>
      <c r="H44" s="103">
        <f t="shared" si="18"/>
        <v>1</v>
      </c>
      <c r="I44" s="104">
        <f t="shared" si="19"/>
        <v>-19041.399999999994</v>
      </c>
      <c r="J44" s="103">
        <f t="shared" si="22"/>
        <v>0.8333158257788236</v>
      </c>
      <c r="K44" s="104"/>
      <c r="L44" s="104"/>
      <c r="M44" s="134">
        <f t="shared" si="21"/>
        <v>0</v>
      </c>
      <c r="N44" s="103">
        <f t="shared" si="20"/>
      </c>
      <c r="O44" s="104">
        <f>D44+K44</f>
        <v>114236.4</v>
      </c>
      <c r="P44" s="104">
        <f>L44+F44</f>
        <v>95195</v>
      </c>
      <c r="Q44" s="104">
        <f>P44-O44</f>
        <v>-19041.399999999994</v>
      </c>
      <c r="R44" s="103">
        <f t="shared" si="23"/>
        <v>0.8333158257788236</v>
      </c>
    </row>
    <row r="45" spans="1:18" s="109" customFormat="1" ht="63">
      <c r="A45" s="159" t="s">
        <v>209</v>
      </c>
      <c r="B45" s="160" t="s">
        <v>210</v>
      </c>
      <c r="C45" s="21"/>
      <c r="D45" s="104">
        <v>7761.194</v>
      </c>
      <c r="E45" s="104">
        <v>7761.194</v>
      </c>
      <c r="F45" s="104">
        <v>15442.009</v>
      </c>
      <c r="G45" s="134">
        <f>F45-E45</f>
        <v>7680.815</v>
      </c>
      <c r="H45" s="103">
        <f aca="true" t="shared" si="24" ref="H45:H55">_xlfn.IFERROR(F45/E45,"")</f>
        <v>1.989643474960167</v>
      </c>
      <c r="I45" s="104">
        <f>F45-D45</f>
        <v>7680.815</v>
      </c>
      <c r="J45" s="103">
        <f>_xlfn.IFERROR(F45/D45,"")</f>
        <v>1.989643474960167</v>
      </c>
      <c r="K45" s="104"/>
      <c r="L45" s="104"/>
      <c r="M45" s="104"/>
      <c r="N45" s="103"/>
      <c r="O45" s="104">
        <f>D45+K45</f>
        <v>7761.194</v>
      </c>
      <c r="P45" s="104">
        <f>L45+F45</f>
        <v>15442.009</v>
      </c>
      <c r="Q45" s="104">
        <f>P45-O45</f>
        <v>7680.815</v>
      </c>
      <c r="R45" s="103">
        <f t="shared" si="23"/>
        <v>1.989643474960167</v>
      </c>
    </row>
    <row r="46" spans="1:18" s="109" customFormat="1" ht="63">
      <c r="A46" s="159" t="s">
        <v>220</v>
      </c>
      <c r="B46" s="160" t="s">
        <v>221</v>
      </c>
      <c r="C46" s="21"/>
      <c r="D46" s="104">
        <v>7680.815</v>
      </c>
      <c r="E46" s="104">
        <v>7680.815</v>
      </c>
      <c r="F46" s="104">
        <v>0</v>
      </c>
      <c r="G46" s="134">
        <f>F46-E46</f>
        <v>-7680.815</v>
      </c>
      <c r="H46" s="103">
        <f t="shared" si="24"/>
        <v>0</v>
      </c>
      <c r="I46" s="104">
        <f>F46-D46</f>
        <v>-7680.815</v>
      </c>
      <c r="J46" s="103">
        <f>_xlfn.IFERROR(F46/D46,"")</f>
        <v>0</v>
      </c>
      <c r="K46" s="104"/>
      <c r="L46" s="104"/>
      <c r="M46" s="104"/>
      <c r="N46" s="103"/>
      <c r="O46" s="104">
        <f>D46+K46</f>
        <v>7680.815</v>
      </c>
      <c r="P46" s="104">
        <f>L46+F46</f>
        <v>0</v>
      </c>
      <c r="Q46" s="104">
        <f>P46-O46</f>
        <v>-7680.815</v>
      </c>
      <c r="R46" s="103">
        <f>_xlfn.IFERROR(P46/O46,"")</f>
        <v>0</v>
      </c>
    </row>
    <row r="47" spans="1:18" s="109" customFormat="1" ht="63">
      <c r="A47" s="159" t="s">
        <v>201</v>
      </c>
      <c r="B47" s="160" t="s">
        <v>222</v>
      </c>
      <c r="C47" s="21"/>
      <c r="D47" s="104">
        <v>1951.8</v>
      </c>
      <c r="E47" s="104">
        <v>1627</v>
      </c>
      <c r="F47" s="104">
        <v>1627</v>
      </c>
      <c r="G47" s="134">
        <f>F47-E47</f>
        <v>0</v>
      </c>
      <c r="H47" s="103">
        <f t="shared" si="24"/>
        <v>1</v>
      </c>
      <c r="I47" s="104">
        <f>F47-D47</f>
        <v>-324.79999999999995</v>
      </c>
      <c r="J47" s="103">
        <f>_xlfn.IFERROR(F47/D47,"")</f>
        <v>0.8335895071216314</v>
      </c>
      <c r="K47" s="104"/>
      <c r="L47" s="104"/>
      <c r="M47" s="104">
        <f t="shared" si="21"/>
        <v>0</v>
      </c>
      <c r="N47" s="103">
        <f>_xlfn.IFERROR(L47/K47,"")</f>
      </c>
      <c r="O47" s="104">
        <f>D47+K47</f>
        <v>1951.8</v>
      </c>
      <c r="P47" s="104">
        <f>L47+F47</f>
        <v>1627</v>
      </c>
      <c r="Q47" s="104">
        <f>P47-O47</f>
        <v>-324.79999999999995</v>
      </c>
      <c r="R47" s="103">
        <f>_xlfn.IFERROR(P47/O47,"")</f>
        <v>0.8335895071216314</v>
      </c>
    </row>
    <row r="48" spans="1:33" ht="25.5" customHeight="1">
      <c r="A48" s="68">
        <v>41030000</v>
      </c>
      <c r="B48" s="1" t="s">
        <v>154</v>
      </c>
      <c r="C48" s="15" t="e">
        <f>#REF!</f>
        <v>#REF!</v>
      </c>
      <c r="D48" s="82">
        <f>SUM(D49:D64)</f>
        <v>353339.79899999994</v>
      </c>
      <c r="E48" s="82">
        <f>SUM(E49:E64)</f>
        <v>315360.1169999999</v>
      </c>
      <c r="F48" s="82">
        <f>SUM(F49:F64)</f>
        <v>315360.1169999999</v>
      </c>
      <c r="G48" s="81">
        <f>SUM(G49:G63)</f>
        <v>0</v>
      </c>
      <c r="H48" s="86">
        <f t="shared" si="24"/>
        <v>1</v>
      </c>
      <c r="I48" s="91">
        <f t="shared" si="19"/>
        <v>-37979.68200000003</v>
      </c>
      <c r="J48" s="86">
        <f t="shared" si="22"/>
        <v>0.8925123008857544</v>
      </c>
      <c r="K48" s="82">
        <f>SUM(K49:K64)</f>
        <v>309108.949</v>
      </c>
      <c r="L48" s="82">
        <f>SUM(L49:L64)</f>
        <v>260639.987</v>
      </c>
      <c r="M48" s="81">
        <f>SUM(M49:M63)</f>
        <v>-48468.96200000003</v>
      </c>
      <c r="N48" s="86">
        <f>_xlfn.IFERROR(L48/K48,"")</f>
        <v>0.8431978040208729</v>
      </c>
      <c r="O48" s="81">
        <f>SUM(O49:O63)</f>
        <v>662448.7479999999</v>
      </c>
      <c r="P48" s="81">
        <f>SUM(P49:P63)</f>
        <v>576000.104</v>
      </c>
      <c r="Q48" s="81">
        <f>SUM(Q49:Q63)</f>
        <v>-86448.644</v>
      </c>
      <c r="R48" s="86">
        <f t="shared" si="23"/>
        <v>0.8695013851848961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220.5">
      <c r="A49" s="159">
        <v>41030500</v>
      </c>
      <c r="B49" s="160" t="s">
        <v>176</v>
      </c>
      <c r="C49" s="15"/>
      <c r="D49" s="104">
        <v>20605.438</v>
      </c>
      <c r="E49" s="104">
        <v>20605.438</v>
      </c>
      <c r="F49" s="104">
        <v>20605.438</v>
      </c>
      <c r="G49" s="134">
        <f>F49-E49</f>
        <v>0</v>
      </c>
      <c r="H49" s="134">
        <f t="shared" si="24"/>
        <v>1</v>
      </c>
      <c r="I49" s="134">
        <f>F49-D49</f>
        <v>0</v>
      </c>
      <c r="J49" s="103">
        <f t="shared" si="22"/>
        <v>1</v>
      </c>
      <c r="K49" s="104">
        <v>0</v>
      </c>
      <c r="L49" s="104">
        <v>0</v>
      </c>
      <c r="M49" s="134">
        <f>L49-K49</f>
        <v>0</v>
      </c>
      <c r="N49" s="106">
        <f>_xlfn.IFERROR(L49/K49,"")</f>
      </c>
      <c r="O49" s="134">
        <f t="shared" si="10"/>
        <v>20605.438</v>
      </c>
      <c r="P49" s="134">
        <f t="shared" si="13"/>
        <v>20605.438</v>
      </c>
      <c r="Q49" s="134">
        <f aca="true" t="shared" si="25" ref="Q49:Q62">P49-O49</f>
        <v>0</v>
      </c>
      <c r="R49" s="103">
        <f t="shared" si="23"/>
        <v>1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37.5" customHeight="1">
      <c r="A50" s="159" t="s">
        <v>205</v>
      </c>
      <c r="B50" s="160" t="s">
        <v>206</v>
      </c>
      <c r="C50" s="15"/>
      <c r="D50" s="104">
        <v>41079</v>
      </c>
      <c r="E50" s="104">
        <v>41079</v>
      </c>
      <c r="F50" s="104">
        <v>41079</v>
      </c>
      <c r="G50" s="134">
        <f>F50-E50</f>
        <v>0</v>
      </c>
      <c r="H50" s="134">
        <f t="shared" si="24"/>
        <v>1</v>
      </c>
      <c r="I50" s="134">
        <f>F50-D50</f>
        <v>0</v>
      </c>
      <c r="J50" s="103">
        <f t="shared" si="22"/>
        <v>1</v>
      </c>
      <c r="K50" s="94"/>
      <c r="L50" s="94"/>
      <c r="M50" s="94"/>
      <c r="N50" s="106">
        <f aca="true" t="shared" si="26" ref="N50:N56">_xlfn.IFERROR(L50/K50,"")</f>
      </c>
      <c r="O50" s="134">
        <f>D50+K50</f>
        <v>41079</v>
      </c>
      <c r="P50" s="134">
        <f>L50+F50</f>
        <v>41079</v>
      </c>
      <c r="Q50" s="134">
        <f t="shared" si="25"/>
        <v>0</v>
      </c>
      <c r="R50" s="103">
        <f t="shared" si="23"/>
        <v>1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31.5">
      <c r="A51" s="159" t="s">
        <v>207</v>
      </c>
      <c r="B51" s="160" t="s">
        <v>208</v>
      </c>
      <c r="C51" s="15"/>
      <c r="D51" s="104">
        <v>25037</v>
      </c>
      <c r="E51" s="104">
        <v>25037</v>
      </c>
      <c r="F51" s="104">
        <v>25037</v>
      </c>
      <c r="G51" s="134">
        <f>F51-E51</f>
        <v>0</v>
      </c>
      <c r="H51" s="134">
        <f t="shared" si="24"/>
        <v>1</v>
      </c>
      <c r="I51" s="134">
        <f>F51-D51</f>
        <v>0</v>
      </c>
      <c r="J51" s="103">
        <f t="shared" si="22"/>
        <v>1</v>
      </c>
      <c r="K51" s="94"/>
      <c r="L51" s="94"/>
      <c r="M51" s="94"/>
      <c r="N51" s="106">
        <f t="shared" si="26"/>
      </c>
      <c r="O51" s="134">
        <f>D51+K51</f>
        <v>25037</v>
      </c>
      <c r="P51" s="134">
        <f>L51+F51</f>
        <v>25037</v>
      </c>
      <c r="Q51" s="134">
        <f t="shared" si="25"/>
        <v>0</v>
      </c>
      <c r="R51" s="103">
        <f t="shared" si="23"/>
        <v>1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47.25">
      <c r="A52" s="159" t="s">
        <v>203</v>
      </c>
      <c r="B52" s="160" t="s">
        <v>204</v>
      </c>
      <c r="C52" s="15"/>
      <c r="D52" s="104">
        <v>784.7</v>
      </c>
      <c r="E52" s="104">
        <v>627.7</v>
      </c>
      <c r="F52" s="104">
        <v>627.7</v>
      </c>
      <c r="G52" s="134">
        <f>F52-E52</f>
        <v>0</v>
      </c>
      <c r="H52" s="134">
        <f t="shared" si="24"/>
        <v>1</v>
      </c>
      <c r="I52" s="134">
        <f>F52-D52</f>
        <v>-157</v>
      </c>
      <c r="J52" s="103">
        <f t="shared" si="22"/>
        <v>0.7999235376577036</v>
      </c>
      <c r="K52" s="94"/>
      <c r="L52" s="94"/>
      <c r="M52" s="94"/>
      <c r="N52" s="106">
        <f t="shared" si="26"/>
      </c>
      <c r="O52" s="134">
        <f>D52+K52</f>
        <v>784.7</v>
      </c>
      <c r="P52" s="134">
        <f>L52+F52</f>
        <v>627.7</v>
      </c>
      <c r="Q52" s="134">
        <f t="shared" si="25"/>
        <v>-157</v>
      </c>
      <c r="R52" s="103">
        <f t="shared" si="23"/>
        <v>0.7999235376577036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18" s="109" customFormat="1" ht="31.5">
      <c r="A53" s="159">
        <v>41033000</v>
      </c>
      <c r="B53" s="160" t="s">
        <v>193</v>
      </c>
      <c r="C53" s="18"/>
      <c r="D53" s="104">
        <v>63015.2</v>
      </c>
      <c r="E53" s="104">
        <v>51945.8</v>
      </c>
      <c r="F53" s="104">
        <v>51945.8</v>
      </c>
      <c r="G53" s="134">
        <f t="shared" si="17"/>
        <v>0</v>
      </c>
      <c r="H53" s="103">
        <f t="shared" si="24"/>
        <v>1</v>
      </c>
      <c r="I53" s="104">
        <f t="shared" si="19"/>
        <v>-11069.399999999994</v>
      </c>
      <c r="J53" s="103">
        <f t="shared" si="22"/>
        <v>0.8243376201297465</v>
      </c>
      <c r="K53" s="104"/>
      <c r="L53" s="104"/>
      <c r="M53" s="104">
        <f>L53-K53</f>
        <v>0</v>
      </c>
      <c r="N53" s="106">
        <f t="shared" si="26"/>
      </c>
      <c r="O53" s="104">
        <f>D53+K53</f>
        <v>63015.2</v>
      </c>
      <c r="P53" s="104">
        <f>L53+F53</f>
        <v>51945.8</v>
      </c>
      <c r="Q53" s="104">
        <f t="shared" si="25"/>
        <v>-11069.399999999994</v>
      </c>
      <c r="R53" s="103">
        <f t="shared" si="23"/>
        <v>0.8243376201297465</v>
      </c>
    </row>
    <row r="54" spans="1:18" s="162" customFormat="1" ht="18.75">
      <c r="A54" s="159" t="s">
        <v>101</v>
      </c>
      <c r="B54" s="160" t="s">
        <v>104</v>
      </c>
      <c r="C54" s="161"/>
      <c r="D54" s="104">
        <v>153134.8</v>
      </c>
      <c r="E54" s="104">
        <v>129514</v>
      </c>
      <c r="F54" s="104">
        <v>129514</v>
      </c>
      <c r="G54" s="134">
        <f aca="true" t="shared" si="27" ref="G54:G68">F54-E54</f>
        <v>0</v>
      </c>
      <c r="H54" s="106">
        <f t="shared" si="24"/>
        <v>1</v>
      </c>
      <c r="I54" s="134">
        <f aca="true" t="shared" si="28" ref="I54:I68">F54-D54</f>
        <v>-23620.79999999999</v>
      </c>
      <c r="J54" s="106">
        <f t="shared" si="22"/>
        <v>0.8457515861841985</v>
      </c>
      <c r="K54" s="104">
        <v>12765.7</v>
      </c>
      <c r="L54" s="104">
        <v>12765.7</v>
      </c>
      <c r="M54" s="134">
        <f>L54-K54</f>
        <v>0</v>
      </c>
      <c r="N54" s="106">
        <f t="shared" si="26"/>
        <v>1</v>
      </c>
      <c r="O54" s="134">
        <f t="shared" si="10"/>
        <v>165900.5</v>
      </c>
      <c r="P54" s="134">
        <f t="shared" si="13"/>
        <v>142279.7</v>
      </c>
      <c r="Q54" s="134">
        <f t="shared" si="25"/>
        <v>-23620.79999999999</v>
      </c>
      <c r="R54" s="106">
        <f t="shared" si="23"/>
        <v>0.8576206822764247</v>
      </c>
    </row>
    <row r="55" spans="1:18" s="162" customFormat="1" ht="36" customHeight="1">
      <c r="A55" s="159" t="s">
        <v>211</v>
      </c>
      <c r="B55" s="160" t="s">
        <v>212</v>
      </c>
      <c r="C55" s="160"/>
      <c r="D55" s="104">
        <v>0</v>
      </c>
      <c r="E55" s="104">
        <v>0</v>
      </c>
      <c r="F55" s="104">
        <v>0</v>
      </c>
      <c r="G55" s="134">
        <f>F55-E55</f>
        <v>0</v>
      </c>
      <c r="H55" s="106">
        <f t="shared" si="24"/>
      </c>
      <c r="I55" s="134">
        <f>F55-D55</f>
        <v>0</v>
      </c>
      <c r="J55" s="106">
        <f>_xlfn.IFERROR(F55/D55,"")</f>
      </c>
      <c r="K55" s="104">
        <v>25056.406</v>
      </c>
      <c r="L55" s="104">
        <v>25056.406</v>
      </c>
      <c r="M55" s="134">
        <f>L55-K55</f>
        <v>0</v>
      </c>
      <c r="N55" s="106">
        <f t="shared" si="26"/>
        <v>1</v>
      </c>
      <c r="O55" s="134">
        <f aca="true" t="shared" si="29" ref="O55:O63">D55+K55</f>
        <v>25056.406</v>
      </c>
      <c r="P55" s="134">
        <f aca="true" t="shared" si="30" ref="P55:P62">L55+F55</f>
        <v>25056.406</v>
      </c>
      <c r="Q55" s="134">
        <f t="shared" si="25"/>
        <v>0</v>
      </c>
      <c r="R55" s="103">
        <f t="shared" si="23"/>
        <v>1</v>
      </c>
    </row>
    <row r="56" spans="1:18" s="162" customFormat="1" ht="89.25" customHeight="1">
      <c r="A56" s="159" t="s">
        <v>213</v>
      </c>
      <c r="B56" s="160" t="s">
        <v>214</v>
      </c>
      <c r="C56" s="160"/>
      <c r="D56" s="104"/>
      <c r="E56" s="104"/>
      <c r="F56" s="104"/>
      <c r="G56" s="134"/>
      <c r="H56" s="106"/>
      <c r="I56" s="134"/>
      <c r="J56" s="106"/>
      <c r="K56" s="104">
        <v>23478.143</v>
      </c>
      <c r="L56" s="104">
        <v>21060.581</v>
      </c>
      <c r="M56" s="134">
        <f>L56-K56</f>
        <v>-2417.5620000000017</v>
      </c>
      <c r="N56" s="106">
        <f t="shared" si="26"/>
        <v>0.8970292497153628</v>
      </c>
      <c r="O56" s="134">
        <f>D56+K56</f>
        <v>23478.143</v>
      </c>
      <c r="P56" s="134">
        <f>L56+F56</f>
        <v>21060.581</v>
      </c>
      <c r="Q56" s="134">
        <f t="shared" si="25"/>
        <v>-2417.5620000000017</v>
      </c>
      <c r="R56" s="103">
        <f>_xlfn.IFERROR(P56/O56,"")</f>
        <v>0.8970292497153628</v>
      </c>
    </row>
    <row r="57" spans="1:18" s="162" customFormat="1" ht="40.5" customHeight="1">
      <c r="A57" s="159" t="s">
        <v>102</v>
      </c>
      <c r="B57" s="160" t="s">
        <v>94</v>
      </c>
      <c r="C57" s="161"/>
      <c r="D57" s="104">
        <v>10099.7</v>
      </c>
      <c r="E57" s="104">
        <v>8416</v>
      </c>
      <c r="F57" s="104">
        <v>8416</v>
      </c>
      <c r="G57" s="134">
        <f t="shared" si="27"/>
        <v>0</v>
      </c>
      <c r="H57" s="106">
        <f aca="true" t="shared" si="31" ref="H57:H66">_xlfn.IFERROR(F57/E57,"")</f>
        <v>1</v>
      </c>
      <c r="I57" s="134">
        <f t="shared" si="28"/>
        <v>-1683.7000000000007</v>
      </c>
      <c r="J57" s="106">
        <f t="shared" si="22"/>
        <v>0.8332920779825143</v>
      </c>
      <c r="K57" s="104"/>
      <c r="L57" s="104"/>
      <c r="M57" s="134"/>
      <c r="N57" s="106">
        <f>_xlfn.IFERROR(L57/K57,"")</f>
      </c>
      <c r="O57" s="134">
        <f t="shared" si="29"/>
        <v>10099.7</v>
      </c>
      <c r="P57" s="134">
        <f t="shared" si="30"/>
        <v>8416</v>
      </c>
      <c r="Q57" s="134">
        <f t="shared" si="25"/>
        <v>-1683.7000000000007</v>
      </c>
      <c r="R57" s="106">
        <f t="shared" si="23"/>
        <v>0.8332920779825143</v>
      </c>
    </row>
    <row r="58" spans="1:18" s="109" customFormat="1" ht="64.5" customHeight="1">
      <c r="A58" s="107">
        <v>41035600</v>
      </c>
      <c r="B58" s="16" t="s">
        <v>185</v>
      </c>
      <c r="C58" s="18"/>
      <c r="D58" s="104">
        <v>7221.8</v>
      </c>
      <c r="E58" s="104">
        <v>5773.018</v>
      </c>
      <c r="F58" s="104">
        <v>5773.018</v>
      </c>
      <c r="G58" s="134">
        <f t="shared" si="27"/>
        <v>0</v>
      </c>
      <c r="H58" s="103">
        <f t="shared" si="31"/>
        <v>1</v>
      </c>
      <c r="I58" s="104">
        <f t="shared" si="28"/>
        <v>-1448.7820000000002</v>
      </c>
      <c r="J58" s="103">
        <f t="shared" si="22"/>
        <v>0.7993876872801794</v>
      </c>
      <c r="K58" s="104"/>
      <c r="L58" s="104"/>
      <c r="M58" s="104"/>
      <c r="N58" s="103"/>
      <c r="O58" s="104">
        <f t="shared" si="29"/>
        <v>7221.8</v>
      </c>
      <c r="P58" s="104">
        <f t="shared" si="30"/>
        <v>5773.018</v>
      </c>
      <c r="Q58" s="104">
        <f t="shared" si="25"/>
        <v>-1448.7820000000002</v>
      </c>
      <c r="R58" s="103">
        <f>_xlfn.IFERROR(P58/O58,"")</f>
        <v>0.7993876872801794</v>
      </c>
    </row>
    <row r="59" spans="1:18" s="109" customFormat="1" ht="189">
      <c r="A59" s="107">
        <v>41036100</v>
      </c>
      <c r="B59" s="16" t="s">
        <v>182</v>
      </c>
      <c r="C59" s="18"/>
      <c r="D59" s="104">
        <v>22304.796</v>
      </c>
      <c r="E59" s="104">
        <v>22304.796</v>
      </c>
      <c r="F59" s="104">
        <v>22304.796</v>
      </c>
      <c r="G59" s="134">
        <f t="shared" si="27"/>
        <v>0</v>
      </c>
      <c r="H59" s="103">
        <f t="shared" si="31"/>
        <v>1</v>
      </c>
      <c r="I59" s="104">
        <f>F59-D59</f>
        <v>0</v>
      </c>
      <c r="J59" s="103">
        <f>_xlfn.IFERROR(F59/D59,"")</f>
        <v>1</v>
      </c>
      <c r="K59" s="104"/>
      <c r="L59" s="104"/>
      <c r="M59" s="104"/>
      <c r="N59" s="103"/>
      <c r="O59" s="104">
        <f t="shared" si="29"/>
        <v>22304.796</v>
      </c>
      <c r="P59" s="104">
        <f t="shared" si="30"/>
        <v>22304.796</v>
      </c>
      <c r="Q59" s="104">
        <f t="shared" si="25"/>
        <v>0</v>
      </c>
      <c r="R59" s="103">
        <f>_xlfn.IFERROR(P59/O59,"")</f>
        <v>1</v>
      </c>
    </row>
    <row r="60" spans="1:18" s="109" customFormat="1" ht="157.5">
      <c r="A60" s="107">
        <v>41036400</v>
      </c>
      <c r="B60" s="16" t="s">
        <v>183</v>
      </c>
      <c r="C60" s="18"/>
      <c r="D60" s="104">
        <v>10057.365</v>
      </c>
      <c r="E60" s="104">
        <v>10057.365</v>
      </c>
      <c r="F60" s="104">
        <v>10057.365</v>
      </c>
      <c r="G60" s="134">
        <f t="shared" si="27"/>
        <v>0</v>
      </c>
      <c r="H60" s="103">
        <f t="shared" si="31"/>
        <v>1</v>
      </c>
      <c r="I60" s="104">
        <f>F60-D60</f>
        <v>0</v>
      </c>
      <c r="J60" s="103">
        <f>_xlfn.IFERROR(F60/D60,"")</f>
        <v>1</v>
      </c>
      <c r="K60" s="104"/>
      <c r="L60" s="104"/>
      <c r="M60" s="104">
        <f>L60-K60</f>
        <v>0</v>
      </c>
      <c r="N60" s="103"/>
      <c r="O60" s="104">
        <f t="shared" si="29"/>
        <v>10057.365</v>
      </c>
      <c r="P60" s="104">
        <f t="shared" si="30"/>
        <v>10057.365</v>
      </c>
      <c r="Q60" s="104">
        <f t="shared" si="25"/>
        <v>0</v>
      </c>
      <c r="R60" s="103">
        <f>_xlfn.IFERROR(P60/O60,"")</f>
        <v>1</v>
      </c>
    </row>
    <row r="61" spans="1:18" s="109" customFormat="1" ht="31.5" hidden="1">
      <c r="A61" s="107">
        <v>41037000</v>
      </c>
      <c r="B61" s="16" t="s">
        <v>186</v>
      </c>
      <c r="C61" s="18"/>
      <c r="D61" s="189"/>
      <c r="E61" s="189"/>
      <c r="F61" s="189"/>
      <c r="G61" s="134">
        <f t="shared" si="27"/>
        <v>0</v>
      </c>
      <c r="H61" s="103">
        <f t="shared" si="31"/>
      </c>
      <c r="I61" s="104">
        <f>F61-D61</f>
        <v>0</v>
      </c>
      <c r="J61" s="103">
        <f>_xlfn.IFERROR(F61/D61,"")</f>
      </c>
      <c r="K61" s="104"/>
      <c r="L61" s="104"/>
      <c r="M61" s="104">
        <f>L61-K61</f>
        <v>0</v>
      </c>
      <c r="N61" s="103"/>
      <c r="O61" s="104">
        <f t="shared" si="29"/>
        <v>0</v>
      </c>
      <c r="P61" s="104">
        <f t="shared" si="30"/>
        <v>0</v>
      </c>
      <c r="Q61" s="104">
        <f t="shared" si="25"/>
        <v>0</v>
      </c>
      <c r="R61" s="103">
        <f>_xlfn.IFERROR(P61/O61,"")</f>
      </c>
    </row>
    <row r="62" spans="1:18" s="109" customFormat="1" ht="31.5" hidden="1">
      <c r="A62" s="107">
        <v>41037200</v>
      </c>
      <c r="B62" s="16" t="s">
        <v>184</v>
      </c>
      <c r="C62" s="18"/>
      <c r="D62" s="189"/>
      <c r="E62" s="189"/>
      <c r="F62" s="189"/>
      <c r="G62" s="134">
        <f t="shared" si="27"/>
        <v>0</v>
      </c>
      <c r="H62" s="103">
        <f t="shared" si="31"/>
      </c>
      <c r="I62" s="104">
        <f>F62-D62</f>
        <v>0</v>
      </c>
      <c r="J62" s="103">
        <f>_xlfn.IFERROR(F62/D62,"")</f>
      </c>
      <c r="K62" s="104"/>
      <c r="L62" s="104"/>
      <c r="M62" s="104">
        <f>L62-K62</f>
        <v>0</v>
      </c>
      <c r="N62" s="103"/>
      <c r="O62" s="104">
        <f t="shared" si="29"/>
        <v>0</v>
      </c>
      <c r="P62" s="104">
        <f t="shared" si="30"/>
        <v>0</v>
      </c>
      <c r="Q62" s="104">
        <f t="shared" si="25"/>
        <v>0</v>
      </c>
      <c r="R62" s="103">
        <f>_xlfn.IFERROR(P62/O62,"")</f>
      </c>
    </row>
    <row r="63" spans="1:18" s="109" customFormat="1" ht="72.75" customHeight="1">
      <c r="A63" s="107" t="s">
        <v>103</v>
      </c>
      <c r="B63" s="16" t="s">
        <v>105</v>
      </c>
      <c r="C63" s="18"/>
      <c r="D63" s="104"/>
      <c r="E63" s="104"/>
      <c r="F63" s="104"/>
      <c r="G63" s="134"/>
      <c r="H63" s="103">
        <f t="shared" si="31"/>
      </c>
      <c r="I63" s="104"/>
      <c r="J63" s="103">
        <f t="shared" si="22"/>
      </c>
      <c r="K63" s="104">
        <v>247808.7</v>
      </c>
      <c r="L63" s="104">
        <v>201757.3</v>
      </c>
      <c r="M63" s="104">
        <f aca="true" t="shared" si="32" ref="M63:M68">L63-K63</f>
        <v>-46051.40000000002</v>
      </c>
      <c r="N63" s="103">
        <f>_xlfn.IFERROR(L63/K63,"")</f>
        <v>0.8141655236478783</v>
      </c>
      <c r="O63" s="104">
        <f t="shared" si="29"/>
        <v>247808.7</v>
      </c>
      <c r="P63" s="104">
        <f t="shared" si="13"/>
        <v>201757.3</v>
      </c>
      <c r="Q63" s="104">
        <f aca="true" t="shared" si="33" ref="Q63:Q68">P63-O63</f>
        <v>-46051.40000000002</v>
      </c>
      <c r="R63" s="103">
        <f t="shared" si="23"/>
        <v>0.8141655236478783</v>
      </c>
    </row>
    <row r="64" spans="1:33" ht="60.75" customHeight="1" hidden="1">
      <c r="A64" s="66" t="s">
        <v>191</v>
      </c>
      <c r="B64" s="92" t="s">
        <v>192</v>
      </c>
      <c r="C64" s="15"/>
      <c r="D64" s="168"/>
      <c r="E64" s="190"/>
      <c r="F64" s="168"/>
      <c r="G64" s="135">
        <f>F64-E64</f>
        <v>0</v>
      </c>
      <c r="H64" s="87">
        <f t="shared" si="31"/>
      </c>
      <c r="I64" s="94">
        <f>F64-D64</f>
        <v>0</v>
      </c>
      <c r="J64" s="87">
        <f>_xlfn.IFERROR(F64/D64,"")</f>
      </c>
      <c r="K64" s="168"/>
      <c r="L64" s="168"/>
      <c r="M64" s="94">
        <f>L64-K64</f>
        <v>0</v>
      </c>
      <c r="N64" s="87">
        <f>_xlfn.IFERROR(L64/K64,"")</f>
      </c>
      <c r="O64" s="94">
        <f>D64+K64</f>
        <v>0</v>
      </c>
      <c r="P64" s="94">
        <f>L64+F64</f>
        <v>0</v>
      </c>
      <c r="Q64" s="94">
        <f t="shared" si="33"/>
        <v>0</v>
      </c>
      <c r="R64" s="87">
        <f>_xlfn.IFERROR(P64/O64,"")</f>
      </c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8" s="59" customFormat="1" ht="37.5">
      <c r="A65" s="74">
        <v>900102</v>
      </c>
      <c r="B65" s="75" t="s">
        <v>171</v>
      </c>
      <c r="C65" s="76"/>
      <c r="D65" s="84">
        <f>D39+D40</f>
        <v>1537452.108</v>
      </c>
      <c r="E65" s="84">
        <f>E39+E40</f>
        <v>1319270.126</v>
      </c>
      <c r="F65" s="84">
        <f>F39+F40</f>
        <v>1436189.7792399998</v>
      </c>
      <c r="G65" s="84">
        <f t="shared" si="27"/>
        <v>116919.6532399999</v>
      </c>
      <c r="H65" s="89">
        <f t="shared" si="31"/>
        <v>1.0886244984524116</v>
      </c>
      <c r="I65" s="84">
        <f t="shared" si="28"/>
        <v>-101262.32876000018</v>
      </c>
      <c r="J65" s="89">
        <f>_xlfn.IFERROR(F65/D65,"")</f>
        <v>0.9341362711507628</v>
      </c>
      <c r="K65" s="84">
        <f>K40+K39</f>
        <v>575483.8748699999</v>
      </c>
      <c r="L65" s="84">
        <f>L40+L39</f>
        <v>510281.38115000003</v>
      </c>
      <c r="M65" s="84">
        <f t="shared" si="32"/>
        <v>-65202.49371999991</v>
      </c>
      <c r="N65" s="89">
        <f>_xlfn.IFERROR(L65/K65,"")</f>
        <v>0.886699703384862</v>
      </c>
      <c r="O65" s="84">
        <f>O40+O39</f>
        <v>2112935.98287</v>
      </c>
      <c r="P65" s="84">
        <f>P40+P39</f>
        <v>1946471.1603899999</v>
      </c>
      <c r="Q65" s="84">
        <f t="shared" si="33"/>
        <v>-166464.8224800001</v>
      </c>
      <c r="R65" s="90">
        <f>_xlfn.IFERROR(P65/O65,"")</f>
        <v>0.9212163435950904</v>
      </c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18" s="109" customFormat="1" ht="24" customHeight="1">
      <c r="A66" s="107">
        <v>41050000</v>
      </c>
      <c r="B66" s="16" t="s">
        <v>157</v>
      </c>
      <c r="C66" s="12"/>
      <c r="D66" s="104">
        <v>48099.10457</v>
      </c>
      <c r="E66" s="104">
        <v>48099.10457</v>
      </c>
      <c r="F66" s="104">
        <v>44527.78857</v>
      </c>
      <c r="G66" s="134">
        <f t="shared" si="27"/>
        <v>-3571.316000000006</v>
      </c>
      <c r="H66" s="103">
        <f t="shared" si="31"/>
        <v>0.9257508838901031</v>
      </c>
      <c r="I66" s="104">
        <f t="shared" si="28"/>
        <v>-3571.316000000006</v>
      </c>
      <c r="J66" s="103">
        <f>_xlfn.IFERROR(F66/D66,"")</f>
        <v>0.9257508838901031</v>
      </c>
      <c r="K66" s="104">
        <v>3984.8738</v>
      </c>
      <c r="L66" s="104">
        <v>3610.0737999999997</v>
      </c>
      <c r="M66" s="104">
        <f t="shared" si="32"/>
        <v>-374.8000000000002</v>
      </c>
      <c r="N66" s="111">
        <f>_xlfn.IFERROR(L66/K66,"")</f>
        <v>0.9059443237575051</v>
      </c>
      <c r="O66" s="104">
        <f>D66+K66</f>
        <v>52083.978370000004</v>
      </c>
      <c r="P66" s="104">
        <f>L66+F66</f>
        <v>48137.862369999995</v>
      </c>
      <c r="Q66" s="104">
        <f t="shared" si="33"/>
        <v>-3946.116000000009</v>
      </c>
      <c r="R66" s="111">
        <f>_xlfn.IFERROR(P66/O66,"")</f>
        <v>0.9242355111207683</v>
      </c>
    </row>
    <row r="67" spans="1:33" ht="63" hidden="1">
      <c r="A67" s="69" t="s">
        <v>164</v>
      </c>
      <c r="B67" s="16" t="s">
        <v>165</v>
      </c>
      <c r="C67" s="12"/>
      <c r="D67" s="168">
        <v>0</v>
      </c>
      <c r="E67" s="168">
        <v>0</v>
      </c>
      <c r="F67" s="168">
        <v>0</v>
      </c>
      <c r="G67" s="135">
        <f t="shared" si="27"/>
        <v>0</v>
      </c>
      <c r="H67" s="94"/>
      <c r="I67" s="94">
        <f t="shared" si="28"/>
        <v>0</v>
      </c>
      <c r="J67" s="94"/>
      <c r="K67" s="168">
        <v>5000</v>
      </c>
      <c r="L67" s="168">
        <v>5000</v>
      </c>
      <c r="M67" s="94">
        <f t="shared" si="32"/>
        <v>0</v>
      </c>
      <c r="N67" s="94">
        <f>L67/K67*100</f>
        <v>100</v>
      </c>
      <c r="O67" s="94">
        <f>D67+K67</f>
        <v>5000</v>
      </c>
      <c r="P67" s="94">
        <f>L67+F67</f>
        <v>5000</v>
      </c>
      <c r="Q67" s="94">
        <f t="shared" si="33"/>
        <v>0</v>
      </c>
      <c r="R67" s="93">
        <f>P67/O67*100</f>
        <v>100</v>
      </c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21.75" customHeight="1">
      <c r="A68" s="74">
        <v>900103</v>
      </c>
      <c r="B68" s="75" t="s">
        <v>172</v>
      </c>
      <c r="C68" s="76" t="e">
        <f>C39+C40</f>
        <v>#REF!</v>
      </c>
      <c r="D68" s="84">
        <f>D65+D66</f>
        <v>1585551.21257</v>
      </c>
      <c r="E68" s="84">
        <f>E65+E66</f>
        <v>1367369.23057</v>
      </c>
      <c r="F68" s="84">
        <f>F65+F66</f>
        <v>1480717.56781</v>
      </c>
      <c r="G68" s="84">
        <f t="shared" si="27"/>
        <v>113348.33724000002</v>
      </c>
      <c r="H68" s="89">
        <f>_xlfn.IFERROR(F68/E68,"")</f>
        <v>1.082895193709127</v>
      </c>
      <c r="I68" s="84">
        <f t="shared" si="28"/>
        <v>-104833.64476000005</v>
      </c>
      <c r="J68" s="89">
        <f>_xlfn.IFERROR(F68/D68,"")</f>
        <v>0.933881892978987</v>
      </c>
      <c r="K68" s="84">
        <f>K65+K66</f>
        <v>579468.7486699999</v>
      </c>
      <c r="L68" s="84">
        <f>L65+L66</f>
        <v>513891.45495000004</v>
      </c>
      <c r="M68" s="84">
        <f t="shared" si="32"/>
        <v>-65577.29371999984</v>
      </c>
      <c r="N68" s="89">
        <f>_xlfn.IFERROR(L68/K68,"")</f>
        <v>0.886832044229282</v>
      </c>
      <c r="O68" s="84">
        <f>D68+K68</f>
        <v>2165019.96124</v>
      </c>
      <c r="P68" s="84">
        <f>L68+F68</f>
        <v>1994609.02276</v>
      </c>
      <c r="Q68" s="84">
        <f t="shared" si="33"/>
        <v>-170410.93848</v>
      </c>
      <c r="R68" s="90">
        <f>_xlfn.IFERROR(P68/O68,"")</f>
        <v>0.9212889758381727</v>
      </c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2:11" ht="15.75">
      <c r="B69" s="80"/>
      <c r="C69" s="8"/>
      <c r="D69" s="191"/>
      <c r="E69" s="170"/>
      <c r="F69" s="187"/>
      <c r="G69" s="155"/>
      <c r="H69" s="153"/>
      <c r="I69" s="143"/>
      <c r="J69" s="143"/>
      <c r="K69" s="182"/>
    </row>
    <row r="70" spans="2:12" ht="15.75">
      <c r="B70" s="28"/>
      <c r="C70" s="9"/>
      <c r="D70" s="191"/>
      <c r="E70" s="191"/>
      <c r="F70" s="191"/>
      <c r="G70" s="156"/>
      <c r="H70" s="157"/>
      <c r="K70" s="182"/>
      <c r="L70" s="182"/>
    </row>
    <row r="71" spans="3:12" ht="15.75">
      <c r="C71" s="9"/>
      <c r="D71" s="171"/>
      <c r="E71" s="171"/>
      <c r="F71" s="171"/>
      <c r="G71" s="155"/>
      <c r="H71" s="153"/>
      <c r="I71" s="153"/>
      <c r="J71" s="153"/>
      <c r="L71" s="182"/>
    </row>
    <row r="72" spans="2:12" ht="15.75" hidden="1">
      <c r="B72" s="45" t="s">
        <v>99</v>
      </c>
      <c r="C72" s="46"/>
      <c r="D72" s="172"/>
      <c r="E72" s="172"/>
      <c r="F72" s="195"/>
      <c r="K72" s="187"/>
      <c r="L72" s="187"/>
    </row>
    <row r="73" spans="2:8" ht="15.75" hidden="1">
      <c r="B73" s="45" t="s">
        <v>97</v>
      </c>
      <c r="C73" s="45"/>
      <c r="D73" s="173"/>
      <c r="E73" s="173"/>
      <c r="F73" s="176"/>
      <c r="G73" s="155"/>
      <c r="H73" s="153"/>
    </row>
    <row r="74" spans="2:6" ht="15.75" hidden="1">
      <c r="B74" s="45" t="s">
        <v>98</v>
      </c>
      <c r="C74" s="45"/>
      <c r="D74" s="173"/>
      <c r="E74" s="173"/>
      <c r="F74" s="176"/>
    </row>
    <row r="75" spans="2:5" ht="15.75" hidden="1">
      <c r="B75" s="45"/>
      <c r="C75" s="45"/>
      <c r="D75" s="174"/>
      <c r="E75" s="174"/>
    </row>
    <row r="76" spans="2:5" ht="15.75" hidden="1">
      <c r="B76" s="45"/>
      <c r="C76" s="45"/>
      <c r="D76" s="174"/>
      <c r="E76" s="174"/>
    </row>
    <row r="77" spans="2:6" ht="15.75" hidden="1">
      <c r="B77" s="45" t="s">
        <v>100</v>
      </c>
      <c r="C77" s="45"/>
      <c r="D77" s="172"/>
      <c r="E77" s="172"/>
      <c r="F77" s="195"/>
    </row>
    <row r="78" spans="2:6" ht="15.75" hidden="1">
      <c r="B78" s="45" t="s">
        <v>97</v>
      </c>
      <c r="D78" s="173"/>
      <c r="E78" s="173"/>
      <c r="F78" s="176"/>
    </row>
    <row r="79" spans="2:6" ht="15.75" hidden="1">
      <c r="B79" s="45" t="s">
        <v>98</v>
      </c>
      <c r="D79" s="176"/>
      <c r="F79" s="176"/>
    </row>
    <row r="81" ht="15.75">
      <c r="F81" s="176"/>
    </row>
    <row r="82" ht="15.75">
      <c r="G82" s="158"/>
    </row>
    <row r="83" ht="15.75">
      <c r="E83" s="176"/>
    </row>
    <row r="121" spans="1:13" ht="15.75">
      <c r="A121" s="216"/>
      <c r="B121" s="216"/>
      <c r="C121" s="216"/>
      <c r="D121" s="216"/>
      <c r="E121" s="216"/>
      <c r="F121" s="216"/>
      <c r="G121" s="216"/>
      <c r="H121" s="216"/>
      <c r="I121" s="216"/>
      <c r="J121" s="216"/>
      <c r="K121" s="216"/>
      <c r="L121" s="216"/>
      <c r="M121" s="216"/>
    </row>
  </sheetData>
  <sheetProtection/>
  <mergeCells count="12">
    <mergeCell ref="K7:N7"/>
    <mergeCell ref="O7:R7"/>
    <mergeCell ref="A1:R1"/>
    <mergeCell ref="A2:R2"/>
    <mergeCell ref="A3:R3"/>
    <mergeCell ref="A4:R4"/>
    <mergeCell ref="A121:M121"/>
    <mergeCell ref="A5:R5"/>
    <mergeCell ref="Q6:R6"/>
    <mergeCell ref="A7:A8"/>
    <mergeCell ref="B7:B8"/>
    <mergeCell ref="C7:J7"/>
  </mergeCells>
  <conditionalFormatting sqref="F71">
    <cfRule type="expression" priority="1" dxfId="1" stopIfTrue="1">
      <formula>A71=1</formula>
    </cfRule>
  </conditionalFormatting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5"/>
  <sheetViews>
    <sheetView view="pageBreakPreview" zoomScale="85" zoomScaleNormal="75" zoomScaleSheetLayoutView="85" zoomScalePageLayoutView="0" workbookViewId="0" topLeftCell="A1">
      <pane xSplit="2" ySplit="5" topLeftCell="C3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50" sqref="C50"/>
    </sheetView>
  </sheetViews>
  <sheetFormatPr defaultColWidth="7.625" defaultRowHeight="12.75"/>
  <cols>
    <col min="1" max="1" width="16.00390625" style="57" customWidth="1"/>
    <col min="2" max="2" width="65.25390625" style="58" customWidth="1"/>
    <col min="3" max="3" width="21.00390625" style="188" customWidth="1"/>
    <col min="4" max="4" width="20.375" style="65" customWidth="1"/>
    <col min="5" max="5" width="20.25390625" style="175" customWidth="1"/>
    <col min="6" max="6" width="21.625" style="2" customWidth="1"/>
    <col min="7" max="7" width="15.25390625" style="2" customWidth="1"/>
    <col min="8" max="8" width="20.00390625" style="2" customWidth="1"/>
    <col min="9" max="9" width="16.00390625" style="2" customWidth="1"/>
    <col min="10" max="10" width="21.625" style="102" customWidth="1"/>
    <col min="11" max="11" width="20.75390625" style="102" customWidth="1"/>
    <col min="12" max="12" width="18.75390625" style="98" customWidth="1"/>
    <col min="13" max="13" width="14.25390625" style="98" customWidth="1"/>
    <col min="14" max="14" width="19.125" style="2" customWidth="1"/>
    <col min="15" max="15" width="19.375" style="2" customWidth="1"/>
    <col min="16" max="16" width="21.625" style="2" customWidth="1"/>
    <col min="17" max="17" width="11.875" style="2" customWidth="1"/>
    <col min="18" max="18" width="20.875" style="7" customWidth="1"/>
    <col min="19" max="19" width="7.625" style="7" customWidth="1"/>
    <col min="20" max="16384" width="7.625" style="2" customWidth="1"/>
  </cols>
  <sheetData>
    <row r="1" spans="1:13" ht="23.25" customHeight="1">
      <c r="A1" s="226" t="s">
        <v>95</v>
      </c>
      <c r="B1" s="226"/>
      <c r="C1" s="226"/>
      <c r="D1" s="226"/>
      <c r="E1" s="154"/>
      <c r="F1" s="154"/>
      <c r="G1" s="154"/>
      <c r="H1" s="153"/>
      <c r="I1" s="153"/>
      <c r="J1" s="98" t="s">
        <v>21</v>
      </c>
      <c r="K1" s="98"/>
      <c r="L1" s="126"/>
      <c r="M1" s="126"/>
    </row>
    <row r="2" spans="1:17" ht="21.75" customHeight="1">
      <c r="A2" s="10"/>
      <c r="B2" s="10" t="s">
        <v>21</v>
      </c>
      <c r="C2" s="210"/>
      <c r="D2" s="145"/>
      <c r="E2" s="151"/>
      <c r="F2" s="152"/>
      <c r="G2" s="151"/>
      <c r="H2" s="150"/>
      <c r="I2" s="152"/>
      <c r="J2" s="211"/>
      <c r="K2" s="212"/>
      <c r="L2" s="129"/>
      <c r="M2" s="79"/>
      <c r="P2" s="218" t="s">
        <v>179</v>
      </c>
      <c r="Q2" s="218"/>
    </row>
    <row r="3" spans="1:17" s="7" customFormat="1" ht="20.25">
      <c r="A3" s="227" t="s">
        <v>90</v>
      </c>
      <c r="B3" s="220" t="s">
        <v>22</v>
      </c>
      <c r="C3" s="221" t="s">
        <v>46</v>
      </c>
      <c r="D3" s="221"/>
      <c r="E3" s="221"/>
      <c r="F3" s="221"/>
      <c r="G3" s="221"/>
      <c r="H3" s="221"/>
      <c r="I3" s="221"/>
      <c r="J3" s="228" t="s">
        <v>47</v>
      </c>
      <c r="K3" s="228"/>
      <c r="L3" s="228"/>
      <c r="M3" s="228"/>
      <c r="N3" s="221" t="s">
        <v>178</v>
      </c>
      <c r="O3" s="221"/>
      <c r="P3" s="221"/>
      <c r="Q3" s="221"/>
    </row>
    <row r="4" spans="1:17" s="7" customFormat="1" ht="116.25" customHeight="1">
      <c r="A4" s="227"/>
      <c r="B4" s="220"/>
      <c r="C4" s="137" t="s">
        <v>197</v>
      </c>
      <c r="D4" s="209" t="s">
        <v>215</v>
      </c>
      <c r="E4" s="30" t="s">
        <v>51</v>
      </c>
      <c r="F4" s="142" t="s">
        <v>216</v>
      </c>
      <c r="G4" s="136" t="s">
        <v>217</v>
      </c>
      <c r="H4" s="137" t="s">
        <v>68</v>
      </c>
      <c r="I4" s="137" t="s">
        <v>195</v>
      </c>
      <c r="J4" s="206" t="s">
        <v>198</v>
      </c>
      <c r="K4" s="207" t="s">
        <v>51</v>
      </c>
      <c r="L4" s="163" t="s">
        <v>167</v>
      </c>
      <c r="M4" s="141" t="s">
        <v>7</v>
      </c>
      <c r="N4" s="31" t="s">
        <v>199</v>
      </c>
      <c r="O4" s="30" t="s">
        <v>51</v>
      </c>
      <c r="P4" s="30" t="s">
        <v>168</v>
      </c>
      <c r="Q4" s="30" t="s">
        <v>7</v>
      </c>
    </row>
    <row r="5" spans="1:19" s="48" customFormat="1" ht="14.25">
      <c r="A5" s="41">
        <v>1</v>
      </c>
      <c r="B5" s="41">
        <v>2</v>
      </c>
      <c r="C5" s="29" t="s">
        <v>42</v>
      </c>
      <c r="D5" s="29" t="s">
        <v>8</v>
      </c>
      <c r="E5" s="29" t="s">
        <v>9</v>
      </c>
      <c r="F5" s="29" t="s">
        <v>59</v>
      </c>
      <c r="G5" s="29" t="s">
        <v>60</v>
      </c>
      <c r="H5" s="29" t="s">
        <v>43</v>
      </c>
      <c r="I5" s="29" t="s">
        <v>10</v>
      </c>
      <c r="J5" s="208" t="s">
        <v>11</v>
      </c>
      <c r="K5" s="208" t="s">
        <v>12</v>
      </c>
      <c r="L5" s="138" t="s">
        <v>13</v>
      </c>
      <c r="M5" s="138" t="s">
        <v>44</v>
      </c>
      <c r="N5" s="29" t="s">
        <v>14</v>
      </c>
      <c r="O5" s="29" t="s">
        <v>41</v>
      </c>
      <c r="P5" s="29" t="s">
        <v>56</v>
      </c>
      <c r="Q5" s="29" t="s">
        <v>57</v>
      </c>
      <c r="R5" s="47"/>
      <c r="S5" s="47"/>
    </row>
    <row r="6" spans="1:17" ht="22.5" customHeight="1">
      <c r="A6" s="34" t="s">
        <v>70</v>
      </c>
      <c r="B6" s="24" t="s">
        <v>31</v>
      </c>
      <c r="C6" s="82">
        <f>C7+C8</f>
        <v>34120</v>
      </c>
      <c r="D6" s="82">
        <f>D7+D8</f>
        <v>29305</v>
      </c>
      <c r="E6" s="82">
        <f>E7+E8</f>
        <v>25856.48283</v>
      </c>
      <c r="F6" s="82">
        <f>E6-D6</f>
        <v>-3448.517169999999</v>
      </c>
      <c r="G6" s="86">
        <f>_xlfn.IFERROR(E6/D6,"")</f>
        <v>0.8823232496161065</v>
      </c>
      <c r="H6" s="82">
        <f>E6-C6</f>
        <v>-8263.51717</v>
      </c>
      <c r="I6" s="86">
        <f>_xlfn.IFERROR(E6/C6,"")</f>
        <v>0.7578101650058617</v>
      </c>
      <c r="J6" s="82">
        <f>J7+J8</f>
        <v>0</v>
      </c>
      <c r="K6" s="82">
        <f>K7+K8</f>
        <v>0</v>
      </c>
      <c r="L6" s="81">
        <f>K6-J6</f>
        <v>0</v>
      </c>
      <c r="M6" s="88">
        <f>_xlfn.IFERROR(K6/J6,"")</f>
      </c>
      <c r="N6" s="82">
        <f>C6+J6</f>
        <v>34120</v>
      </c>
      <c r="O6" s="82">
        <f>E6+K6</f>
        <v>25856.48283</v>
      </c>
      <c r="P6" s="82">
        <f>O6-N6</f>
        <v>-8263.51717</v>
      </c>
      <c r="Q6" s="86">
        <f>_xlfn.IFERROR(O6/N6,"")</f>
        <v>0.7578101650058617</v>
      </c>
    </row>
    <row r="7" spans="1:19" s="109" customFormat="1" ht="63">
      <c r="A7" s="112" t="s">
        <v>106</v>
      </c>
      <c r="B7" s="113" t="s">
        <v>107</v>
      </c>
      <c r="C7" s="105">
        <v>20235</v>
      </c>
      <c r="D7" s="105">
        <v>17088.5</v>
      </c>
      <c r="E7" s="105">
        <v>15518.44118</v>
      </c>
      <c r="F7" s="105">
        <f aca="true" t="shared" si="0" ref="F7:F50">E7-D7</f>
        <v>-1570.0588200000002</v>
      </c>
      <c r="G7" s="103">
        <f aca="true" t="shared" si="1" ref="G7:G39">_xlfn.IFERROR(E7/D7,"")</f>
        <v>0.9081219053749597</v>
      </c>
      <c r="H7" s="105">
        <f aca="true" t="shared" si="2" ref="H7:H50">E7-C7</f>
        <v>-4716.55882</v>
      </c>
      <c r="I7" s="103">
        <f aca="true" t="shared" si="3" ref="I7:I39">_xlfn.IFERROR(E7/C7,"")</f>
        <v>0.7669108564368669</v>
      </c>
      <c r="J7" s="105">
        <v>0</v>
      </c>
      <c r="K7" s="105">
        <v>0</v>
      </c>
      <c r="L7" s="164">
        <f aca="true" t="shared" si="4" ref="L7:L39">K7-J7</f>
        <v>0</v>
      </c>
      <c r="M7" s="106">
        <f aca="true" t="shared" si="5" ref="M7:M39">_xlfn.IFERROR(K7/J7,"")</f>
      </c>
      <c r="N7" s="105">
        <f aca="true" t="shared" si="6" ref="N7:N43">C7+J7</f>
        <v>20235</v>
      </c>
      <c r="O7" s="105">
        <f aca="true" t="shared" si="7" ref="O7:O43">E7+K7</f>
        <v>15518.44118</v>
      </c>
      <c r="P7" s="105">
        <f aca="true" t="shared" si="8" ref="P7:P43">O7-N7</f>
        <v>-4716.55882</v>
      </c>
      <c r="Q7" s="103">
        <f aca="true" t="shared" si="9" ref="Q7:Q39">_xlfn.IFERROR(O7/N7,"")</f>
        <v>0.7669108564368669</v>
      </c>
      <c r="R7" s="51"/>
      <c r="S7" s="51"/>
    </row>
    <row r="8" spans="1:19" s="115" customFormat="1" ht="18.75">
      <c r="A8" s="112" t="s">
        <v>71</v>
      </c>
      <c r="B8" s="113" t="s">
        <v>108</v>
      </c>
      <c r="C8" s="105">
        <v>13885</v>
      </c>
      <c r="D8" s="105">
        <v>12216.5</v>
      </c>
      <c r="E8" s="105">
        <v>10338.041650000001</v>
      </c>
      <c r="F8" s="105">
        <f t="shared" si="0"/>
        <v>-1878.458349999999</v>
      </c>
      <c r="G8" s="103">
        <f t="shared" si="1"/>
        <v>0.8462359636557116</v>
      </c>
      <c r="H8" s="105">
        <f t="shared" si="2"/>
        <v>-3546.958349999999</v>
      </c>
      <c r="I8" s="103">
        <f t="shared" si="3"/>
        <v>0.7445474720921859</v>
      </c>
      <c r="J8" s="105">
        <v>0</v>
      </c>
      <c r="K8" s="105">
        <v>0</v>
      </c>
      <c r="L8" s="164">
        <f t="shared" si="4"/>
        <v>0</v>
      </c>
      <c r="M8" s="106">
        <f t="shared" si="5"/>
      </c>
      <c r="N8" s="105">
        <f t="shared" si="6"/>
        <v>13885</v>
      </c>
      <c r="O8" s="105">
        <f t="shared" si="7"/>
        <v>10338.041650000001</v>
      </c>
      <c r="P8" s="105">
        <f t="shared" si="8"/>
        <v>-3546.958349999999</v>
      </c>
      <c r="Q8" s="103">
        <f t="shared" si="9"/>
        <v>0.7445474720921859</v>
      </c>
      <c r="R8" s="114"/>
      <c r="S8" s="114"/>
    </row>
    <row r="9" spans="1:17" ht="18" customHeight="1">
      <c r="A9" s="34" t="s">
        <v>72</v>
      </c>
      <c r="B9" s="24" t="s">
        <v>32</v>
      </c>
      <c r="C9" s="105">
        <v>570993.27</v>
      </c>
      <c r="D9" s="105">
        <v>474007.57</v>
      </c>
      <c r="E9" s="105">
        <v>430252.21592</v>
      </c>
      <c r="F9" s="82">
        <f t="shared" si="0"/>
        <v>-43755.35408000002</v>
      </c>
      <c r="G9" s="86">
        <f t="shared" si="1"/>
        <v>0.9076906006374539</v>
      </c>
      <c r="H9" s="82">
        <f t="shared" si="2"/>
        <v>-140741.05408000003</v>
      </c>
      <c r="I9" s="86">
        <f t="shared" si="3"/>
        <v>0.75351538892919</v>
      </c>
      <c r="J9" s="82">
        <v>261113.16209</v>
      </c>
      <c r="K9" s="82">
        <v>151037.04284</v>
      </c>
      <c r="L9" s="81">
        <f t="shared" si="4"/>
        <v>-110076.11924999999</v>
      </c>
      <c r="M9" s="88">
        <f t="shared" si="5"/>
        <v>0.578435195036016</v>
      </c>
      <c r="N9" s="82">
        <f>C9+J9</f>
        <v>832106.43209</v>
      </c>
      <c r="O9" s="82">
        <f>E9+K9</f>
        <v>581289.25876</v>
      </c>
      <c r="P9" s="82">
        <f t="shared" si="8"/>
        <v>-250817.17333000002</v>
      </c>
      <c r="Q9" s="86">
        <f t="shared" si="9"/>
        <v>0.698575610454034</v>
      </c>
    </row>
    <row r="10" spans="1:17" ht="20.25" customHeight="1">
      <c r="A10" s="34" t="s">
        <v>61</v>
      </c>
      <c r="B10" s="25" t="s">
        <v>161</v>
      </c>
      <c r="C10" s="105">
        <v>222755.452</v>
      </c>
      <c r="D10" s="105">
        <v>178750.552</v>
      </c>
      <c r="E10" s="105">
        <v>139010.68485</v>
      </c>
      <c r="F10" s="82">
        <f t="shared" si="0"/>
        <v>-39739.867150000005</v>
      </c>
      <c r="G10" s="86">
        <f t="shared" si="1"/>
        <v>0.7776797514449074</v>
      </c>
      <c r="H10" s="82">
        <f t="shared" si="2"/>
        <v>-83744.76715</v>
      </c>
      <c r="I10" s="86">
        <f t="shared" si="3"/>
        <v>0.6240506510700353</v>
      </c>
      <c r="J10" s="82">
        <v>21323.373059999998</v>
      </c>
      <c r="K10" s="82">
        <v>8528.9333</v>
      </c>
      <c r="L10" s="81">
        <f t="shared" si="4"/>
        <v>-12794.439759999997</v>
      </c>
      <c r="M10" s="88">
        <f t="shared" si="5"/>
        <v>0.39998049445559913</v>
      </c>
      <c r="N10" s="82">
        <f>C10+J10</f>
        <v>244078.82506</v>
      </c>
      <c r="O10" s="82">
        <f>E10+K10</f>
        <v>147539.61815</v>
      </c>
      <c r="P10" s="82">
        <f t="shared" si="8"/>
        <v>-96539.20691000001</v>
      </c>
      <c r="Q10" s="86">
        <f t="shared" si="9"/>
        <v>0.6044752883161064</v>
      </c>
    </row>
    <row r="11" spans="1:17" ht="18.75">
      <c r="A11" s="34" t="s">
        <v>62</v>
      </c>
      <c r="B11" s="1" t="s">
        <v>33</v>
      </c>
      <c r="C11" s="82">
        <f>SUM(C13:C24)+C12</f>
        <v>177324.64599999998</v>
      </c>
      <c r="D11" s="82">
        <f>SUM(D13:D24)+D12</f>
        <v>149230.645</v>
      </c>
      <c r="E11" s="82">
        <f>SUM(E13:E24)+E12</f>
        <v>124317.40238</v>
      </c>
      <c r="F11" s="82">
        <f t="shared" si="0"/>
        <v>-24913.24261999999</v>
      </c>
      <c r="G11" s="86">
        <f t="shared" si="1"/>
        <v>0.833055451713688</v>
      </c>
      <c r="H11" s="82">
        <f t="shared" si="2"/>
        <v>-53007.24361999998</v>
      </c>
      <c r="I11" s="86">
        <f t="shared" si="3"/>
        <v>0.7010723279831051</v>
      </c>
      <c r="J11" s="82">
        <f>SUM(J13:J24)</f>
        <v>120963.13648999998</v>
      </c>
      <c r="K11" s="82">
        <f>SUM(K13:K24)</f>
        <v>68099.49021</v>
      </c>
      <c r="L11" s="81">
        <f t="shared" si="4"/>
        <v>-52863.64627999997</v>
      </c>
      <c r="M11" s="88">
        <f t="shared" si="5"/>
        <v>0.562977219226039</v>
      </c>
      <c r="N11" s="82">
        <f t="shared" si="6"/>
        <v>298287.78248999995</v>
      </c>
      <c r="O11" s="82">
        <f t="shared" si="7"/>
        <v>192416.89259</v>
      </c>
      <c r="P11" s="82">
        <f t="shared" si="8"/>
        <v>-105870.88989999995</v>
      </c>
      <c r="Q11" s="86">
        <f t="shared" si="9"/>
        <v>0.6450713166451957</v>
      </c>
    </row>
    <row r="12" spans="1:17" ht="31.5" customHeight="1" hidden="1">
      <c r="A12" s="35" t="s">
        <v>158</v>
      </c>
      <c r="B12" s="92" t="s">
        <v>159</v>
      </c>
      <c r="C12" s="85">
        <v>0</v>
      </c>
      <c r="D12" s="85">
        <v>0</v>
      </c>
      <c r="E12" s="85">
        <v>0</v>
      </c>
      <c r="F12" s="85">
        <f>E12-D12</f>
        <v>0</v>
      </c>
      <c r="G12" s="87">
        <f t="shared" si="1"/>
      </c>
      <c r="H12" s="85">
        <f>E12-C12</f>
        <v>0</v>
      </c>
      <c r="I12" s="87">
        <f t="shared" si="3"/>
      </c>
      <c r="J12" s="85">
        <v>0</v>
      </c>
      <c r="K12" s="85">
        <v>0</v>
      </c>
      <c r="L12" s="140">
        <f t="shared" si="4"/>
        <v>0</v>
      </c>
      <c r="M12" s="165">
        <f t="shared" si="5"/>
      </c>
      <c r="N12" s="85">
        <f>C12+J12</f>
        <v>0</v>
      </c>
      <c r="O12" s="85">
        <f>E12+K12</f>
        <v>0</v>
      </c>
      <c r="P12" s="85">
        <f>O12-N12</f>
        <v>0</v>
      </c>
      <c r="Q12" s="87">
        <f t="shared" si="9"/>
      </c>
    </row>
    <row r="13" spans="1:19" s="115" customFormat="1" ht="36" customHeight="1">
      <c r="A13" s="116" t="s">
        <v>75</v>
      </c>
      <c r="B13" s="16" t="s">
        <v>111</v>
      </c>
      <c r="C13" s="105">
        <v>1300</v>
      </c>
      <c r="D13" s="105">
        <v>1092</v>
      </c>
      <c r="E13" s="105">
        <v>795.12813</v>
      </c>
      <c r="F13" s="105">
        <f t="shared" si="0"/>
        <v>-296.87186999999994</v>
      </c>
      <c r="G13" s="103">
        <f t="shared" si="1"/>
        <v>0.7281393131868132</v>
      </c>
      <c r="H13" s="105">
        <f aca="true" t="shared" si="10" ref="H13:H24">E13-C13</f>
        <v>-504.87186999999994</v>
      </c>
      <c r="I13" s="103">
        <f t="shared" si="3"/>
        <v>0.6116370230769231</v>
      </c>
      <c r="J13" s="105">
        <v>0</v>
      </c>
      <c r="K13" s="105">
        <v>0</v>
      </c>
      <c r="L13" s="164">
        <f t="shared" si="4"/>
        <v>0</v>
      </c>
      <c r="M13" s="106">
        <f t="shared" si="5"/>
      </c>
      <c r="N13" s="105">
        <f t="shared" si="6"/>
        <v>1300</v>
      </c>
      <c r="O13" s="105">
        <f t="shared" si="7"/>
        <v>795.12813</v>
      </c>
      <c r="P13" s="105">
        <f t="shared" si="8"/>
        <v>-504.87186999999994</v>
      </c>
      <c r="Q13" s="103">
        <f t="shared" si="9"/>
        <v>0.6116370230769231</v>
      </c>
      <c r="R13" s="114"/>
      <c r="S13" s="114"/>
    </row>
    <row r="14" spans="1:19" s="115" customFormat="1" ht="33" customHeight="1">
      <c r="A14" s="116" t="s">
        <v>74</v>
      </c>
      <c r="B14" s="16" t="s">
        <v>112</v>
      </c>
      <c r="C14" s="105">
        <v>300</v>
      </c>
      <c r="D14" s="105">
        <v>253.20000000000002</v>
      </c>
      <c r="E14" s="105">
        <v>101.77297</v>
      </c>
      <c r="F14" s="105">
        <f t="shared" si="0"/>
        <v>-151.42703</v>
      </c>
      <c r="G14" s="103">
        <f t="shared" si="1"/>
        <v>0.4019469589257504</v>
      </c>
      <c r="H14" s="105">
        <f t="shared" si="10"/>
        <v>-198.22703</v>
      </c>
      <c r="I14" s="103">
        <f t="shared" si="3"/>
        <v>0.33924323333333334</v>
      </c>
      <c r="J14" s="105">
        <v>0</v>
      </c>
      <c r="K14" s="105">
        <v>0</v>
      </c>
      <c r="L14" s="164">
        <f t="shared" si="4"/>
        <v>0</v>
      </c>
      <c r="M14" s="106">
        <f t="shared" si="5"/>
      </c>
      <c r="N14" s="105">
        <f t="shared" si="6"/>
        <v>300</v>
      </c>
      <c r="O14" s="105">
        <f t="shared" si="7"/>
        <v>101.77297</v>
      </c>
      <c r="P14" s="105">
        <f t="shared" si="8"/>
        <v>-198.22703</v>
      </c>
      <c r="Q14" s="103">
        <f t="shared" si="9"/>
        <v>0.33924323333333334</v>
      </c>
      <c r="R14" s="114"/>
      <c r="S14" s="114"/>
    </row>
    <row r="15" spans="1:19" s="115" customFormat="1" ht="53.25" customHeight="1">
      <c r="A15" s="116" t="s">
        <v>63</v>
      </c>
      <c r="B15" s="16" t="s">
        <v>113</v>
      </c>
      <c r="C15" s="105">
        <v>125654.59</v>
      </c>
      <c r="D15" s="105">
        <v>104675.91</v>
      </c>
      <c r="E15" s="105">
        <v>92749.62397</v>
      </c>
      <c r="F15" s="105">
        <f t="shared" si="0"/>
        <v>-11926.286030000003</v>
      </c>
      <c r="G15" s="103">
        <f t="shared" si="1"/>
        <v>0.8860646539399561</v>
      </c>
      <c r="H15" s="105">
        <f t="shared" si="10"/>
        <v>-32904.966029999996</v>
      </c>
      <c r="I15" s="103">
        <f t="shared" si="3"/>
        <v>0.7381316032307296</v>
      </c>
      <c r="J15" s="105">
        <v>82507.51526</v>
      </c>
      <c r="K15" s="105">
        <v>54181.692820000004</v>
      </c>
      <c r="L15" s="164">
        <f t="shared" si="4"/>
        <v>-28325.822439999996</v>
      </c>
      <c r="M15" s="106">
        <f t="shared" si="5"/>
        <v>0.6566879713837113</v>
      </c>
      <c r="N15" s="105">
        <f t="shared" si="6"/>
        <v>208162.10525999998</v>
      </c>
      <c r="O15" s="105">
        <f t="shared" si="7"/>
        <v>146931.31679</v>
      </c>
      <c r="P15" s="105">
        <f t="shared" si="8"/>
        <v>-61230.78846999997</v>
      </c>
      <c r="Q15" s="103">
        <f t="shared" si="9"/>
        <v>0.7058504553769712</v>
      </c>
      <c r="R15" s="114"/>
      <c r="S15" s="114"/>
    </row>
    <row r="16" spans="1:19" s="115" customFormat="1" ht="23.25" customHeight="1">
      <c r="A16" s="116" t="s">
        <v>64</v>
      </c>
      <c r="B16" s="16" t="s">
        <v>114</v>
      </c>
      <c r="C16" s="105">
        <v>6959.4</v>
      </c>
      <c r="D16" s="105">
        <v>5806.400000000001</v>
      </c>
      <c r="E16" s="105">
        <v>5294.01316</v>
      </c>
      <c r="F16" s="105">
        <f t="shared" si="0"/>
        <v>-512.3868400000001</v>
      </c>
      <c r="G16" s="103">
        <f t="shared" si="1"/>
        <v>0.9117548153761367</v>
      </c>
      <c r="H16" s="105">
        <f t="shared" si="10"/>
        <v>-1665.3868399999992</v>
      </c>
      <c r="I16" s="103">
        <f t="shared" si="3"/>
        <v>0.7606996522688738</v>
      </c>
      <c r="J16" s="105">
        <v>974.41471</v>
      </c>
      <c r="K16" s="105">
        <v>974.41471</v>
      </c>
      <c r="L16" s="164">
        <f t="shared" si="4"/>
        <v>0</v>
      </c>
      <c r="M16" s="106">
        <f t="shared" si="5"/>
        <v>1</v>
      </c>
      <c r="N16" s="105">
        <f t="shared" si="6"/>
        <v>7933.81471</v>
      </c>
      <c r="O16" s="105">
        <f t="shared" si="7"/>
        <v>6268.42787</v>
      </c>
      <c r="P16" s="105">
        <f t="shared" si="8"/>
        <v>-1665.3868399999992</v>
      </c>
      <c r="Q16" s="103">
        <f t="shared" si="9"/>
        <v>0.7900900259365902</v>
      </c>
      <c r="R16" s="114"/>
      <c r="S16" s="114"/>
    </row>
    <row r="17" spans="1:19" s="115" customFormat="1" ht="40.5" customHeight="1">
      <c r="A17" s="116" t="s">
        <v>109</v>
      </c>
      <c r="B17" s="16" t="s">
        <v>115</v>
      </c>
      <c r="C17" s="105">
        <v>2044.6000000000001</v>
      </c>
      <c r="D17" s="105">
        <v>1667.2</v>
      </c>
      <c r="E17" s="105">
        <v>1532.7663</v>
      </c>
      <c r="F17" s="105">
        <f t="shared" si="0"/>
        <v>-134.43370000000004</v>
      </c>
      <c r="G17" s="103">
        <f t="shared" si="1"/>
        <v>0.9193655830134356</v>
      </c>
      <c r="H17" s="105">
        <f t="shared" si="10"/>
        <v>-511.83370000000014</v>
      </c>
      <c r="I17" s="103">
        <f t="shared" si="3"/>
        <v>0.7496656069646874</v>
      </c>
      <c r="J17" s="105">
        <v>1609.885</v>
      </c>
      <c r="K17" s="105">
        <v>110</v>
      </c>
      <c r="L17" s="164">
        <f t="shared" si="4"/>
        <v>-1499.885</v>
      </c>
      <c r="M17" s="106">
        <f t="shared" si="5"/>
        <v>0.06832786192802591</v>
      </c>
      <c r="N17" s="105">
        <f t="shared" si="6"/>
        <v>3654.485</v>
      </c>
      <c r="O17" s="105">
        <f t="shared" si="7"/>
        <v>1642.7663</v>
      </c>
      <c r="P17" s="105">
        <f t="shared" si="8"/>
        <v>-2011.7187000000001</v>
      </c>
      <c r="Q17" s="103">
        <f t="shared" si="9"/>
        <v>0.44952060276619005</v>
      </c>
      <c r="R17" s="114"/>
      <c r="S17" s="114"/>
    </row>
    <row r="18" spans="1:19" s="115" customFormat="1" ht="34.5" customHeight="1">
      <c r="A18" s="116" t="s">
        <v>65</v>
      </c>
      <c r="B18" s="16" t="s">
        <v>77</v>
      </c>
      <c r="C18" s="105">
        <v>334.629</v>
      </c>
      <c r="D18" s="105">
        <v>292.629</v>
      </c>
      <c r="E18" s="105">
        <v>162.41394</v>
      </c>
      <c r="F18" s="105">
        <f t="shared" si="0"/>
        <v>-130.21506000000002</v>
      </c>
      <c r="G18" s="103">
        <f t="shared" si="1"/>
        <v>0.5550165568005905</v>
      </c>
      <c r="H18" s="105">
        <f t="shared" si="10"/>
        <v>-172.21506000000002</v>
      </c>
      <c r="I18" s="103">
        <f t="shared" si="3"/>
        <v>0.485355244165927</v>
      </c>
      <c r="J18" s="178">
        <v>0</v>
      </c>
      <c r="K18" s="178">
        <v>0</v>
      </c>
      <c r="L18" s="164">
        <f t="shared" si="4"/>
        <v>0</v>
      </c>
      <c r="M18" s="106">
        <f t="shared" si="5"/>
      </c>
      <c r="N18" s="105">
        <f t="shared" si="6"/>
        <v>334.629</v>
      </c>
      <c r="O18" s="105">
        <f t="shared" si="7"/>
        <v>162.41394</v>
      </c>
      <c r="P18" s="105">
        <f t="shared" si="8"/>
        <v>-172.21506000000002</v>
      </c>
      <c r="Q18" s="103">
        <f t="shared" si="9"/>
        <v>0.485355244165927</v>
      </c>
      <c r="R18" s="114"/>
      <c r="S18" s="114"/>
    </row>
    <row r="19" spans="1:19" s="115" customFormat="1" ht="68.25" customHeight="1">
      <c r="A19" s="116" t="s">
        <v>66</v>
      </c>
      <c r="B19" s="16" t="s">
        <v>116</v>
      </c>
      <c r="C19" s="105">
        <v>318.6</v>
      </c>
      <c r="D19" s="105">
        <v>265.5</v>
      </c>
      <c r="E19" s="105">
        <v>0</v>
      </c>
      <c r="F19" s="105">
        <f t="shared" si="0"/>
        <v>-265.5</v>
      </c>
      <c r="G19" s="103">
        <f t="shared" si="1"/>
        <v>0</v>
      </c>
      <c r="H19" s="105">
        <f t="shared" si="10"/>
        <v>-318.6</v>
      </c>
      <c r="I19" s="103">
        <f t="shared" si="3"/>
        <v>0</v>
      </c>
      <c r="J19" s="105">
        <v>52.21005</v>
      </c>
      <c r="K19" s="105">
        <v>0</v>
      </c>
      <c r="L19" s="164">
        <f t="shared" si="4"/>
        <v>-52.21005</v>
      </c>
      <c r="M19" s="106">
        <f t="shared" si="5"/>
        <v>0</v>
      </c>
      <c r="N19" s="105">
        <f t="shared" si="6"/>
        <v>370.81005000000005</v>
      </c>
      <c r="O19" s="105">
        <f t="shared" si="7"/>
        <v>0</v>
      </c>
      <c r="P19" s="105">
        <f t="shared" si="8"/>
        <v>-370.81005000000005</v>
      </c>
      <c r="Q19" s="103">
        <f t="shared" si="9"/>
        <v>0</v>
      </c>
      <c r="R19" s="114"/>
      <c r="S19" s="114"/>
    </row>
    <row r="20" spans="1:19" s="115" customFormat="1" ht="36" customHeight="1">
      <c r="A20" s="116" t="s">
        <v>110</v>
      </c>
      <c r="B20" s="16" t="s">
        <v>117</v>
      </c>
      <c r="C20" s="105">
        <v>550.2</v>
      </c>
      <c r="D20" s="105">
        <v>550.2</v>
      </c>
      <c r="E20" s="105">
        <v>395.22568</v>
      </c>
      <c r="F20" s="105">
        <f t="shared" si="0"/>
        <v>-154.97432000000003</v>
      </c>
      <c r="G20" s="103">
        <f t="shared" si="1"/>
        <v>0.7183309342057433</v>
      </c>
      <c r="H20" s="105">
        <f t="shared" si="10"/>
        <v>-154.97432000000003</v>
      </c>
      <c r="I20" s="103">
        <f t="shared" si="3"/>
        <v>0.7183309342057433</v>
      </c>
      <c r="J20" s="178">
        <v>0</v>
      </c>
      <c r="K20" s="178">
        <v>0</v>
      </c>
      <c r="L20" s="164">
        <f t="shared" si="4"/>
        <v>0</v>
      </c>
      <c r="M20" s="106">
        <f t="shared" si="5"/>
      </c>
      <c r="N20" s="105">
        <f t="shared" si="6"/>
        <v>550.2</v>
      </c>
      <c r="O20" s="105">
        <f t="shared" si="7"/>
        <v>395.22568</v>
      </c>
      <c r="P20" s="105">
        <f t="shared" si="8"/>
        <v>-154.97432000000003</v>
      </c>
      <c r="Q20" s="103">
        <f t="shared" si="9"/>
        <v>0.7183309342057433</v>
      </c>
      <c r="R20" s="114"/>
      <c r="S20" s="114"/>
    </row>
    <row r="21" spans="1:19" s="115" customFormat="1" ht="23.25" customHeight="1">
      <c r="A21" s="116" t="s">
        <v>76</v>
      </c>
      <c r="B21" s="16" t="s">
        <v>73</v>
      </c>
      <c r="C21" s="105">
        <v>449</v>
      </c>
      <c r="D21" s="105">
        <v>449</v>
      </c>
      <c r="E21" s="105">
        <v>244.60891</v>
      </c>
      <c r="F21" s="105">
        <f t="shared" si="0"/>
        <v>-204.39109</v>
      </c>
      <c r="G21" s="103">
        <f t="shared" si="1"/>
        <v>0.5447859910913141</v>
      </c>
      <c r="H21" s="105">
        <f t="shared" si="10"/>
        <v>-204.39109</v>
      </c>
      <c r="I21" s="103">
        <f t="shared" si="3"/>
        <v>0.5447859910913141</v>
      </c>
      <c r="J21" s="178">
        <v>0</v>
      </c>
      <c r="K21" s="178">
        <v>0</v>
      </c>
      <c r="L21" s="164">
        <f t="shared" si="4"/>
        <v>0</v>
      </c>
      <c r="M21" s="106">
        <f t="shared" si="5"/>
      </c>
      <c r="N21" s="105">
        <f t="shared" si="6"/>
        <v>449</v>
      </c>
      <c r="O21" s="105">
        <f t="shared" si="7"/>
        <v>244.60891</v>
      </c>
      <c r="P21" s="105">
        <f t="shared" si="8"/>
        <v>-204.39109</v>
      </c>
      <c r="Q21" s="103">
        <f t="shared" si="9"/>
        <v>0.5447859910913141</v>
      </c>
      <c r="R21" s="114"/>
      <c r="S21" s="114"/>
    </row>
    <row r="22" spans="1:19" s="115" customFormat="1" ht="40.5" customHeight="1">
      <c r="A22" s="116" t="s">
        <v>67</v>
      </c>
      <c r="B22" s="16" t="s">
        <v>118</v>
      </c>
      <c r="C22" s="105">
        <v>9428.300000000001</v>
      </c>
      <c r="D22" s="105">
        <v>8000.83</v>
      </c>
      <c r="E22" s="105">
        <v>7097.303900000001</v>
      </c>
      <c r="F22" s="105">
        <f t="shared" si="0"/>
        <v>-903.5260999999991</v>
      </c>
      <c r="G22" s="103">
        <f t="shared" si="1"/>
        <v>0.8870709538885342</v>
      </c>
      <c r="H22" s="105">
        <f t="shared" si="10"/>
        <v>-2330.9961000000003</v>
      </c>
      <c r="I22" s="103">
        <f t="shared" si="3"/>
        <v>0.7527660235673451</v>
      </c>
      <c r="J22" s="105">
        <v>1573.29699</v>
      </c>
      <c r="K22" s="105">
        <v>717.31251</v>
      </c>
      <c r="L22" s="164">
        <f t="shared" si="4"/>
        <v>-855.9844800000001</v>
      </c>
      <c r="M22" s="106">
        <f t="shared" si="5"/>
        <v>0.45592949999859844</v>
      </c>
      <c r="N22" s="105">
        <f t="shared" si="6"/>
        <v>11001.596990000002</v>
      </c>
      <c r="O22" s="105">
        <f t="shared" si="7"/>
        <v>7814.6164100000005</v>
      </c>
      <c r="P22" s="105">
        <f t="shared" si="8"/>
        <v>-3186.9805800000013</v>
      </c>
      <c r="Q22" s="103">
        <f t="shared" si="9"/>
        <v>0.7103165492340034</v>
      </c>
      <c r="R22" s="114"/>
      <c r="S22" s="114"/>
    </row>
    <row r="23" spans="1:19" s="115" customFormat="1" ht="48.75" customHeight="1">
      <c r="A23" s="116">
        <v>3230</v>
      </c>
      <c r="B23" s="16" t="s">
        <v>200</v>
      </c>
      <c r="C23" s="105">
        <v>5620.805</v>
      </c>
      <c r="D23" s="105">
        <v>5447.2080000000005</v>
      </c>
      <c r="E23" s="105">
        <v>542.0669499999999</v>
      </c>
      <c r="F23" s="105">
        <f t="shared" si="0"/>
        <v>-4905.14105</v>
      </c>
      <c r="G23" s="103">
        <f t="shared" si="1"/>
        <v>0.09951280545923707</v>
      </c>
      <c r="H23" s="105">
        <f t="shared" si="10"/>
        <v>-5078.73805</v>
      </c>
      <c r="I23" s="103">
        <f t="shared" si="3"/>
        <v>0.09643938012437718</v>
      </c>
      <c r="J23" s="105">
        <v>27953.4548</v>
      </c>
      <c r="K23" s="105">
        <v>9032.06576</v>
      </c>
      <c r="L23" s="164">
        <f t="shared" si="4"/>
        <v>-18921.389040000002</v>
      </c>
      <c r="M23" s="106">
        <f t="shared" si="5"/>
        <v>0.3231108936130499</v>
      </c>
      <c r="N23" s="105">
        <f>C23+J23</f>
        <v>33574.2598</v>
      </c>
      <c r="O23" s="105">
        <f>E23+K23</f>
        <v>9574.13271</v>
      </c>
      <c r="P23" s="105">
        <f t="shared" si="8"/>
        <v>-24000.12709</v>
      </c>
      <c r="Q23" s="103">
        <f t="shared" si="9"/>
        <v>0.28516288272720164</v>
      </c>
      <c r="R23" s="114"/>
      <c r="S23" s="114"/>
    </row>
    <row r="24" spans="1:19" s="115" customFormat="1" ht="23.25" customHeight="1">
      <c r="A24" s="116" t="s">
        <v>78</v>
      </c>
      <c r="B24" s="16" t="s">
        <v>119</v>
      </c>
      <c r="C24" s="105">
        <v>24364.522</v>
      </c>
      <c r="D24" s="105">
        <v>20730.568</v>
      </c>
      <c r="E24" s="105">
        <v>15402.47847</v>
      </c>
      <c r="F24" s="105">
        <f t="shared" si="0"/>
        <v>-5328.089529999999</v>
      </c>
      <c r="G24" s="103">
        <f t="shared" si="1"/>
        <v>0.7429839100404775</v>
      </c>
      <c r="H24" s="105">
        <f t="shared" si="10"/>
        <v>-8962.04353</v>
      </c>
      <c r="I24" s="103">
        <f t="shared" si="3"/>
        <v>0.632168300695577</v>
      </c>
      <c r="J24" s="105">
        <v>6292.35968</v>
      </c>
      <c r="K24" s="105">
        <v>3084.00441</v>
      </c>
      <c r="L24" s="164">
        <f t="shared" si="4"/>
        <v>-3208.3552699999996</v>
      </c>
      <c r="M24" s="106">
        <f t="shared" si="5"/>
        <v>0.4901189008318101</v>
      </c>
      <c r="N24" s="105">
        <f t="shared" si="6"/>
        <v>30656.88168</v>
      </c>
      <c r="O24" s="105">
        <f t="shared" si="7"/>
        <v>18486.48288</v>
      </c>
      <c r="P24" s="105">
        <f t="shared" si="8"/>
        <v>-12170.398799999999</v>
      </c>
      <c r="Q24" s="103">
        <f t="shared" si="9"/>
        <v>0.603012500519916</v>
      </c>
      <c r="R24" s="114"/>
      <c r="S24" s="114"/>
    </row>
    <row r="25" spans="1:19" s="23" customFormat="1" ht="18.75">
      <c r="A25" s="36" t="s">
        <v>79</v>
      </c>
      <c r="B25" s="26" t="s">
        <v>35</v>
      </c>
      <c r="C25" s="82">
        <v>103224</v>
      </c>
      <c r="D25" s="82">
        <v>88268</v>
      </c>
      <c r="E25" s="82">
        <v>77482.45225</v>
      </c>
      <c r="F25" s="82">
        <f t="shared" si="0"/>
        <v>-10785.547749999998</v>
      </c>
      <c r="G25" s="86">
        <f t="shared" si="1"/>
        <v>0.8778090842660987</v>
      </c>
      <c r="H25" s="82">
        <f t="shared" si="2"/>
        <v>-25741.547749999998</v>
      </c>
      <c r="I25" s="86">
        <f t="shared" si="3"/>
        <v>0.7506243920987368</v>
      </c>
      <c r="J25" s="82">
        <v>3070.91593</v>
      </c>
      <c r="K25" s="82">
        <v>1782.77315</v>
      </c>
      <c r="L25" s="81">
        <f t="shared" si="4"/>
        <v>-1288.1427800000001</v>
      </c>
      <c r="M25" s="88">
        <f t="shared" si="5"/>
        <v>0.5805346647832199</v>
      </c>
      <c r="N25" s="82">
        <f t="shared" si="6"/>
        <v>106294.91593</v>
      </c>
      <c r="O25" s="82">
        <f t="shared" si="7"/>
        <v>79265.2254</v>
      </c>
      <c r="P25" s="82">
        <f t="shared" si="8"/>
        <v>-27029.690530000007</v>
      </c>
      <c r="Q25" s="86">
        <f t="shared" si="9"/>
        <v>0.7457104105731616</v>
      </c>
      <c r="R25" s="22"/>
      <c r="S25" s="22"/>
    </row>
    <row r="26" spans="1:19" s="23" customFormat="1" ht="32.25" customHeight="1">
      <c r="A26" s="37" t="s">
        <v>80</v>
      </c>
      <c r="B26" s="26" t="s">
        <v>37</v>
      </c>
      <c r="C26" s="82">
        <v>50229.302</v>
      </c>
      <c r="D26" s="82">
        <v>41693.131</v>
      </c>
      <c r="E26" s="82">
        <v>38935.77231</v>
      </c>
      <c r="F26" s="82">
        <f t="shared" si="0"/>
        <v>-2757.358690000001</v>
      </c>
      <c r="G26" s="86">
        <f t="shared" si="1"/>
        <v>0.9338653964366456</v>
      </c>
      <c r="H26" s="82">
        <f t="shared" si="2"/>
        <v>-11293.529690000003</v>
      </c>
      <c r="I26" s="86">
        <f t="shared" si="3"/>
        <v>0.7751605290075502</v>
      </c>
      <c r="J26" s="82">
        <v>5840.56159</v>
      </c>
      <c r="K26" s="82">
        <v>168.05656</v>
      </c>
      <c r="L26" s="82">
        <f t="shared" si="4"/>
        <v>-5672.50503</v>
      </c>
      <c r="M26" s="88">
        <f t="shared" si="5"/>
        <v>0.028774041230511187</v>
      </c>
      <c r="N26" s="82">
        <f t="shared" si="6"/>
        <v>56069.86359</v>
      </c>
      <c r="O26" s="82">
        <f t="shared" si="7"/>
        <v>39103.82887</v>
      </c>
      <c r="P26" s="82">
        <f t="shared" si="8"/>
        <v>-16966.034720000003</v>
      </c>
      <c r="Q26" s="86">
        <f t="shared" si="9"/>
        <v>0.6974125914758623</v>
      </c>
      <c r="R26" s="22"/>
      <c r="S26" s="22"/>
    </row>
    <row r="27" spans="1:19" s="23" customFormat="1" ht="24" customHeight="1">
      <c r="A27" s="37" t="s">
        <v>81</v>
      </c>
      <c r="B27" s="26" t="s">
        <v>34</v>
      </c>
      <c r="C27" s="82">
        <v>2600</v>
      </c>
      <c r="D27" s="82">
        <v>1500</v>
      </c>
      <c r="E27" s="82">
        <v>519.15007</v>
      </c>
      <c r="F27" s="82">
        <f t="shared" si="0"/>
        <v>-980.84993</v>
      </c>
      <c r="G27" s="86">
        <f t="shared" si="1"/>
        <v>0.34610004666666666</v>
      </c>
      <c r="H27" s="82">
        <f t="shared" si="2"/>
        <v>-2080.84993</v>
      </c>
      <c r="I27" s="86">
        <f t="shared" si="3"/>
        <v>0.19967310384615386</v>
      </c>
      <c r="J27" s="179">
        <v>0</v>
      </c>
      <c r="K27" s="179">
        <v>0</v>
      </c>
      <c r="L27" s="82">
        <f t="shared" si="4"/>
        <v>0</v>
      </c>
      <c r="M27" s="88">
        <f t="shared" si="5"/>
      </c>
      <c r="N27" s="82">
        <f aca="true" t="shared" si="11" ref="N27:N39">C27+J27</f>
        <v>2600</v>
      </c>
      <c r="O27" s="82">
        <f aca="true" t="shared" si="12" ref="O27:O39">E27+K27</f>
        <v>519.15007</v>
      </c>
      <c r="P27" s="82">
        <f aca="true" t="shared" si="13" ref="P27:P39">O27-N27</f>
        <v>-2080.84993</v>
      </c>
      <c r="Q27" s="86">
        <f t="shared" si="9"/>
        <v>0.19967310384615386</v>
      </c>
      <c r="R27" s="22">
        <v>1000</v>
      </c>
      <c r="S27" s="22"/>
    </row>
    <row r="28" spans="1:19" s="23" customFormat="1" ht="24" customHeight="1">
      <c r="A28" s="37" t="s">
        <v>82</v>
      </c>
      <c r="B28" s="26" t="s">
        <v>124</v>
      </c>
      <c r="C28" s="82">
        <f>C29+C30+C31+C32+C33</f>
        <v>82083.397</v>
      </c>
      <c r="D28" s="82">
        <f>D29+D30+D31+D32+D33</f>
        <v>81103.397</v>
      </c>
      <c r="E28" s="82">
        <f>E29+E30+E31+E32+E33</f>
        <v>68933.73338</v>
      </c>
      <c r="F28" s="82">
        <f t="shared" si="0"/>
        <v>-12169.663619999992</v>
      </c>
      <c r="G28" s="86">
        <f t="shared" si="1"/>
        <v>0.8499487805671075</v>
      </c>
      <c r="H28" s="82">
        <f t="shared" si="2"/>
        <v>-13149.663619999992</v>
      </c>
      <c r="I28" s="86">
        <f t="shared" si="3"/>
        <v>0.8398011766009149</v>
      </c>
      <c r="J28" s="179">
        <f>J29+J30+J31+J32+J33</f>
        <v>479196.16259</v>
      </c>
      <c r="K28" s="179">
        <f>K29+K30+K31+K32+K33</f>
        <v>189069.16963</v>
      </c>
      <c r="L28" s="82">
        <f t="shared" si="4"/>
        <v>-290126.99296000006</v>
      </c>
      <c r="M28" s="88">
        <f t="shared" si="5"/>
        <v>0.3945548491208755</v>
      </c>
      <c r="N28" s="82">
        <f t="shared" si="11"/>
        <v>561279.55959</v>
      </c>
      <c r="O28" s="82">
        <f t="shared" si="12"/>
        <v>258002.90301</v>
      </c>
      <c r="P28" s="82">
        <f t="shared" si="13"/>
        <v>-303276.65657999995</v>
      </c>
      <c r="Q28" s="86">
        <f t="shared" si="9"/>
        <v>0.45966915880290454</v>
      </c>
      <c r="R28" s="22"/>
      <c r="S28" s="22"/>
    </row>
    <row r="29" spans="1:19" s="115" customFormat="1" ht="39" customHeight="1">
      <c r="A29" s="117" t="s">
        <v>120</v>
      </c>
      <c r="B29" s="118" t="s">
        <v>125</v>
      </c>
      <c r="C29" s="105">
        <v>1600</v>
      </c>
      <c r="D29" s="105">
        <v>1600</v>
      </c>
      <c r="E29" s="105">
        <v>0</v>
      </c>
      <c r="F29" s="105">
        <f t="shared" si="0"/>
        <v>-1600</v>
      </c>
      <c r="G29" s="103">
        <f t="shared" si="1"/>
        <v>0</v>
      </c>
      <c r="H29" s="105">
        <f t="shared" si="2"/>
        <v>-1600</v>
      </c>
      <c r="I29" s="103">
        <f t="shared" si="3"/>
        <v>0</v>
      </c>
      <c r="J29" s="105">
        <v>290</v>
      </c>
      <c r="K29" s="105">
        <v>0</v>
      </c>
      <c r="L29" s="105">
        <f t="shared" si="4"/>
        <v>-290</v>
      </c>
      <c r="M29" s="106">
        <f t="shared" si="5"/>
        <v>0</v>
      </c>
      <c r="N29" s="105">
        <f t="shared" si="11"/>
        <v>1890</v>
      </c>
      <c r="O29" s="105">
        <f t="shared" si="12"/>
        <v>0</v>
      </c>
      <c r="P29" s="105">
        <f t="shared" si="13"/>
        <v>-1890</v>
      </c>
      <c r="Q29" s="103">
        <f t="shared" si="9"/>
        <v>0</v>
      </c>
      <c r="R29" s="114"/>
      <c r="S29" s="114"/>
    </row>
    <row r="30" spans="1:19" s="115" customFormat="1" ht="18.75">
      <c r="A30" s="117" t="s">
        <v>86</v>
      </c>
      <c r="B30" s="118" t="s">
        <v>126</v>
      </c>
      <c r="C30" s="105">
        <v>1800</v>
      </c>
      <c r="D30" s="105">
        <v>1800</v>
      </c>
      <c r="E30" s="105">
        <v>0</v>
      </c>
      <c r="F30" s="105">
        <f t="shared" si="0"/>
        <v>-1800</v>
      </c>
      <c r="G30" s="103">
        <f t="shared" si="1"/>
        <v>0</v>
      </c>
      <c r="H30" s="105">
        <f t="shared" si="2"/>
        <v>-1800</v>
      </c>
      <c r="I30" s="103">
        <f t="shared" si="3"/>
        <v>0</v>
      </c>
      <c r="J30" s="105">
        <v>119625.95598</v>
      </c>
      <c r="K30" s="105">
        <v>1749.41361</v>
      </c>
      <c r="L30" s="105">
        <f t="shared" si="4"/>
        <v>-117876.54237</v>
      </c>
      <c r="M30" s="106">
        <f t="shared" si="5"/>
        <v>0.014624030342482535</v>
      </c>
      <c r="N30" s="105">
        <f t="shared" si="11"/>
        <v>121425.95598</v>
      </c>
      <c r="O30" s="105">
        <f t="shared" si="12"/>
        <v>1749.41361</v>
      </c>
      <c r="P30" s="105">
        <f t="shared" si="13"/>
        <v>-119676.54237</v>
      </c>
      <c r="Q30" s="103">
        <f t="shared" si="9"/>
        <v>0.01440724592926528</v>
      </c>
      <c r="R30" s="27"/>
      <c r="S30" s="114"/>
    </row>
    <row r="31" spans="1:19" s="115" customFormat="1" ht="37.5">
      <c r="A31" s="117" t="s">
        <v>87</v>
      </c>
      <c r="B31" s="118" t="s">
        <v>127</v>
      </c>
      <c r="C31" s="105">
        <v>73443.397</v>
      </c>
      <c r="D31" s="105">
        <v>73443.397</v>
      </c>
      <c r="E31" s="105">
        <v>67268.66362</v>
      </c>
      <c r="F31" s="105">
        <f t="shared" si="0"/>
        <v>-6174.733379999991</v>
      </c>
      <c r="G31" s="103">
        <f t="shared" si="1"/>
        <v>0.915925275351847</v>
      </c>
      <c r="H31" s="105">
        <f t="shared" si="2"/>
        <v>-6174.733379999991</v>
      </c>
      <c r="I31" s="103">
        <f t="shared" si="3"/>
        <v>0.915925275351847</v>
      </c>
      <c r="J31" s="200">
        <v>355033.405</v>
      </c>
      <c r="K31" s="200">
        <v>186699.66602</v>
      </c>
      <c r="L31" s="105">
        <f t="shared" si="4"/>
        <v>-168333.73898000002</v>
      </c>
      <c r="M31" s="106">
        <f t="shared" si="5"/>
        <v>0.5258650690066755</v>
      </c>
      <c r="N31" s="105">
        <f t="shared" si="11"/>
        <v>428476.802</v>
      </c>
      <c r="O31" s="105">
        <f t="shared" si="12"/>
        <v>253968.32964</v>
      </c>
      <c r="P31" s="105">
        <f t="shared" si="13"/>
        <v>-174508.47236</v>
      </c>
      <c r="Q31" s="103">
        <f t="shared" si="9"/>
        <v>0.5927236397736183</v>
      </c>
      <c r="R31" s="27"/>
      <c r="S31" s="114"/>
    </row>
    <row r="32" spans="1:19" s="115" customFormat="1" ht="37.5">
      <c r="A32" s="117" t="s">
        <v>85</v>
      </c>
      <c r="B32" s="118" t="s">
        <v>128</v>
      </c>
      <c r="C32" s="105">
        <v>5240</v>
      </c>
      <c r="D32" s="105">
        <v>4260</v>
      </c>
      <c r="E32" s="105">
        <v>1665.06976</v>
      </c>
      <c r="F32" s="105">
        <f t="shared" si="0"/>
        <v>-2594.9302399999997</v>
      </c>
      <c r="G32" s="103">
        <f t="shared" si="1"/>
        <v>0.3908614460093897</v>
      </c>
      <c r="H32" s="105">
        <f t="shared" si="2"/>
        <v>-3574.9302399999997</v>
      </c>
      <c r="I32" s="103">
        <f t="shared" si="3"/>
        <v>0.3177614045801527</v>
      </c>
      <c r="J32" s="200">
        <v>0</v>
      </c>
      <c r="K32" s="200">
        <v>0</v>
      </c>
      <c r="L32" s="105">
        <f t="shared" si="4"/>
        <v>0</v>
      </c>
      <c r="M32" s="106">
        <f t="shared" si="5"/>
      </c>
      <c r="N32" s="105">
        <f t="shared" si="11"/>
        <v>5240</v>
      </c>
      <c r="O32" s="105">
        <f t="shared" si="12"/>
        <v>1665.06976</v>
      </c>
      <c r="P32" s="105">
        <f t="shared" si="13"/>
        <v>-3574.9302399999997</v>
      </c>
      <c r="Q32" s="103">
        <f t="shared" si="9"/>
        <v>0.3177614045801527</v>
      </c>
      <c r="R32" s="27"/>
      <c r="S32" s="114"/>
    </row>
    <row r="33" spans="1:19" s="23" customFormat="1" ht="56.25">
      <c r="A33" s="77" t="s">
        <v>162</v>
      </c>
      <c r="B33" s="78" t="s">
        <v>163</v>
      </c>
      <c r="C33" s="105">
        <v>0</v>
      </c>
      <c r="D33" s="105">
        <v>0</v>
      </c>
      <c r="E33" s="105">
        <v>0</v>
      </c>
      <c r="F33" s="105">
        <f t="shared" si="0"/>
        <v>0</v>
      </c>
      <c r="G33" s="103">
        <f t="shared" si="1"/>
      </c>
      <c r="H33" s="105">
        <f t="shared" si="2"/>
        <v>0</v>
      </c>
      <c r="I33" s="87">
        <f t="shared" si="3"/>
      </c>
      <c r="J33" s="105">
        <v>4246.80161</v>
      </c>
      <c r="K33" s="105">
        <v>620.09</v>
      </c>
      <c r="L33" s="105">
        <f t="shared" si="4"/>
        <v>-3626.7116100000003</v>
      </c>
      <c r="M33" s="106">
        <f t="shared" si="5"/>
        <v>0.1460134136098719</v>
      </c>
      <c r="N33" s="105">
        <f>C33+J33</f>
        <v>4246.80161</v>
      </c>
      <c r="O33" s="105">
        <f>E33+K33</f>
        <v>620.09</v>
      </c>
      <c r="P33" s="105">
        <f>O33-N33</f>
        <v>-3626.7116100000003</v>
      </c>
      <c r="Q33" s="103">
        <f t="shared" si="9"/>
        <v>0.1460134136098719</v>
      </c>
      <c r="R33" s="27"/>
      <c r="S33" s="22"/>
    </row>
    <row r="34" spans="1:19" s="23" customFormat="1" ht="18.75">
      <c r="A34" s="37" t="s">
        <v>83</v>
      </c>
      <c r="B34" s="26" t="s">
        <v>129</v>
      </c>
      <c r="C34" s="82">
        <f>C35+C37+C38+C39+C36</f>
        <v>13742.1</v>
      </c>
      <c r="D34" s="82">
        <f>D35+D37+D38+D39+D36</f>
        <v>11589</v>
      </c>
      <c r="E34" s="82">
        <f>E35+E37+E38+E39+E36</f>
        <v>490.88257999999996</v>
      </c>
      <c r="F34" s="82">
        <f t="shared" si="0"/>
        <v>-11098.11742</v>
      </c>
      <c r="G34" s="86">
        <f t="shared" si="1"/>
        <v>0.04235763051169212</v>
      </c>
      <c r="H34" s="82">
        <f t="shared" si="2"/>
        <v>-13251.21742</v>
      </c>
      <c r="I34" s="86">
        <f t="shared" si="3"/>
        <v>0.03572107465380109</v>
      </c>
      <c r="J34" s="179">
        <f>J35+J37+J38+J39+J36</f>
        <v>9896.79198</v>
      </c>
      <c r="K34" s="179">
        <f>(K35+K37+K38+K39+K36)</f>
        <v>4320.84298</v>
      </c>
      <c r="L34" s="82">
        <f t="shared" si="4"/>
        <v>-5575.949</v>
      </c>
      <c r="M34" s="88">
        <f t="shared" si="5"/>
        <v>0.4365902596247153</v>
      </c>
      <c r="N34" s="82">
        <f t="shared" si="11"/>
        <v>23638.89198</v>
      </c>
      <c r="O34" s="82">
        <f t="shared" si="12"/>
        <v>4811.725560000001</v>
      </c>
      <c r="P34" s="82">
        <f t="shared" si="13"/>
        <v>-18827.16642</v>
      </c>
      <c r="Q34" s="86">
        <f t="shared" si="9"/>
        <v>0.20355123091518101</v>
      </c>
      <c r="R34" s="27"/>
      <c r="S34" s="22"/>
    </row>
    <row r="35" spans="1:19" s="115" customFormat="1" ht="37.5">
      <c r="A35" s="117" t="s">
        <v>84</v>
      </c>
      <c r="B35" s="118" t="s">
        <v>130</v>
      </c>
      <c r="C35" s="105">
        <v>250</v>
      </c>
      <c r="D35" s="105">
        <v>200</v>
      </c>
      <c r="E35" s="105">
        <v>173.84516</v>
      </c>
      <c r="F35" s="105">
        <f t="shared" si="0"/>
        <v>-26.154840000000007</v>
      </c>
      <c r="G35" s="103">
        <f t="shared" si="1"/>
        <v>0.8692257999999999</v>
      </c>
      <c r="H35" s="105">
        <f t="shared" si="2"/>
        <v>-76.15484000000001</v>
      </c>
      <c r="I35" s="103">
        <f t="shared" si="3"/>
        <v>0.69538064</v>
      </c>
      <c r="J35" s="105">
        <v>5436.8259800000005</v>
      </c>
      <c r="K35" s="105">
        <v>4244.85498</v>
      </c>
      <c r="L35" s="105">
        <f t="shared" si="4"/>
        <v>-1191.9710000000005</v>
      </c>
      <c r="M35" s="106">
        <f t="shared" si="5"/>
        <v>0.7807597660133311</v>
      </c>
      <c r="N35" s="105">
        <f t="shared" si="11"/>
        <v>5686.8259800000005</v>
      </c>
      <c r="O35" s="105">
        <f t="shared" si="12"/>
        <v>4418.70014</v>
      </c>
      <c r="P35" s="105">
        <f t="shared" si="13"/>
        <v>-1268.1258400000006</v>
      </c>
      <c r="Q35" s="103">
        <f t="shared" si="9"/>
        <v>0.7770063925887881</v>
      </c>
      <c r="R35" s="27"/>
      <c r="S35" s="114"/>
    </row>
    <row r="36" spans="1:19" s="115" customFormat="1" ht="18.75">
      <c r="A36" s="117" t="s">
        <v>180</v>
      </c>
      <c r="B36" s="118" t="s">
        <v>181</v>
      </c>
      <c r="C36" s="105">
        <v>0</v>
      </c>
      <c r="D36" s="105">
        <v>0</v>
      </c>
      <c r="E36" s="105">
        <v>0</v>
      </c>
      <c r="F36" s="105">
        <f t="shared" si="0"/>
        <v>0</v>
      </c>
      <c r="G36" s="103">
        <f t="shared" si="1"/>
      </c>
      <c r="H36" s="105">
        <f t="shared" si="2"/>
        <v>0</v>
      </c>
      <c r="I36" s="103">
        <f t="shared" si="3"/>
      </c>
      <c r="J36" s="105">
        <v>79.988</v>
      </c>
      <c r="K36" s="105">
        <v>75.988</v>
      </c>
      <c r="L36" s="105">
        <f t="shared" si="4"/>
        <v>-4</v>
      </c>
      <c r="M36" s="106">
        <f t="shared" si="5"/>
        <v>0.9499924988748312</v>
      </c>
      <c r="N36" s="105">
        <f>C36+J36</f>
        <v>79.988</v>
      </c>
      <c r="O36" s="105">
        <f>E36+K36</f>
        <v>75.988</v>
      </c>
      <c r="P36" s="105">
        <f>O36-N36</f>
        <v>-4</v>
      </c>
      <c r="Q36" s="103">
        <f t="shared" si="9"/>
        <v>0.9499924988748312</v>
      </c>
      <c r="R36" s="27"/>
      <c r="S36" s="114"/>
    </row>
    <row r="37" spans="1:19" s="115" customFormat="1" ht="18.75">
      <c r="A37" s="117" t="s">
        <v>121</v>
      </c>
      <c r="B37" s="118" t="s">
        <v>131</v>
      </c>
      <c r="C37" s="105">
        <v>0</v>
      </c>
      <c r="D37" s="105">
        <v>0</v>
      </c>
      <c r="E37" s="105">
        <v>0</v>
      </c>
      <c r="F37" s="105">
        <f t="shared" si="0"/>
        <v>0</v>
      </c>
      <c r="G37" s="103">
        <f t="shared" si="1"/>
      </c>
      <c r="H37" s="105">
        <f t="shared" si="2"/>
        <v>0</v>
      </c>
      <c r="I37" s="103">
        <f t="shared" si="3"/>
      </c>
      <c r="J37" s="105">
        <v>4379.978</v>
      </c>
      <c r="K37" s="105">
        <v>0</v>
      </c>
      <c r="L37" s="105">
        <f t="shared" si="4"/>
        <v>-4379.978</v>
      </c>
      <c r="M37" s="106">
        <f t="shared" si="5"/>
        <v>0</v>
      </c>
      <c r="N37" s="105">
        <f t="shared" si="11"/>
        <v>4379.978</v>
      </c>
      <c r="O37" s="105">
        <f t="shared" si="12"/>
        <v>0</v>
      </c>
      <c r="P37" s="105">
        <f t="shared" si="13"/>
        <v>-4379.978</v>
      </c>
      <c r="Q37" s="103">
        <f t="shared" si="9"/>
        <v>0</v>
      </c>
      <c r="R37" s="27"/>
      <c r="S37" s="114"/>
    </row>
    <row r="38" spans="1:19" s="115" customFormat="1" ht="27.75" customHeight="1">
      <c r="A38" s="117" t="s">
        <v>122</v>
      </c>
      <c r="B38" s="118" t="s">
        <v>36</v>
      </c>
      <c r="C38" s="105">
        <v>1480</v>
      </c>
      <c r="D38" s="105">
        <v>1389</v>
      </c>
      <c r="E38" s="105">
        <v>317.03742</v>
      </c>
      <c r="F38" s="105">
        <f t="shared" si="0"/>
        <v>-1071.96258</v>
      </c>
      <c r="G38" s="103">
        <f t="shared" si="1"/>
        <v>0.22824868250539956</v>
      </c>
      <c r="H38" s="105">
        <f t="shared" si="2"/>
        <v>-1162.96258</v>
      </c>
      <c r="I38" s="103">
        <f t="shared" si="3"/>
        <v>0.21421447297297297</v>
      </c>
      <c r="J38" s="200">
        <v>0</v>
      </c>
      <c r="K38" s="200">
        <v>0</v>
      </c>
      <c r="L38" s="105">
        <f t="shared" si="4"/>
        <v>0</v>
      </c>
      <c r="M38" s="106">
        <f t="shared" si="5"/>
      </c>
      <c r="N38" s="105">
        <f t="shared" si="11"/>
        <v>1480</v>
      </c>
      <c r="O38" s="105">
        <f t="shared" si="12"/>
        <v>317.03742</v>
      </c>
      <c r="P38" s="105">
        <f t="shared" si="13"/>
        <v>-1162.96258</v>
      </c>
      <c r="Q38" s="103">
        <f t="shared" si="9"/>
        <v>0.21421447297297297</v>
      </c>
      <c r="R38" s="27"/>
      <c r="S38" s="114"/>
    </row>
    <row r="39" spans="1:19" s="115" customFormat="1" ht="26.25" customHeight="1">
      <c r="A39" s="117" t="s">
        <v>123</v>
      </c>
      <c r="B39" s="118" t="s">
        <v>45</v>
      </c>
      <c r="C39" s="105">
        <v>12012.1</v>
      </c>
      <c r="D39" s="105">
        <v>10000</v>
      </c>
      <c r="E39" s="105">
        <v>0</v>
      </c>
      <c r="F39" s="105">
        <f t="shared" si="0"/>
        <v>-10000</v>
      </c>
      <c r="G39" s="103">
        <f t="shared" si="1"/>
        <v>0</v>
      </c>
      <c r="H39" s="105">
        <f t="shared" si="2"/>
        <v>-12012.1</v>
      </c>
      <c r="I39" s="103">
        <f t="shared" si="3"/>
        <v>0</v>
      </c>
      <c r="J39" s="200">
        <v>0</v>
      </c>
      <c r="K39" s="200">
        <v>0</v>
      </c>
      <c r="L39" s="105">
        <f t="shared" si="4"/>
        <v>0</v>
      </c>
      <c r="M39" s="106">
        <f t="shared" si="5"/>
      </c>
      <c r="N39" s="105">
        <f t="shared" si="11"/>
        <v>12012.1</v>
      </c>
      <c r="O39" s="105">
        <f t="shared" si="12"/>
        <v>0</v>
      </c>
      <c r="P39" s="105">
        <f t="shared" si="13"/>
        <v>-12012.1</v>
      </c>
      <c r="Q39" s="103">
        <f t="shared" si="9"/>
        <v>0</v>
      </c>
      <c r="R39" s="27"/>
      <c r="S39" s="114"/>
    </row>
    <row r="40" spans="1:19" s="62" customFormat="1" ht="42.75" customHeight="1">
      <c r="A40" s="74" t="s">
        <v>23</v>
      </c>
      <c r="B40" s="75" t="s">
        <v>92</v>
      </c>
      <c r="C40" s="84">
        <f>C6+C9+C10+C11+C25+C26+C27+C28+C34</f>
        <v>1257072.167</v>
      </c>
      <c r="D40" s="84">
        <f>D6+D9+D10+D11+D25+D26+D27+D28+D34</f>
        <v>1055447.295</v>
      </c>
      <c r="E40" s="84">
        <f>E6+E9+E10+E11+E25+E26+E27+E28+E34</f>
        <v>905798.7765699999</v>
      </c>
      <c r="F40" s="84">
        <f t="shared" si="0"/>
        <v>-149648.51843000005</v>
      </c>
      <c r="G40" s="89">
        <f aca="true" t="shared" si="14" ref="G40:G54">_xlfn.IFERROR(E40/D40,"")</f>
        <v>0.8582131773524513</v>
      </c>
      <c r="H40" s="84">
        <f t="shared" si="2"/>
        <v>-351273.39043</v>
      </c>
      <c r="I40" s="89">
        <f aca="true" t="shared" si="15" ref="I40:I50">_xlfn.IFERROR(E40/C40,"")</f>
        <v>0.720562271879495</v>
      </c>
      <c r="J40" s="84">
        <f>J6+J9+J10+J11+J25+J26+J27+J28+J34</f>
        <v>901404.10373</v>
      </c>
      <c r="K40" s="84">
        <f>K6+K9+K10+K11+K25+K26+K27+K28+K34</f>
        <v>423006.30867</v>
      </c>
      <c r="L40" s="84">
        <f aca="true" t="shared" si="16" ref="L40:L57">K40-J40</f>
        <v>-478397.79506</v>
      </c>
      <c r="M40" s="89">
        <f>_xlfn.IFERROR(K40/J40,"")</f>
        <v>0.4692748867235069</v>
      </c>
      <c r="N40" s="84">
        <f t="shared" si="6"/>
        <v>2158476.27073</v>
      </c>
      <c r="O40" s="84">
        <f t="shared" si="7"/>
        <v>1328805.08524</v>
      </c>
      <c r="P40" s="84">
        <f t="shared" si="8"/>
        <v>-829671.1854900001</v>
      </c>
      <c r="Q40" s="89">
        <f>_xlfn.IFERROR(O40/N40,"")</f>
        <v>0.6156218176957748</v>
      </c>
      <c r="R40" s="61"/>
      <c r="S40" s="61"/>
    </row>
    <row r="41" spans="1:19" s="122" customFormat="1" ht="42.75" customHeight="1">
      <c r="A41" s="112" t="s">
        <v>155</v>
      </c>
      <c r="B41" s="119" t="s">
        <v>156</v>
      </c>
      <c r="C41" s="105">
        <v>83012.90000000001</v>
      </c>
      <c r="D41" s="105">
        <v>83012.90000000001</v>
      </c>
      <c r="E41" s="105">
        <v>67831.78</v>
      </c>
      <c r="F41" s="105">
        <f t="shared" si="0"/>
        <v>-15181.12000000001</v>
      </c>
      <c r="G41" s="103">
        <f t="shared" si="14"/>
        <v>0.8171233627544634</v>
      </c>
      <c r="H41" s="105">
        <f t="shared" si="2"/>
        <v>-15181.12000000001</v>
      </c>
      <c r="I41" s="103">
        <f t="shared" si="15"/>
        <v>0.8171233627544634</v>
      </c>
      <c r="J41" s="105">
        <v>2134</v>
      </c>
      <c r="K41" s="105">
        <v>2134</v>
      </c>
      <c r="L41" s="105">
        <f t="shared" si="16"/>
        <v>0</v>
      </c>
      <c r="M41" s="106">
        <f aca="true" t="shared" si="17" ref="M41:M57">_xlfn.IFERROR(K41/J41,"")</f>
        <v>1</v>
      </c>
      <c r="N41" s="105">
        <f t="shared" si="6"/>
        <v>85146.90000000001</v>
      </c>
      <c r="O41" s="105">
        <f t="shared" si="7"/>
        <v>69965.78</v>
      </c>
      <c r="P41" s="105">
        <f t="shared" si="8"/>
        <v>-15181.12000000001</v>
      </c>
      <c r="Q41" s="106">
        <f aca="true" t="shared" si="18" ref="Q41:Q57">_xlfn.IFERROR(O41/N41,"")</f>
        <v>0.8217067209728127</v>
      </c>
      <c r="R41" s="120"/>
      <c r="S41" s="121"/>
    </row>
    <row r="42" spans="1:17" s="60" customFormat="1" ht="18.75" customHeight="1">
      <c r="A42" s="74" t="s">
        <v>24</v>
      </c>
      <c r="B42" s="75" t="s">
        <v>177</v>
      </c>
      <c r="C42" s="84">
        <f>C40+C41</f>
        <v>1340085.0669999998</v>
      </c>
      <c r="D42" s="84">
        <f>D40+D41</f>
        <v>1138460.1949999998</v>
      </c>
      <c r="E42" s="84">
        <f>E40+E41</f>
        <v>973630.5565699999</v>
      </c>
      <c r="F42" s="84">
        <f t="shared" si="0"/>
        <v>-164829.63842999993</v>
      </c>
      <c r="G42" s="89">
        <f t="shared" si="14"/>
        <v>0.8552170386334852</v>
      </c>
      <c r="H42" s="84">
        <f t="shared" si="2"/>
        <v>-366454.5104299999</v>
      </c>
      <c r="I42" s="89">
        <f t="shared" si="15"/>
        <v>0.7265438445259536</v>
      </c>
      <c r="J42" s="84">
        <f>J40+J41</f>
        <v>903538.10373</v>
      </c>
      <c r="K42" s="84">
        <f>K40+K41</f>
        <v>425140.30867</v>
      </c>
      <c r="L42" s="84">
        <f t="shared" si="16"/>
        <v>-478397.79506</v>
      </c>
      <c r="M42" s="89">
        <f t="shared" si="17"/>
        <v>0.4705283672209608</v>
      </c>
      <c r="N42" s="84">
        <f t="shared" si="6"/>
        <v>2243623.17073</v>
      </c>
      <c r="O42" s="84">
        <f t="shared" si="7"/>
        <v>1398770.86524</v>
      </c>
      <c r="P42" s="84">
        <f t="shared" si="8"/>
        <v>-844852.3054899999</v>
      </c>
      <c r="Q42" s="89">
        <f t="shared" si="18"/>
        <v>0.6234428684318173</v>
      </c>
    </row>
    <row r="43" spans="1:17" s="114" customFormat="1" ht="33" customHeight="1">
      <c r="A43" s="112" t="s">
        <v>88</v>
      </c>
      <c r="B43" s="123" t="s">
        <v>136</v>
      </c>
      <c r="C43" s="105">
        <v>73878.407</v>
      </c>
      <c r="D43" s="105">
        <v>63170.207</v>
      </c>
      <c r="E43" s="105">
        <v>62244.887</v>
      </c>
      <c r="F43" s="105">
        <f t="shared" si="0"/>
        <v>-925.3199999999997</v>
      </c>
      <c r="G43" s="103">
        <f t="shared" si="14"/>
        <v>0.9853519555508184</v>
      </c>
      <c r="H43" s="105">
        <f t="shared" si="2"/>
        <v>-11633.520000000004</v>
      </c>
      <c r="I43" s="103">
        <f t="shared" si="15"/>
        <v>0.8425315261602757</v>
      </c>
      <c r="J43" s="105">
        <v>0</v>
      </c>
      <c r="K43" s="105">
        <v>0</v>
      </c>
      <c r="L43" s="105">
        <f t="shared" si="16"/>
        <v>0</v>
      </c>
      <c r="M43" s="106">
        <f t="shared" si="17"/>
      </c>
      <c r="N43" s="105">
        <f t="shared" si="6"/>
        <v>73878.407</v>
      </c>
      <c r="O43" s="105">
        <f t="shared" si="7"/>
        <v>62244.887</v>
      </c>
      <c r="P43" s="105">
        <f t="shared" si="8"/>
        <v>-11633.520000000004</v>
      </c>
      <c r="Q43" s="106">
        <f t="shared" si="18"/>
        <v>0.8425315261602757</v>
      </c>
    </row>
    <row r="44" spans="1:17" s="114" customFormat="1" ht="52.5" customHeight="1">
      <c r="A44" s="112" t="s">
        <v>132</v>
      </c>
      <c r="B44" s="123" t="s">
        <v>137</v>
      </c>
      <c r="C44" s="105">
        <v>58839.502</v>
      </c>
      <c r="D44" s="105">
        <v>57390.72</v>
      </c>
      <c r="E44" s="105">
        <v>53047.347</v>
      </c>
      <c r="F44" s="105">
        <f t="shared" si="0"/>
        <v>-4343.373</v>
      </c>
      <c r="G44" s="103">
        <f t="shared" si="14"/>
        <v>0.9243192453414071</v>
      </c>
      <c r="H44" s="105">
        <f t="shared" si="2"/>
        <v>-5792.154999999999</v>
      </c>
      <c r="I44" s="103">
        <f t="shared" si="15"/>
        <v>0.9015600947812237</v>
      </c>
      <c r="J44" s="105">
        <v>0</v>
      </c>
      <c r="K44" s="105">
        <v>0</v>
      </c>
      <c r="L44" s="105">
        <f t="shared" si="16"/>
        <v>0</v>
      </c>
      <c r="M44" s="106">
        <f t="shared" si="17"/>
      </c>
      <c r="N44" s="105">
        <f aca="true" t="shared" si="19" ref="N44:N50">C44+J44</f>
        <v>58839.502</v>
      </c>
      <c r="O44" s="105">
        <f aca="true" t="shared" si="20" ref="O44:O50">E44+K44</f>
        <v>53047.347</v>
      </c>
      <c r="P44" s="105">
        <f aca="true" t="shared" si="21" ref="P44:P50">O44-N44</f>
        <v>-5792.154999999999</v>
      </c>
      <c r="Q44" s="106">
        <f t="shared" si="18"/>
        <v>0.9015600947812237</v>
      </c>
    </row>
    <row r="45" spans="1:17" s="51" customFormat="1" ht="60.75" customHeight="1">
      <c r="A45" s="112" t="s">
        <v>133</v>
      </c>
      <c r="B45" s="16" t="s">
        <v>138</v>
      </c>
      <c r="C45" s="105">
        <v>49336.8</v>
      </c>
      <c r="D45" s="105">
        <v>41774.2</v>
      </c>
      <c r="E45" s="105">
        <v>40614.2</v>
      </c>
      <c r="F45" s="105">
        <f t="shared" si="0"/>
        <v>-1160</v>
      </c>
      <c r="G45" s="103">
        <f t="shared" si="14"/>
        <v>0.9722316645202063</v>
      </c>
      <c r="H45" s="105">
        <f t="shared" si="2"/>
        <v>-8722.600000000006</v>
      </c>
      <c r="I45" s="103">
        <f t="shared" si="15"/>
        <v>0.823202964116035</v>
      </c>
      <c r="J45" s="105">
        <v>12765.7</v>
      </c>
      <c r="K45" s="105">
        <v>0</v>
      </c>
      <c r="L45" s="105">
        <f t="shared" si="16"/>
        <v>-12765.7</v>
      </c>
      <c r="M45" s="106">
        <f t="shared" si="17"/>
        <v>0</v>
      </c>
      <c r="N45" s="105">
        <f t="shared" si="19"/>
        <v>62102.5</v>
      </c>
      <c r="O45" s="105">
        <f t="shared" si="20"/>
        <v>40614.2</v>
      </c>
      <c r="P45" s="105">
        <f t="shared" si="21"/>
        <v>-21488.300000000003</v>
      </c>
      <c r="Q45" s="106">
        <f t="shared" si="18"/>
        <v>0.6539865544865343</v>
      </c>
    </row>
    <row r="46" spans="1:17" s="51" customFormat="1" ht="56.25" customHeight="1" hidden="1">
      <c r="A46" s="112" t="s">
        <v>134</v>
      </c>
      <c r="B46" s="123" t="s">
        <v>139</v>
      </c>
      <c r="C46" s="105"/>
      <c r="D46" s="105"/>
      <c r="E46" s="105">
        <v>0</v>
      </c>
      <c r="F46" s="105">
        <f t="shared" si="0"/>
        <v>0</v>
      </c>
      <c r="G46" s="103">
        <f t="shared" si="14"/>
      </c>
      <c r="H46" s="105">
        <f t="shared" si="2"/>
        <v>0</v>
      </c>
      <c r="I46" s="103">
        <f t="shared" si="15"/>
      </c>
      <c r="J46" s="105">
        <v>0</v>
      </c>
      <c r="K46" s="105">
        <v>0</v>
      </c>
      <c r="L46" s="105">
        <f t="shared" si="16"/>
        <v>0</v>
      </c>
      <c r="M46" s="106">
        <f t="shared" si="17"/>
      </c>
      <c r="N46" s="105">
        <f t="shared" si="19"/>
        <v>0</v>
      </c>
      <c r="O46" s="105">
        <f t="shared" si="20"/>
        <v>0</v>
      </c>
      <c r="P46" s="105">
        <f t="shared" si="21"/>
        <v>0</v>
      </c>
      <c r="Q46" s="106">
        <f t="shared" si="18"/>
      </c>
    </row>
    <row r="47" spans="1:17" s="51" customFormat="1" ht="63">
      <c r="A47" s="112" t="s">
        <v>187</v>
      </c>
      <c r="B47" s="123" t="s">
        <v>189</v>
      </c>
      <c r="C47" s="105">
        <v>784.7</v>
      </c>
      <c r="D47" s="105">
        <v>627.7</v>
      </c>
      <c r="E47" s="105">
        <v>627.7</v>
      </c>
      <c r="F47" s="105">
        <f t="shared" si="0"/>
        <v>0</v>
      </c>
      <c r="G47" s="103">
        <f t="shared" si="14"/>
        <v>1</v>
      </c>
      <c r="H47" s="105">
        <f t="shared" si="2"/>
        <v>-157</v>
      </c>
      <c r="I47" s="103">
        <f t="shared" si="15"/>
        <v>0.7999235376577036</v>
      </c>
      <c r="J47" s="105">
        <v>2417.562</v>
      </c>
      <c r="K47" s="105">
        <v>0</v>
      </c>
      <c r="L47" s="105">
        <f>K47-J47</f>
        <v>-2417.562</v>
      </c>
      <c r="M47" s="106">
        <f>_xlfn.IFERROR(K47/J47,"")</f>
        <v>0</v>
      </c>
      <c r="N47" s="105">
        <f t="shared" si="19"/>
        <v>3202.2619999999997</v>
      </c>
      <c r="O47" s="105">
        <f t="shared" si="20"/>
        <v>627.7</v>
      </c>
      <c r="P47" s="105">
        <f t="shared" si="21"/>
        <v>-2574.562</v>
      </c>
      <c r="Q47" s="106">
        <f>_xlfn.IFERROR(O47/N47,"")</f>
        <v>0.19601768999538455</v>
      </c>
    </row>
    <row r="48" spans="1:17" s="51" customFormat="1" ht="47.25" hidden="1">
      <c r="A48" s="112" t="s">
        <v>188</v>
      </c>
      <c r="B48" s="123" t="s">
        <v>190</v>
      </c>
      <c r="C48" s="105"/>
      <c r="D48" s="105"/>
      <c r="E48" s="105">
        <v>0</v>
      </c>
      <c r="F48" s="105">
        <f t="shared" si="0"/>
        <v>0</v>
      </c>
      <c r="G48" s="103">
        <f t="shared" si="14"/>
      </c>
      <c r="H48" s="105">
        <f t="shared" si="2"/>
        <v>0</v>
      </c>
      <c r="I48" s="103">
        <f t="shared" si="15"/>
      </c>
      <c r="J48" s="105">
        <v>0</v>
      </c>
      <c r="K48" s="105">
        <v>0</v>
      </c>
      <c r="L48" s="105">
        <f>K48-J48</f>
        <v>0</v>
      </c>
      <c r="M48" s="106">
        <f>_xlfn.IFERROR(K48/J48,"")</f>
      </c>
      <c r="N48" s="105">
        <f t="shared" si="19"/>
        <v>0</v>
      </c>
      <c r="O48" s="105">
        <f t="shared" si="20"/>
        <v>0</v>
      </c>
      <c r="P48" s="105">
        <f t="shared" si="21"/>
        <v>0</v>
      </c>
      <c r="Q48" s="106">
        <f>_xlfn.IFERROR(O48/N48,"")</f>
      </c>
    </row>
    <row r="49" spans="1:17" s="51" customFormat="1" ht="47.25">
      <c r="A49" s="112" t="s">
        <v>135</v>
      </c>
      <c r="B49" s="16" t="s">
        <v>140</v>
      </c>
      <c r="C49" s="105">
        <v>10208.704</v>
      </c>
      <c r="D49" s="105">
        <v>9944.115</v>
      </c>
      <c r="E49" s="105">
        <v>8849.56233</v>
      </c>
      <c r="F49" s="105">
        <f t="shared" si="0"/>
        <v>-1094.5526699999991</v>
      </c>
      <c r="G49" s="103">
        <f t="shared" si="14"/>
        <v>0.8899296045952808</v>
      </c>
      <c r="H49" s="105">
        <f t="shared" si="2"/>
        <v>-1359.141669999999</v>
      </c>
      <c r="I49" s="103">
        <f t="shared" si="15"/>
        <v>0.8668644256900779</v>
      </c>
      <c r="J49" s="105">
        <v>33849.7</v>
      </c>
      <c r="K49" s="105">
        <v>33849.7</v>
      </c>
      <c r="L49" s="105">
        <f t="shared" si="16"/>
        <v>0</v>
      </c>
      <c r="M49" s="106">
        <f t="shared" si="17"/>
        <v>1</v>
      </c>
      <c r="N49" s="105">
        <f t="shared" si="19"/>
        <v>44058.403999999995</v>
      </c>
      <c r="O49" s="105">
        <f t="shared" si="20"/>
        <v>42699.26233</v>
      </c>
      <c r="P49" s="105">
        <f t="shared" si="21"/>
        <v>-1359.1416699999972</v>
      </c>
      <c r="Q49" s="106">
        <f t="shared" si="18"/>
        <v>0.9691513639486351</v>
      </c>
    </row>
    <row r="50" spans="1:19" s="59" customFormat="1" ht="18.75">
      <c r="A50" s="74" t="s">
        <v>93</v>
      </c>
      <c r="B50" s="75" t="s">
        <v>91</v>
      </c>
      <c r="C50" s="84">
        <f>C42+SUM(C43:C49)</f>
        <v>1533133.18</v>
      </c>
      <c r="D50" s="84">
        <f>D42+SUM(D43:D49)</f>
        <v>1311367.1369999999</v>
      </c>
      <c r="E50" s="84">
        <f>E42+SUM(E43:E49)</f>
        <v>1139014.2529</v>
      </c>
      <c r="F50" s="84">
        <f t="shared" si="0"/>
        <v>-172352.8840999999</v>
      </c>
      <c r="G50" s="89">
        <f t="shared" si="14"/>
        <v>0.8685700752770962</v>
      </c>
      <c r="H50" s="84">
        <f t="shared" si="2"/>
        <v>-394118.9271</v>
      </c>
      <c r="I50" s="89">
        <f t="shared" si="15"/>
        <v>0.7429323608403022</v>
      </c>
      <c r="J50" s="84">
        <f>J42+SUM(J43:J49)</f>
        <v>952571.0657299999</v>
      </c>
      <c r="K50" s="84">
        <f>K42+SUM(K43:K49)</f>
        <v>458990.00867</v>
      </c>
      <c r="L50" s="84">
        <f>L42+SUM(L43:L49)</f>
        <v>-493581.05705999996</v>
      </c>
      <c r="M50" s="89">
        <f t="shared" si="17"/>
        <v>0.48184332401305346</v>
      </c>
      <c r="N50" s="84">
        <f t="shared" si="19"/>
        <v>2485704.2457299996</v>
      </c>
      <c r="O50" s="84">
        <f t="shared" si="20"/>
        <v>1598004.26157</v>
      </c>
      <c r="P50" s="84">
        <f t="shared" si="21"/>
        <v>-887699.9841599995</v>
      </c>
      <c r="Q50" s="89">
        <f t="shared" si="18"/>
        <v>0.6428778742744994</v>
      </c>
      <c r="R50" s="63"/>
      <c r="S50" s="63"/>
    </row>
    <row r="51" spans="1:19" ht="18.75">
      <c r="A51" s="100"/>
      <c r="B51" s="101" t="s">
        <v>0</v>
      </c>
      <c r="C51" s="99">
        <f>C52+C53+C54+C55</f>
        <v>0</v>
      </c>
      <c r="D51" s="99">
        <f>D52+D53+D54+D55</f>
        <v>0</v>
      </c>
      <c r="E51" s="99">
        <f>E52+E53+E54+E55</f>
        <v>-58.70928</v>
      </c>
      <c r="F51" s="99"/>
      <c r="G51" s="86">
        <f t="shared" si="14"/>
      </c>
      <c r="H51" s="99"/>
      <c r="I51" s="88"/>
      <c r="J51" s="99">
        <f>J52+J53+J54+J55+J56</f>
        <v>0</v>
      </c>
      <c r="K51" s="99">
        <f>K52+K53+K54+K55+K56</f>
        <v>-1045.93124</v>
      </c>
      <c r="L51" s="99"/>
      <c r="M51" s="165"/>
      <c r="N51" s="99">
        <f aca="true" t="shared" si="22" ref="N51:N57">C51+J51</f>
        <v>0</v>
      </c>
      <c r="O51" s="99">
        <f aca="true" t="shared" si="23" ref="O51:O57">E51+K51</f>
        <v>-1104.64052</v>
      </c>
      <c r="P51" s="99"/>
      <c r="Q51" s="88"/>
      <c r="R51" s="2"/>
      <c r="S51" s="2"/>
    </row>
    <row r="52" spans="1:17" s="109" customFormat="1" ht="18.75">
      <c r="A52" s="124">
        <v>1140</v>
      </c>
      <c r="B52" s="123" t="s">
        <v>141</v>
      </c>
      <c r="C52" s="125">
        <v>0</v>
      </c>
      <c r="D52" s="125">
        <v>0</v>
      </c>
      <c r="E52" s="125">
        <v>-58.70928</v>
      </c>
      <c r="F52" s="125"/>
      <c r="G52" s="103">
        <f t="shared" si="14"/>
      </c>
      <c r="H52" s="125"/>
      <c r="I52" s="106"/>
      <c r="J52" s="125"/>
      <c r="K52" s="125">
        <v>0</v>
      </c>
      <c r="L52" s="166"/>
      <c r="M52" s="106"/>
      <c r="N52" s="125">
        <f t="shared" si="22"/>
        <v>0</v>
      </c>
      <c r="O52" s="125">
        <f t="shared" si="23"/>
        <v>-58.70928</v>
      </c>
      <c r="P52" s="125"/>
      <c r="Q52" s="106"/>
    </row>
    <row r="53" spans="1:17" s="109" customFormat="1" ht="57" customHeight="1">
      <c r="A53" s="124">
        <v>8820</v>
      </c>
      <c r="B53" s="123" t="s">
        <v>145</v>
      </c>
      <c r="C53" s="125">
        <v>0</v>
      </c>
      <c r="D53" s="125">
        <v>0</v>
      </c>
      <c r="E53" s="125">
        <v>0</v>
      </c>
      <c r="F53" s="125"/>
      <c r="G53" s="103">
        <f t="shared" si="14"/>
      </c>
      <c r="H53" s="125"/>
      <c r="I53" s="106"/>
      <c r="J53" s="125"/>
      <c r="K53" s="125">
        <v>-110.93124</v>
      </c>
      <c r="L53" s="125"/>
      <c r="M53" s="106"/>
      <c r="N53" s="125">
        <f>C53+J53</f>
        <v>0</v>
      </c>
      <c r="O53" s="125">
        <f>E53+K53</f>
        <v>-110.93124</v>
      </c>
      <c r="P53" s="125"/>
      <c r="Q53" s="106"/>
    </row>
    <row r="54" spans="1:17" s="109" customFormat="1" ht="30.75" customHeight="1">
      <c r="A54" s="124" t="s">
        <v>142</v>
      </c>
      <c r="B54" s="123" t="s">
        <v>143</v>
      </c>
      <c r="C54" s="125">
        <v>0</v>
      </c>
      <c r="D54" s="125">
        <v>0</v>
      </c>
      <c r="E54" s="125">
        <v>0</v>
      </c>
      <c r="F54" s="125"/>
      <c r="G54" s="103">
        <f t="shared" si="14"/>
      </c>
      <c r="H54" s="125"/>
      <c r="I54" s="106"/>
      <c r="J54" s="125"/>
      <c r="K54" s="125">
        <v>-935</v>
      </c>
      <c r="L54" s="125"/>
      <c r="M54" s="106"/>
      <c r="N54" s="125">
        <f t="shared" si="22"/>
        <v>0</v>
      </c>
      <c r="O54" s="125">
        <f t="shared" si="23"/>
        <v>-935</v>
      </c>
      <c r="P54" s="125"/>
      <c r="Q54" s="106"/>
    </row>
    <row r="55" spans="1:19" ht="63" hidden="1">
      <c r="A55" s="38">
        <v>8880</v>
      </c>
      <c r="B55" s="96" t="s">
        <v>144</v>
      </c>
      <c r="C55" s="199">
        <v>0</v>
      </c>
      <c r="D55" s="180">
        <v>0</v>
      </c>
      <c r="E55" s="199">
        <v>0</v>
      </c>
      <c r="F55" s="97">
        <f>E55-D55</f>
        <v>0</v>
      </c>
      <c r="G55" s="85"/>
      <c r="H55" s="97">
        <f>E55-C55</f>
        <v>0</v>
      </c>
      <c r="I55" s="89">
        <f>_xlfn.IFERROR(E55/C55,"")</f>
      </c>
      <c r="J55" s="199">
        <v>0</v>
      </c>
      <c r="K55" s="199">
        <v>0</v>
      </c>
      <c r="L55" s="97">
        <f t="shared" si="16"/>
        <v>0</v>
      </c>
      <c r="M55" s="89">
        <f t="shared" si="17"/>
      </c>
      <c r="N55" s="97">
        <f t="shared" si="22"/>
        <v>0</v>
      </c>
      <c r="O55" s="97">
        <f t="shared" si="23"/>
        <v>0</v>
      </c>
      <c r="P55" s="97">
        <f>O55-N55</f>
        <v>0</v>
      </c>
      <c r="Q55" s="89">
        <f t="shared" si="18"/>
      </c>
      <c r="R55" s="2"/>
      <c r="S55" s="2"/>
    </row>
    <row r="56" spans="1:19" ht="18.75" hidden="1">
      <c r="A56" s="38">
        <v>8860</v>
      </c>
      <c r="B56" s="96" t="s">
        <v>160</v>
      </c>
      <c r="C56" s="199">
        <v>0</v>
      </c>
      <c r="D56" s="180">
        <v>0</v>
      </c>
      <c r="E56" s="199">
        <v>0</v>
      </c>
      <c r="F56" s="97"/>
      <c r="G56" s="85"/>
      <c r="H56" s="97"/>
      <c r="I56" s="89">
        <f>_xlfn.IFERROR(E56/C56,"")</f>
      </c>
      <c r="J56" s="199">
        <v>0</v>
      </c>
      <c r="K56" s="199">
        <v>0</v>
      </c>
      <c r="L56" s="97">
        <f t="shared" si="16"/>
        <v>0</v>
      </c>
      <c r="M56" s="89">
        <f t="shared" si="17"/>
      </c>
      <c r="N56" s="97"/>
      <c r="O56" s="97"/>
      <c r="P56" s="97"/>
      <c r="Q56" s="89">
        <f t="shared" si="18"/>
      </c>
      <c r="R56" s="2"/>
      <c r="S56" s="2"/>
    </row>
    <row r="57" spans="1:17" s="59" customFormat="1" ht="18.75">
      <c r="A57" s="74"/>
      <c r="B57" s="75" t="s">
        <v>1</v>
      </c>
      <c r="C57" s="84">
        <f>C50+C51</f>
        <v>1533133.18</v>
      </c>
      <c r="D57" s="84">
        <f>D50+D51</f>
        <v>1311367.1369999999</v>
      </c>
      <c r="E57" s="84">
        <f>E50+E51</f>
        <v>1138955.54362</v>
      </c>
      <c r="F57" s="84">
        <f>E57-D57</f>
        <v>-172411.59337999998</v>
      </c>
      <c r="G57" s="89">
        <f>_xlfn.IFERROR(E57/D57,"")</f>
        <v>0.8685253057550122</v>
      </c>
      <c r="H57" s="84">
        <f>E57-C57</f>
        <v>-394177.63638000004</v>
      </c>
      <c r="I57" s="89">
        <f>_xlfn.IFERROR(E57/C57,"")</f>
        <v>0.7428940671807781</v>
      </c>
      <c r="J57" s="84">
        <f>J50+J51</f>
        <v>952571.0657299999</v>
      </c>
      <c r="K57" s="84">
        <f>K50+K51</f>
        <v>457944.07743</v>
      </c>
      <c r="L57" s="84">
        <f t="shared" si="16"/>
        <v>-494626.9882999999</v>
      </c>
      <c r="M57" s="89">
        <f t="shared" si="17"/>
        <v>0.48074531539445403</v>
      </c>
      <c r="N57" s="84">
        <f t="shared" si="22"/>
        <v>2485704.2457299996</v>
      </c>
      <c r="O57" s="84">
        <f t="shared" si="23"/>
        <v>1596899.62105</v>
      </c>
      <c r="P57" s="84">
        <f>O57-N57</f>
        <v>-888804.6246799997</v>
      </c>
      <c r="Q57" s="89">
        <f t="shared" si="18"/>
        <v>0.6424334768680511</v>
      </c>
    </row>
    <row r="58" spans="1:13" ht="15.75">
      <c r="A58" s="49"/>
      <c r="B58" s="50"/>
      <c r="C58" s="149"/>
      <c r="D58" s="149"/>
      <c r="E58" s="149"/>
      <c r="F58" s="149"/>
      <c r="G58" s="149"/>
      <c r="H58" s="148"/>
      <c r="I58" s="147"/>
      <c r="J58" s="201"/>
      <c r="K58" s="202"/>
      <c r="M58" s="130"/>
    </row>
    <row r="59" spans="1:13" ht="15.75">
      <c r="A59" s="52"/>
      <c r="B59" s="28"/>
      <c r="C59" s="148"/>
      <c r="D59" s="148"/>
      <c r="E59" s="203"/>
      <c r="F59" s="148"/>
      <c r="G59" s="148"/>
      <c r="H59" s="148"/>
      <c r="I59" s="147"/>
      <c r="J59" s="202"/>
      <c r="K59" s="201" t="s">
        <v>21</v>
      </c>
      <c r="M59" s="130"/>
    </row>
    <row r="60" spans="1:13" ht="15.75">
      <c r="A60" s="53"/>
      <c r="B60" s="54"/>
      <c r="C60" s="52"/>
      <c r="D60" s="52"/>
      <c r="E60" s="52"/>
      <c r="F60" s="52"/>
      <c r="G60" s="52"/>
      <c r="H60" s="144"/>
      <c r="I60" s="143"/>
      <c r="J60" s="204"/>
      <c r="K60" s="205"/>
      <c r="M60" s="130"/>
    </row>
    <row r="61" spans="1:13" ht="15.75">
      <c r="A61" s="53"/>
      <c r="B61" s="54"/>
      <c r="C61" s="181"/>
      <c r="D61" s="177"/>
      <c r="E61" s="182"/>
      <c r="F61" s="144"/>
      <c r="G61" s="144"/>
      <c r="H61" s="144"/>
      <c r="I61" s="143"/>
      <c r="J61" s="128"/>
      <c r="K61" s="128"/>
      <c r="M61" s="130"/>
    </row>
    <row r="62" spans="1:13" ht="18.75">
      <c r="A62" s="53"/>
      <c r="B62" s="73"/>
      <c r="C62" s="183"/>
      <c r="D62" s="184"/>
      <c r="E62" s="185"/>
      <c r="F62" s="144"/>
      <c r="G62" s="144"/>
      <c r="H62" s="144"/>
      <c r="I62" s="143"/>
      <c r="J62" s="131"/>
      <c r="K62" s="128"/>
      <c r="M62" s="130"/>
    </row>
    <row r="63" spans="1:13" ht="15.75">
      <c r="A63" s="53"/>
      <c r="B63" s="54"/>
      <c r="C63" s="181"/>
      <c r="D63" s="177"/>
      <c r="E63" s="182"/>
      <c r="F63" s="144"/>
      <c r="G63" s="144"/>
      <c r="H63" s="144"/>
      <c r="I63" s="143"/>
      <c r="J63" s="128"/>
      <c r="K63" s="128"/>
      <c r="M63" s="130"/>
    </row>
    <row r="64" spans="1:13" ht="15.75">
      <c r="A64" s="53"/>
      <c r="B64" s="54"/>
      <c r="C64" s="181"/>
      <c r="D64" s="177"/>
      <c r="E64" s="182"/>
      <c r="F64" s="144"/>
      <c r="G64" s="144"/>
      <c r="H64" s="144"/>
      <c r="I64" s="146"/>
      <c r="J64" s="127"/>
      <c r="K64" s="128"/>
      <c r="L64" s="132"/>
      <c r="M64" s="133"/>
    </row>
    <row r="65" spans="1:13" ht="15.75">
      <c r="A65" s="53"/>
      <c r="B65" s="54"/>
      <c r="C65" s="181"/>
      <c r="D65" s="177"/>
      <c r="E65" s="182"/>
      <c r="F65" s="144"/>
      <c r="G65" s="144"/>
      <c r="H65" s="144"/>
      <c r="I65" s="143"/>
      <c r="J65" s="127"/>
      <c r="K65" s="128"/>
      <c r="M65" s="130"/>
    </row>
    <row r="66" spans="1:13" ht="15.75">
      <c r="A66" s="55"/>
      <c r="B66" s="56"/>
      <c r="C66" s="186"/>
      <c r="D66" s="155"/>
      <c r="E66" s="187"/>
      <c r="F66" s="153"/>
      <c r="G66" s="153"/>
      <c r="H66" s="153"/>
      <c r="M66" s="130"/>
    </row>
    <row r="67" spans="1:13" ht="15.75">
      <c r="A67" s="55"/>
      <c r="B67" s="56"/>
      <c r="C67" s="186"/>
      <c r="D67" s="155"/>
      <c r="E67" s="187"/>
      <c r="F67" s="153"/>
      <c r="G67" s="153"/>
      <c r="H67" s="153"/>
      <c r="M67" s="130"/>
    </row>
    <row r="68" spans="1:13" ht="15.75">
      <c r="A68" s="55"/>
      <c r="B68" s="56"/>
      <c r="C68" s="186"/>
      <c r="D68" s="155"/>
      <c r="E68" s="187"/>
      <c r="F68" s="153"/>
      <c r="G68" s="153"/>
      <c r="H68" s="153"/>
      <c r="M68" s="130"/>
    </row>
    <row r="69" ht="15.75">
      <c r="M69" s="130"/>
    </row>
    <row r="70" ht="15.75">
      <c r="M70" s="130"/>
    </row>
    <row r="71" ht="15.75">
      <c r="M71" s="130"/>
    </row>
    <row r="72" ht="15.75">
      <c r="M72" s="130"/>
    </row>
    <row r="73" ht="15.75">
      <c r="M73" s="130"/>
    </row>
    <row r="74" ht="15.75">
      <c r="M74" s="130"/>
    </row>
    <row r="75" ht="15.75">
      <c r="M75" s="130"/>
    </row>
    <row r="76" ht="15.75">
      <c r="M76" s="130"/>
    </row>
    <row r="77" ht="15.75">
      <c r="M77" s="130"/>
    </row>
    <row r="78" ht="15.75">
      <c r="M78" s="130"/>
    </row>
    <row r="79" ht="15.75">
      <c r="M79" s="130"/>
    </row>
    <row r="80" ht="15.75">
      <c r="M80" s="130"/>
    </row>
    <row r="81" ht="15.75">
      <c r="M81" s="130"/>
    </row>
    <row r="82" ht="15.75">
      <c r="M82" s="130"/>
    </row>
    <row r="83" ht="15.75">
      <c r="M83" s="130"/>
    </row>
    <row r="84" ht="15.75">
      <c r="M84" s="130"/>
    </row>
    <row r="85" ht="15.75">
      <c r="M85" s="130"/>
    </row>
    <row r="86" ht="15.75">
      <c r="M86" s="130"/>
    </row>
    <row r="87" ht="15.75">
      <c r="M87" s="130"/>
    </row>
    <row r="88" ht="15.75">
      <c r="M88" s="130"/>
    </row>
    <row r="89" ht="15.75">
      <c r="M89" s="130"/>
    </row>
    <row r="90" ht="15.75">
      <c r="M90" s="130"/>
    </row>
    <row r="91" ht="15.75">
      <c r="M91" s="130"/>
    </row>
    <row r="92" ht="15.75">
      <c r="M92" s="130"/>
    </row>
    <row r="93" ht="15.75">
      <c r="M93" s="130"/>
    </row>
    <row r="94" ht="15.75">
      <c r="M94" s="130"/>
    </row>
    <row r="95" ht="15.75">
      <c r="M95" s="130"/>
    </row>
    <row r="96" ht="15.75">
      <c r="M96" s="130"/>
    </row>
    <row r="97" ht="15.75">
      <c r="M97" s="130"/>
    </row>
    <row r="98" ht="15.75">
      <c r="M98" s="130"/>
    </row>
    <row r="99" ht="15.75">
      <c r="M99" s="130"/>
    </row>
    <row r="100" ht="15.75">
      <c r="M100" s="130"/>
    </row>
    <row r="101" ht="15.75">
      <c r="M101" s="130"/>
    </row>
    <row r="102" ht="15.75">
      <c r="M102" s="130"/>
    </row>
    <row r="103" ht="15.75">
      <c r="M103" s="130"/>
    </row>
    <row r="104" ht="15.75">
      <c r="M104" s="130"/>
    </row>
    <row r="105" ht="15.75">
      <c r="M105" s="130"/>
    </row>
    <row r="106" ht="15.75">
      <c r="M106" s="130"/>
    </row>
    <row r="107" ht="15.75">
      <c r="M107" s="130"/>
    </row>
    <row r="108" ht="15.75">
      <c r="M108" s="130"/>
    </row>
    <row r="109" ht="15.75">
      <c r="M109" s="130"/>
    </row>
    <row r="110" ht="15.75">
      <c r="M110" s="130"/>
    </row>
    <row r="111" ht="15.75">
      <c r="M111" s="130"/>
    </row>
    <row r="112" ht="15.75">
      <c r="M112" s="130"/>
    </row>
    <row r="113" ht="15.75">
      <c r="M113" s="130"/>
    </row>
    <row r="114" ht="15.75">
      <c r="M114" s="130"/>
    </row>
    <row r="115" ht="15.75">
      <c r="M115" s="130"/>
    </row>
    <row r="116" ht="15.75">
      <c r="M116" s="130"/>
    </row>
    <row r="117" ht="15.75">
      <c r="M117" s="130"/>
    </row>
    <row r="118" ht="15.75">
      <c r="M118" s="130"/>
    </row>
    <row r="119" ht="15.75">
      <c r="M119" s="130"/>
    </row>
    <row r="120" ht="15.75">
      <c r="M120" s="130"/>
    </row>
    <row r="121" ht="15.75">
      <c r="M121" s="130"/>
    </row>
    <row r="122" ht="15.75">
      <c r="M122" s="130"/>
    </row>
    <row r="123" ht="15.75">
      <c r="M123" s="130"/>
    </row>
    <row r="124" ht="15.75">
      <c r="M124" s="130"/>
    </row>
    <row r="125" ht="15.75">
      <c r="M125" s="130"/>
    </row>
    <row r="126" ht="15.75">
      <c r="M126" s="130"/>
    </row>
    <row r="127" ht="15.75">
      <c r="M127" s="130"/>
    </row>
    <row r="128" ht="15.75">
      <c r="M128" s="130"/>
    </row>
    <row r="129" ht="15.75">
      <c r="M129" s="130"/>
    </row>
    <row r="130" ht="15.75">
      <c r="M130" s="130"/>
    </row>
    <row r="131" ht="15.75">
      <c r="M131" s="130"/>
    </row>
    <row r="132" ht="15.75">
      <c r="M132" s="130"/>
    </row>
    <row r="133" ht="15.75">
      <c r="M133" s="130"/>
    </row>
    <row r="134" ht="15.75">
      <c r="M134" s="130"/>
    </row>
    <row r="135" ht="15.75">
      <c r="M135" s="130"/>
    </row>
    <row r="136" ht="15.75">
      <c r="M136" s="130"/>
    </row>
    <row r="137" ht="15.75">
      <c r="M137" s="130"/>
    </row>
    <row r="138" ht="15.75">
      <c r="M138" s="130"/>
    </row>
    <row r="139" ht="15.75">
      <c r="M139" s="130"/>
    </row>
    <row r="140" ht="15.75">
      <c r="M140" s="130"/>
    </row>
    <row r="141" ht="15.75">
      <c r="M141" s="130"/>
    </row>
    <row r="142" ht="15.75">
      <c r="M142" s="130"/>
    </row>
    <row r="143" ht="15.75">
      <c r="M143" s="130"/>
    </row>
    <row r="144" ht="15.75">
      <c r="M144" s="130"/>
    </row>
    <row r="145" ht="15.75">
      <c r="M145" s="130"/>
    </row>
    <row r="146" ht="15.75">
      <c r="M146" s="130"/>
    </row>
    <row r="147" ht="15.75">
      <c r="M147" s="130"/>
    </row>
    <row r="148" ht="15.75">
      <c r="M148" s="130"/>
    </row>
    <row r="149" ht="15.75">
      <c r="M149" s="130"/>
    </row>
    <row r="150" ht="15.75">
      <c r="M150" s="130"/>
    </row>
    <row r="151" ht="15.75">
      <c r="M151" s="130"/>
    </row>
    <row r="152" ht="15.75">
      <c r="M152" s="130"/>
    </row>
    <row r="153" ht="15.75">
      <c r="M153" s="130"/>
    </row>
    <row r="154" ht="15.75">
      <c r="M154" s="130"/>
    </row>
    <row r="155" ht="15.75">
      <c r="M155" s="130"/>
    </row>
    <row r="156" ht="15.75">
      <c r="M156" s="130"/>
    </row>
    <row r="157" ht="15.75">
      <c r="M157" s="130"/>
    </row>
    <row r="158" ht="15.75">
      <c r="M158" s="130"/>
    </row>
    <row r="159" ht="15.75">
      <c r="M159" s="130"/>
    </row>
    <row r="160" ht="15.75">
      <c r="M160" s="130"/>
    </row>
    <row r="161" ht="15.75">
      <c r="M161" s="130"/>
    </row>
    <row r="162" ht="15.75">
      <c r="M162" s="130"/>
    </row>
    <row r="163" ht="15.75">
      <c r="M163" s="130"/>
    </row>
    <row r="164" ht="15.75">
      <c r="M164" s="130"/>
    </row>
    <row r="165" ht="15.75">
      <c r="M165" s="130"/>
    </row>
    <row r="166" ht="15.75">
      <c r="M166" s="130"/>
    </row>
    <row r="167" ht="15.75">
      <c r="M167" s="130"/>
    </row>
    <row r="168" ht="15.75">
      <c r="M168" s="130"/>
    </row>
    <row r="169" ht="15.75">
      <c r="M169" s="130"/>
    </row>
    <row r="170" ht="15.75">
      <c r="M170" s="130"/>
    </row>
    <row r="171" ht="15.75">
      <c r="M171" s="130"/>
    </row>
    <row r="172" ht="15.75">
      <c r="M172" s="130"/>
    </row>
    <row r="173" ht="15.75">
      <c r="M173" s="130"/>
    </row>
    <row r="174" ht="15.75">
      <c r="M174" s="130"/>
    </row>
    <row r="175" ht="15.75">
      <c r="M175" s="130"/>
    </row>
    <row r="176" ht="15.75">
      <c r="M176" s="130"/>
    </row>
    <row r="177" ht="15.75">
      <c r="M177" s="130"/>
    </row>
    <row r="178" ht="15.75">
      <c r="M178" s="130"/>
    </row>
    <row r="179" ht="15.75">
      <c r="M179" s="130"/>
    </row>
    <row r="180" ht="15.75">
      <c r="M180" s="130"/>
    </row>
    <row r="181" ht="15.75">
      <c r="M181" s="130"/>
    </row>
    <row r="182" ht="15.75">
      <c r="M182" s="130"/>
    </row>
    <row r="183" ht="15.75">
      <c r="M183" s="130"/>
    </row>
    <row r="184" ht="15.75">
      <c r="M184" s="130"/>
    </row>
    <row r="185" ht="15.75">
      <c r="M185" s="130"/>
    </row>
    <row r="186" ht="15.75">
      <c r="M186" s="130"/>
    </row>
    <row r="187" ht="15.75">
      <c r="M187" s="130"/>
    </row>
    <row r="188" ht="15.75">
      <c r="M188" s="130"/>
    </row>
    <row r="189" ht="15.75">
      <c r="M189" s="130"/>
    </row>
    <row r="190" ht="15.75">
      <c r="M190" s="130"/>
    </row>
    <row r="191" ht="15.75">
      <c r="M191" s="130"/>
    </row>
    <row r="192" ht="15.75">
      <c r="M192" s="130"/>
    </row>
    <row r="193" ht="15.75">
      <c r="M193" s="130"/>
    </row>
    <row r="194" ht="15.75">
      <c r="M194" s="130"/>
    </row>
    <row r="195" ht="15.75">
      <c r="M195" s="130"/>
    </row>
    <row r="196" ht="15.75">
      <c r="M196" s="130"/>
    </row>
    <row r="197" ht="15.75">
      <c r="M197" s="130"/>
    </row>
    <row r="198" ht="15.75">
      <c r="M198" s="130"/>
    </row>
    <row r="199" ht="15.75">
      <c r="M199" s="130"/>
    </row>
    <row r="200" ht="15.75">
      <c r="M200" s="130"/>
    </row>
    <row r="201" ht="15.75">
      <c r="M201" s="130"/>
    </row>
    <row r="202" ht="15.75">
      <c r="M202" s="130"/>
    </row>
    <row r="203" ht="15.75">
      <c r="M203" s="130"/>
    </row>
    <row r="204" ht="15.75">
      <c r="M204" s="130"/>
    </row>
    <row r="205" ht="15.75">
      <c r="M205" s="130"/>
    </row>
    <row r="206" ht="15.75">
      <c r="M206" s="130"/>
    </row>
    <row r="207" ht="15.75">
      <c r="M207" s="130"/>
    </row>
    <row r="208" ht="15.75">
      <c r="M208" s="130"/>
    </row>
    <row r="209" ht="15.75">
      <c r="M209" s="130"/>
    </row>
    <row r="210" ht="15.75">
      <c r="M210" s="130"/>
    </row>
    <row r="211" ht="15.75">
      <c r="M211" s="130"/>
    </row>
    <row r="212" ht="15.75">
      <c r="M212" s="130"/>
    </row>
    <row r="213" ht="15.75">
      <c r="M213" s="130"/>
    </row>
    <row r="214" ht="15.75">
      <c r="M214" s="130"/>
    </row>
    <row r="215" ht="15.75">
      <c r="M215" s="130"/>
    </row>
    <row r="216" ht="15.75">
      <c r="M216" s="130"/>
    </row>
    <row r="217" ht="15.75">
      <c r="M217" s="130"/>
    </row>
    <row r="218" ht="15.75">
      <c r="M218" s="130"/>
    </row>
    <row r="219" ht="15.75">
      <c r="M219" s="130"/>
    </row>
    <row r="220" ht="15.75">
      <c r="M220" s="130"/>
    </row>
    <row r="221" ht="15.75">
      <c r="M221" s="130"/>
    </row>
    <row r="222" ht="15.75">
      <c r="M222" s="130"/>
    </row>
    <row r="223" ht="15.75">
      <c r="M223" s="130"/>
    </row>
    <row r="224" ht="15.75">
      <c r="M224" s="130"/>
    </row>
    <row r="225" ht="15.75">
      <c r="M225" s="130"/>
    </row>
    <row r="226" ht="15.75">
      <c r="M226" s="130"/>
    </row>
    <row r="227" ht="15.75">
      <c r="M227" s="130"/>
    </row>
    <row r="228" ht="15.75">
      <c r="M228" s="130"/>
    </row>
    <row r="229" ht="15.75">
      <c r="M229" s="130"/>
    </row>
    <row r="230" ht="15.75">
      <c r="M230" s="130"/>
    </row>
    <row r="231" ht="15.75">
      <c r="M231" s="130"/>
    </row>
    <row r="232" ht="15.75">
      <c r="M232" s="130"/>
    </row>
    <row r="233" ht="15.75">
      <c r="M233" s="130"/>
    </row>
    <row r="234" ht="15.75">
      <c r="M234" s="130"/>
    </row>
    <row r="235" ht="15.75">
      <c r="M235" s="130"/>
    </row>
    <row r="236" ht="15.75">
      <c r="M236" s="130"/>
    </row>
    <row r="237" ht="15.75">
      <c r="M237" s="130"/>
    </row>
    <row r="238" ht="15.75">
      <c r="M238" s="130"/>
    </row>
    <row r="239" ht="15.75">
      <c r="M239" s="130"/>
    </row>
    <row r="240" ht="15.75">
      <c r="M240" s="130"/>
    </row>
    <row r="241" ht="15.75">
      <c r="M241" s="130"/>
    </row>
    <row r="242" ht="15.75">
      <c r="M242" s="130"/>
    </row>
    <row r="243" ht="15.75">
      <c r="M243" s="130"/>
    </row>
    <row r="244" ht="15.75">
      <c r="M244" s="130"/>
    </row>
    <row r="245" ht="15.75">
      <c r="M245" s="130"/>
    </row>
    <row r="246" ht="15.75">
      <c r="M246" s="130"/>
    </row>
    <row r="247" ht="15.75">
      <c r="M247" s="130"/>
    </row>
    <row r="248" ht="15.75">
      <c r="M248" s="130"/>
    </row>
    <row r="249" ht="15.75">
      <c r="M249" s="130"/>
    </row>
    <row r="250" ht="15.75">
      <c r="M250" s="130"/>
    </row>
    <row r="251" ht="15.75">
      <c r="M251" s="130"/>
    </row>
    <row r="252" ht="15.75">
      <c r="M252" s="130"/>
    </row>
    <row r="253" ht="15.75">
      <c r="M253" s="130"/>
    </row>
    <row r="254" ht="15.75">
      <c r="M254" s="130"/>
    </row>
    <row r="255" ht="15.75">
      <c r="M255" s="130"/>
    </row>
    <row r="256" ht="15.75">
      <c r="M256" s="130"/>
    </row>
    <row r="257" ht="15.75">
      <c r="M257" s="130"/>
    </row>
    <row r="258" ht="15.75">
      <c r="M258" s="130"/>
    </row>
    <row r="259" ht="15.75">
      <c r="M259" s="130"/>
    </row>
    <row r="260" ht="15.75">
      <c r="M260" s="130"/>
    </row>
    <row r="261" ht="15.75">
      <c r="M261" s="130"/>
    </row>
    <row r="262" ht="15.75">
      <c r="M262" s="130"/>
    </row>
    <row r="263" ht="15.75">
      <c r="M263" s="130"/>
    </row>
    <row r="264" ht="15.75">
      <c r="M264" s="130"/>
    </row>
    <row r="265" ht="15.75">
      <c r="M265" s="130"/>
    </row>
    <row r="266" ht="15.75">
      <c r="M266" s="130"/>
    </row>
    <row r="267" ht="15.75">
      <c r="M267" s="130"/>
    </row>
    <row r="268" ht="15.75">
      <c r="M268" s="130"/>
    </row>
    <row r="269" ht="15.75">
      <c r="M269" s="130"/>
    </row>
    <row r="270" ht="15.75">
      <c r="M270" s="130"/>
    </row>
    <row r="271" ht="15.75">
      <c r="M271" s="130"/>
    </row>
    <row r="272" ht="15.75">
      <c r="M272" s="130"/>
    </row>
    <row r="273" ht="15.75">
      <c r="M273" s="130"/>
    </row>
    <row r="274" ht="15.75">
      <c r="M274" s="130"/>
    </row>
    <row r="275" ht="15.75">
      <c r="M275" s="130"/>
    </row>
    <row r="276" ht="15.75">
      <c r="M276" s="130"/>
    </row>
    <row r="277" ht="15.75">
      <c r="M277" s="130"/>
    </row>
    <row r="278" ht="15.75">
      <c r="M278" s="130"/>
    </row>
    <row r="279" ht="15.75">
      <c r="M279" s="130"/>
    </row>
    <row r="280" ht="15.75">
      <c r="M280" s="130"/>
    </row>
    <row r="281" ht="15.75">
      <c r="M281" s="130"/>
    </row>
    <row r="282" ht="15.75">
      <c r="M282" s="130"/>
    </row>
    <row r="283" ht="15.75">
      <c r="M283" s="130"/>
    </row>
    <row r="284" ht="15.75">
      <c r="M284" s="130"/>
    </row>
    <row r="285" ht="15.75">
      <c r="M285" s="130"/>
    </row>
  </sheetData>
  <sheetProtection/>
  <mergeCells count="7">
    <mergeCell ref="A1:D1"/>
    <mergeCell ref="P2:Q2"/>
    <mergeCell ref="A3:A4"/>
    <mergeCell ref="B3:B4"/>
    <mergeCell ref="C3:I3"/>
    <mergeCell ref="J3:M3"/>
    <mergeCell ref="N3:Q3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FD_BUD_SEC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Illia</dc:creator>
  <cp:keywords/>
  <dc:description/>
  <cp:lastModifiedBy>Бабич Р.С..</cp:lastModifiedBy>
  <cp:lastPrinted>2023-10-11T12:01:58Z</cp:lastPrinted>
  <dcterms:created xsi:type="dcterms:W3CDTF">2001-07-11T13:17:26Z</dcterms:created>
  <dcterms:modified xsi:type="dcterms:W3CDTF">2023-11-13T12:37:44Z</dcterms:modified>
  <cp:category/>
  <cp:version/>
  <cp:contentType/>
  <cp:contentStatus/>
</cp:coreProperties>
</file>