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'Видатки'!$A$1:$N$59</definedName>
    <definedName name="_xlnm.Print_Area" localSheetId="0">'Доходи'!$A$1:$P$69</definedName>
  </definedNames>
  <calcPr fullCalcOnLoad="1"/>
</workbook>
</file>

<file path=xl/sharedStrings.xml><?xml version="1.0" encoding="utf-8"?>
<sst xmlns="http://schemas.openxmlformats.org/spreadsheetml/2006/main" count="243" uniqueCount="214">
  <si>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</si>
  <si>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</si>
  <si>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</si>
  <si>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</si>
  <si>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</si>
  <si>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</si>
  <si>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</si>
  <si>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</si>
  <si>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</si>
  <si>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</si>
  <si>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</si>
  <si>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</si>
  <si>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</si>
  <si>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</si>
  <si>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</si>
  <si>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</si>
  <si>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</si>
  <si>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</si>
  <si>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</si>
  <si>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</si>
  <si>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</si>
  <si>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</si>
  <si>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</si>
  <si>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</si>
  <si>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</si>
  <si>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</si>
  <si>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</si>
  <si>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</si>
  <si>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</si>
  <si>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</si>
  <si>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</si>
  <si>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</si>
  <si>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</si>
  <si>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</si>
  <si>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</si>
  <si>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</si>
  <si>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</si>
  <si>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</si>
  <si>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</si>
  <si>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</si>
  <si>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</si>
  <si>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</si>
  <si>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</si>
  <si>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</si>
  <si>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</si>
  <si>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</si>
  <si>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</si>
  <si>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</si>
  <si>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</si>
  <si>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</si>
  <si>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</si>
  <si>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</si>
  <si>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</si>
  <si>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</si>
  <si>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</si>
  <si>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</si>
  <si>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</si>
  <si>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</si>
  <si>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</si>
  <si>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</si>
  <si>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</si>
  <si>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</si>
  <si>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</si>
  <si>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</si>
  <si>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</si>
  <si>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</si>
  <si>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</si>
  <si>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</si>
  <si>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</si>
  <si>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</si>
  <si>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</si>
  <si>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</si>
  <si>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</si>
  <si>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</si>
  <si>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</si>
  <si>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</si>
  <si>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</si>
  <si>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</si>
  <si>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</si>
  <si>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</si>
  <si>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</si>
  <si>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</si>
  <si>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</si>
  <si>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</si>
  <si>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</si>
  <si>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</si>
  <si>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</si>
  <si>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</si>
  <si>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</si>
  <si>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</si>
  <si>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</si>
  <si>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</si>
  <si>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</si>
  <si>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</si>
  <si>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</si>
  <si>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</si>
  <si>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</si>
  <si>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</si>
  <si>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</si>
  <si>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</si>
  <si>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</si>
  <si>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</si>
  <si>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</si>
  <si>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</si>
  <si>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</si>
  <si>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</si>
  <si>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</si>
  <si>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</si>
  <si>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</si>
  <si>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</si>
  <si>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</si>
  <si>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</si>
  <si>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</si>
  <si>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</si>
  <si>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</si>
  <si>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</si>
  <si>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</si>
  <si>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</si>
  <si>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</si>
  <si>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</si>
  <si>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</si>
  <si>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</si>
  <si>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</si>
  <si>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</si>
  <si>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</si>
  <si>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</si>
  <si>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</si>
  <si>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</si>
  <si>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</si>
  <si>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</si>
  <si>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</si>
  <si>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</si>
  <si>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</si>
  <si>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</si>
  <si>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</si>
  <si>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</si>
  <si>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</si>
  <si>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</si>
  <si>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</si>
  <si>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</si>
  <si>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</si>
  <si>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</si>
  <si>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</si>
  <si>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</si>
  <si>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</si>
  <si>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</si>
  <si>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</si>
  <si>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</si>
  <si>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</si>
  <si>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</si>
  <si>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</si>
  <si>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</si>
  <si>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</si>
  <si>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</si>
  <si>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</si>
  <si>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</si>
  <si>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</si>
  <si>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</si>
  <si>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</si>
  <si>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</si>
  <si>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</si>
  <si>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</si>
  <si>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</si>
  <si>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</si>
  <si>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</si>
  <si>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</si>
  <si>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</si>
  <si>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</si>
  <si>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</si>
  <si>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</si>
  <si>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</si>
  <si>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</si>
  <si>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</si>
  <si>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</si>
  <si>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</si>
  <si>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</si>
  <si>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</si>
  <si>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</si>
  <si>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</si>
  <si>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</si>
  <si>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</si>
  <si>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</si>
  <si>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Затверджено обласною радою на 2021 рік із урахуванням змін</t>
  </si>
  <si>
    <t>Затверджено обласною радою на 2021 рік із урахуванням змін (кошторисні призначення)</t>
  </si>
  <si>
    <t>Затверджено обласною радою  на 2021 рік із урахуванням змін</t>
  </si>
  <si>
    <t>Процент виконання до плану 2021 року</t>
  </si>
  <si>
    <t>Затверджено обласною радою  на 2021 рік із урахуванням змін (кошторисні призначення)</t>
  </si>
  <si>
    <t>Затверджено місцевими радами на 2021 рік з урахуванням змін (кошторисні призначення)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</si>
  <si>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</si>
  <si>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</si>
  <si>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</si>
  <si>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</si>
  <si>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</si>
  <si>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Процент виконання до плану  2021 року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</si>
  <si>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</si>
  <si>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</si>
  <si>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</si>
  <si>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</si>
  <si>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</si>
  <si>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</si>
  <si>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</si>
  <si>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</si>
  <si>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</si>
  <si>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</si>
  <si>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</si>
  <si>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</si>
  <si>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</si>
  <si>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</si>
  <si>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План на січень-грудень 2021 року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</si>
  <si>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</si>
  <si>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закупівлю опорними закладами охорони здоров’я послуг щодо проектування та встановлення кисневих станцій</t>
  </si>
  <si>
    <t>Субвенція з державного бюджету місцевим бюджетам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</t>
  </si>
  <si>
    <t>за 2021 рік</t>
  </si>
  <si>
    <t>(по річному звіту)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</si>
</sst>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</numFmts>
  <fonts count="8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38" fillId="3" borderId="0" applyNumberFormat="0" applyBorder="0" applyAlignment="0" applyProtection="0"/>
    <xf numFmtId="0" fontId="61" fillId="4" borderId="0" applyNumberFormat="0" applyBorder="0" applyAlignment="0" applyProtection="0"/>
    <xf numFmtId="0" fontId="38" fillId="5" borderId="0" applyNumberFormat="0" applyBorder="0" applyAlignment="0" applyProtection="0"/>
    <xf numFmtId="0" fontId="61" fillId="6" borderId="0" applyNumberFormat="0" applyBorder="0" applyAlignment="0" applyProtection="0"/>
    <xf numFmtId="0" fontId="38" fillId="7" borderId="0" applyNumberFormat="0" applyBorder="0" applyAlignment="0" applyProtection="0"/>
    <xf numFmtId="0" fontId="61" fillId="8" borderId="0" applyNumberFormat="0" applyBorder="0" applyAlignment="0" applyProtection="0"/>
    <xf numFmtId="0" fontId="38" fillId="9" borderId="0" applyNumberFormat="0" applyBorder="0" applyAlignment="0" applyProtection="0"/>
    <xf numFmtId="0" fontId="61" fillId="10" borderId="0" applyNumberFormat="0" applyBorder="0" applyAlignment="0" applyProtection="0"/>
    <xf numFmtId="0" fontId="38" fillId="11" borderId="0" applyNumberFormat="0" applyBorder="0" applyAlignment="0" applyProtection="0"/>
    <xf numFmtId="0" fontId="61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61" fillId="14" borderId="0" applyNumberFormat="0" applyBorder="0" applyAlignment="0" applyProtection="0"/>
    <xf numFmtId="0" fontId="38" fillId="15" borderId="0" applyNumberFormat="0" applyBorder="0" applyAlignment="0" applyProtection="0"/>
    <xf numFmtId="0" fontId="61" fillId="16" borderId="0" applyNumberFormat="0" applyBorder="0" applyAlignment="0" applyProtection="0"/>
    <xf numFmtId="0" fontId="38" fillId="17" borderId="0" applyNumberFormat="0" applyBorder="0" applyAlignment="0" applyProtection="0"/>
    <xf numFmtId="0" fontId="61" fillId="18" borderId="0" applyNumberFormat="0" applyBorder="0" applyAlignment="0" applyProtection="0"/>
    <xf numFmtId="0" fontId="38" fillId="19" borderId="0" applyNumberFormat="0" applyBorder="0" applyAlignment="0" applyProtection="0"/>
    <xf numFmtId="0" fontId="61" fillId="20" borderId="0" applyNumberFormat="0" applyBorder="0" applyAlignment="0" applyProtection="0"/>
    <xf numFmtId="0" fontId="38" fillId="9" borderId="0" applyNumberFormat="0" applyBorder="0" applyAlignment="0" applyProtection="0"/>
    <xf numFmtId="0" fontId="61" fillId="21" borderId="0" applyNumberFormat="0" applyBorder="0" applyAlignment="0" applyProtection="0"/>
    <xf numFmtId="0" fontId="38" fillId="15" borderId="0" applyNumberFormat="0" applyBorder="0" applyAlignment="0" applyProtection="0"/>
    <xf numFmtId="0" fontId="6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62" fillId="24" borderId="0" applyNumberFormat="0" applyBorder="0" applyAlignment="0" applyProtection="0"/>
    <xf numFmtId="0" fontId="39" fillId="25" borderId="0" applyNumberFormat="0" applyBorder="0" applyAlignment="0" applyProtection="0"/>
    <xf numFmtId="0" fontId="62" fillId="26" borderId="0" applyNumberFormat="0" applyBorder="0" applyAlignment="0" applyProtection="0"/>
    <xf numFmtId="0" fontId="39" fillId="17" borderId="0" applyNumberFormat="0" applyBorder="0" applyAlignment="0" applyProtection="0"/>
    <xf numFmtId="0" fontId="62" fillId="27" borderId="0" applyNumberFormat="0" applyBorder="0" applyAlignment="0" applyProtection="0"/>
    <xf numFmtId="0" fontId="39" fillId="19" borderId="0" applyNumberFormat="0" applyBorder="0" applyAlignment="0" applyProtection="0"/>
    <xf numFmtId="0" fontId="62" fillId="28" borderId="0" applyNumberFormat="0" applyBorder="0" applyAlignment="0" applyProtection="0"/>
    <xf numFmtId="0" fontId="39" fillId="29" borderId="0" applyNumberFormat="0" applyBorder="0" applyAlignment="0" applyProtection="0"/>
    <xf numFmtId="0" fontId="62" fillId="30" borderId="0" applyNumberFormat="0" applyBorder="0" applyAlignment="0" applyProtection="0"/>
    <xf numFmtId="0" fontId="39" fillId="31" borderId="0" applyNumberFormat="0" applyBorder="0" applyAlignment="0" applyProtection="0"/>
    <xf numFmtId="0" fontId="62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2" fillId="0" borderId="0">
      <alignment/>
      <protection/>
    </xf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63" fillId="44" borderId="2" applyNumberFormat="0" applyAlignment="0" applyProtection="0"/>
    <xf numFmtId="0" fontId="64" fillId="45" borderId="3" applyNumberFormat="0" applyAlignment="0" applyProtection="0"/>
    <xf numFmtId="0" fontId="65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49" fillId="0" borderId="7" applyNumberFormat="0" applyFill="0" applyAlignment="0" applyProtection="0"/>
    <xf numFmtId="0" fontId="69" fillId="0" borderId="8" applyNumberFormat="0" applyFill="0" applyAlignment="0" applyProtection="0"/>
    <xf numFmtId="0" fontId="44" fillId="46" borderId="9" applyNumberFormat="0" applyAlignment="0" applyProtection="0"/>
    <xf numFmtId="0" fontId="70" fillId="47" borderId="10" applyNumberFormat="0" applyAlignment="0" applyProtection="0"/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42" fillId="49" borderId="1" applyNumberFormat="0" applyAlignment="0" applyProtection="0"/>
    <xf numFmtId="0" fontId="61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74" fillId="50" borderId="0" applyNumberFormat="0" applyBorder="0" applyAlignment="0" applyProtection="0"/>
    <xf numFmtId="0" fontId="47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38" fillId="52" borderId="13" applyNumberFormat="0" applyFont="0" applyAlignment="0" applyProtection="0"/>
    <xf numFmtId="0" fontId="52" fillId="52" borderId="13" applyNumberFormat="0" applyFont="0" applyAlignment="0" applyProtection="0"/>
    <xf numFmtId="9" fontId="0" fillId="0" borderId="0" applyFont="0" applyFill="0" applyBorder="0" applyAlignment="0" applyProtection="0"/>
    <xf numFmtId="0" fontId="41" fillId="49" borderId="14" applyNumberFormat="0" applyAlignment="0" applyProtection="0"/>
    <xf numFmtId="0" fontId="76" fillId="0" borderId="15" applyNumberFormat="0" applyFill="0" applyAlignment="0" applyProtection="0"/>
    <xf numFmtId="0" fontId="46" fillId="53" borderId="0" applyNumberFormat="0" applyBorder="0" applyAlignment="0" applyProtection="0"/>
    <xf numFmtId="0" fontId="53" fillId="0" borderId="0">
      <alignment/>
      <protection/>
    </xf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5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106" applyFont="1" applyFill="1" applyProtection="1">
      <alignment/>
      <protection/>
    </xf>
    <xf numFmtId="0" fontId="4" fillId="0" borderId="0" xfId="106" applyFont="1" applyFill="1" applyAlignment="1" applyProtection="1">
      <alignment horizontal="left" vertical="center"/>
      <protection/>
    </xf>
    <xf numFmtId="0" fontId="9" fillId="0" borderId="16" xfId="106" applyFont="1" applyFill="1" applyBorder="1" applyAlignment="1" applyProtection="1">
      <alignment horizontal="centerContinuous" vertical="center" wrapText="1"/>
      <protection/>
    </xf>
    <xf numFmtId="0" fontId="20" fillId="0" borderId="0" xfId="106" applyFont="1" applyFill="1" applyAlignment="1" applyProtection="1">
      <alignment/>
      <protection/>
    </xf>
    <xf numFmtId="0" fontId="17" fillId="0" borderId="0" xfId="106" applyFont="1" applyFill="1" applyAlignment="1" applyProtection="1">
      <alignment/>
      <protection/>
    </xf>
    <xf numFmtId="0" fontId="21" fillId="0" borderId="0" xfId="106" applyFont="1" applyFill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vertical="center"/>
      <protection/>
    </xf>
    <xf numFmtId="0" fontId="5" fillId="0" borderId="18" xfId="106" applyFont="1" applyFill="1" applyBorder="1" applyAlignment="1" applyProtection="1">
      <alignment horizontal="center" wrapText="1"/>
      <protection/>
    </xf>
    <xf numFmtId="183" fontId="30" fillId="0" borderId="17" xfId="0" applyNumberFormat="1" applyFont="1" applyFill="1" applyBorder="1" applyAlignment="1">
      <alignment vertical="center"/>
    </xf>
    <xf numFmtId="183" fontId="21" fillId="0" borderId="0" xfId="106" applyNumberFormat="1" applyFont="1" applyFill="1" applyProtection="1">
      <alignment/>
      <protection/>
    </xf>
    <xf numFmtId="183" fontId="13" fillId="0" borderId="17" xfId="106" applyNumberFormat="1" applyFont="1" applyFill="1" applyBorder="1" applyProtection="1">
      <alignment/>
      <protection locked="0"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5" fillId="0" borderId="17" xfId="106" applyFont="1" applyFill="1" applyBorder="1" applyAlignment="1" applyProtection="1">
      <alignment horizontal="center" vertical="center" wrapText="1"/>
      <protection/>
    </xf>
    <xf numFmtId="183" fontId="8" fillId="0" borderId="17" xfId="106" applyNumberFormat="1" applyFont="1" applyFill="1" applyBorder="1" applyProtection="1">
      <alignment/>
      <protection/>
    </xf>
    <xf numFmtId="183" fontId="8" fillId="0" borderId="17" xfId="106" applyNumberFormat="1" applyFont="1" applyFill="1" applyBorder="1" applyProtection="1">
      <alignment/>
      <protection locked="0"/>
    </xf>
    <xf numFmtId="0" fontId="6" fillId="0" borderId="17" xfId="106" applyFont="1" applyFill="1" applyBorder="1" applyAlignment="1" applyProtection="1">
      <alignment vertical="center" wrapText="1"/>
      <protection/>
    </xf>
    <xf numFmtId="183" fontId="12" fillId="0" borderId="17" xfId="106" applyNumberFormat="1" applyFont="1" applyFill="1" applyBorder="1" applyProtection="1">
      <alignment/>
      <protection locked="0"/>
    </xf>
    <xf numFmtId="183" fontId="16" fillId="0" borderId="17" xfId="106" applyNumberFormat="1" applyFont="1" applyFill="1" applyBorder="1" applyProtection="1">
      <alignment/>
      <protection locked="0"/>
    </xf>
    <xf numFmtId="183" fontId="27" fillId="0" borderId="0" xfId="106" applyNumberFormat="1" applyFont="1" applyFill="1" applyBorder="1" applyProtection="1">
      <alignment/>
      <protection/>
    </xf>
    <xf numFmtId="183" fontId="28" fillId="0" borderId="0" xfId="106" applyNumberFormat="1" applyFont="1" applyFill="1" applyBorder="1" applyProtection="1">
      <alignment/>
      <protection/>
    </xf>
    <xf numFmtId="183" fontId="14" fillId="0" borderId="17" xfId="0" applyNumberFormat="1" applyFont="1" applyFill="1" applyBorder="1" applyAlignment="1">
      <alignment vertical="center"/>
    </xf>
    <xf numFmtId="0" fontId="24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wrapText="1"/>
      <protection/>
    </xf>
    <xf numFmtId="0" fontId="3" fillId="0" borderId="17" xfId="106" applyFont="1" applyFill="1" applyBorder="1" applyAlignment="1" applyProtection="1">
      <alignment horizontal="center"/>
      <protection/>
    </xf>
    <xf numFmtId="0" fontId="25" fillId="0" borderId="17" xfId="106" applyFont="1" applyFill="1" applyBorder="1" applyAlignment="1" applyProtection="1">
      <alignment horizontal="center" vertical="center" wrapText="1"/>
      <protection/>
    </xf>
    <xf numFmtId="0" fontId="23" fillId="0" borderId="0" xfId="106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17" xfId="106" applyNumberFormat="1" applyFont="1" applyFill="1" applyBorder="1" applyAlignment="1" applyProtection="1">
      <alignment horizontal="center" vertical="top" wrapText="1"/>
      <protection/>
    </xf>
    <xf numFmtId="0" fontId="11" fillId="0" borderId="16" xfId="106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Continuous" vertical="center" wrapText="1"/>
      <protection/>
    </xf>
    <xf numFmtId="0" fontId="11" fillId="0" borderId="17" xfId="106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49" fontId="3" fillId="0" borderId="17" xfId="106" applyNumberFormat="1" applyFont="1" applyFill="1" applyBorder="1" applyAlignment="1" applyProtection="1">
      <alignment horizontal="center"/>
      <protection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 applyProtection="1">
      <alignment horizontal="center" vertical="center"/>
      <protection hidden="1"/>
    </xf>
    <xf numFmtId="49" fontId="25" fillId="0" borderId="17" xfId="106" applyNumberFormat="1" applyFont="1" applyFill="1" applyBorder="1" applyAlignment="1" applyProtection="1">
      <alignment horizontal="center"/>
      <protection/>
    </xf>
    <xf numFmtId="49" fontId="25" fillId="0" borderId="17" xfId="106" applyNumberFormat="1" applyFont="1" applyFill="1" applyBorder="1" applyAlignment="1" applyProtection="1">
      <alignment horizontal="center" vertical="center" wrapText="1"/>
      <protection/>
    </xf>
    <xf numFmtId="49" fontId="34" fillId="0" borderId="17" xfId="106" applyNumberFormat="1" applyFont="1" applyFill="1" applyBorder="1" applyAlignment="1" applyProtection="1">
      <alignment horizontal="center"/>
      <protection/>
    </xf>
    <xf numFmtId="0" fontId="32" fillId="0" borderId="17" xfId="106" applyFont="1" applyFill="1" applyBorder="1" applyProtection="1">
      <alignment/>
      <protection locked="0"/>
    </xf>
    <xf numFmtId="0" fontId="11" fillId="0" borderId="17" xfId="106" applyFont="1" applyFill="1" applyBorder="1" applyAlignment="1" applyProtection="1">
      <alignment horizontal="center" vertical="center" wrapText="1"/>
      <protection/>
    </xf>
    <xf numFmtId="183" fontId="7" fillId="0" borderId="0" xfId="106" applyNumberFormat="1" applyFont="1" applyFill="1" applyBorder="1" applyAlignment="1" applyProtection="1">
      <alignment horizontal="centerContinuous" vertical="center"/>
      <protection/>
    </xf>
    <xf numFmtId="0" fontId="19" fillId="0" borderId="0" xfId="106" applyFont="1" applyFill="1" applyAlignment="1" applyProtection="1">
      <alignment/>
      <protection/>
    </xf>
    <xf numFmtId="0" fontId="18" fillId="0" borderId="0" xfId="107" applyFont="1" applyFill="1" applyAlignment="1" applyProtection="1">
      <alignment/>
      <protection/>
    </xf>
    <xf numFmtId="0" fontId="11" fillId="0" borderId="17" xfId="106" applyFont="1" applyFill="1" applyBorder="1" applyAlignment="1" applyProtection="1">
      <alignment horizontal="center" vertical="top" wrapText="1"/>
      <protection/>
    </xf>
    <xf numFmtId="0" fontId="26" fillId="0" borderId="0" xfId="106" applyFont="1" applyFill="1" applyProtection="1">
      <alignment/>
      <protection/>
    </xf>
    <xf numFmtId="0" fontId="10" fillId="0" borderId="0" xfId="106" applyFont="1" applyFill="1" applyProtection="1">
      <alignment/>
      <protection/>
    </xf>
    <xf numFmtId="183" fontId="7" fillId="0" borderId="0" xfId="106" applyNumberFormat="1" applyFont="1" applyFill="1" applyProtection="1">
      <alignment/>
      <protection/>
    </xf>
    <xf numFmtId="0" fontId="21" fillId="0" borderId="0" xfId="106" applyFont="1" applyFill="1" applyBorder="1" applyProtection="1">
      <alignment/>
      <protection/>
    </xf>
    <xf numFmtId="183" fontId="21" fillId="0" borderId="0" xfId="106" applyNumberFormat="1" applyFont="1" applyFill="1" applyBorder="1" applyProtection="1">
      <alignment/>
      <protection/>
    </xf>
    <xf numFmtId="192" fontId="5" fillId="0" borderId="0" xfId="108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83" fontId="5" fillId="0" borderId="0" xfId="106" applyNumberFormat="1" applyFont="1" applyFill="1" applyBorder="1" applyAlignment="1" applyProtection="1">
      <alignment horizontal="center" vertical="center" wrapText="1"/>
      <protection/>
    </xf>
    <xf numFmtId="183" fontId="29" fillId="0" borderId="0" xfId="0" applyNumberFormat="1" applyFont="1" applyFill="1" applyBorder="1" applyAlignment="1">
      <alignment horizontal="center" vertical="center"/>
    </xf>
    <xf numFmtId="0" fontId="31" fillId="0" borderId="0" xfId="106" applyFont="1" applyFill="1" applyProtection="1">
      <alignment/>
      <protection/>
    </xf>
    <xf numFmtId="183" fontId="7" fillId="0" borderId="0" xfId="106" applyNumberFormat="1" applyFont="1" applyFill="1" applyBorder="1" applyAlignment="1" applyProtection="1">
      <alignment horizontal="center" vertical="center" wrapText="1"/>
      <protection/>
    </xf>
    <xf numFmtId="183" fontId="7" fillId="0" borderId="0" xfId="106" applyNumberFormat="1" applyFont="1" applyFill="1" applyBorder="1" applyAlignment="1" applyProtection="1">
      <alignment wrapText="1"/>
      <protection/>
    </xf>
    <xf numFmtId="183" fontId="7" fillId="0" borderId="0" xfId="106" applyNumberFormat="1" applyFont="1" applyFill="1" applyBorder="1" applyAlignment="1" applyProtection="1">
      <alignment horizontal="center"/>
      <protection/>
    </xf>
    <xf numFmtId="183" fontId="7" fillId="0" borderId="0" xfId="106" applyNumberFormat="1" applyFont="1" applyFill="1" applyBorder="1" applyProtection="1">
      <alignment/>
      <protection/>
    </xf>
    <xf numFmtId="183" fontId="7" fillId="0" borderId="0" xfId="106" applyNumberFormat="1" applyFont="1" applyFill="1" applyAlignment="1" applyProtection="1">
      <alignment wrapText="1"/>
      <protection/>
    </xf>
    <xf numFmtId="183" fontId="7" fillId="0" borderId="0" xfId="106" applyNumberFormat="1" applyFont="1" applyFill="1" applyAlignment="1" applyProtection="1">
      <alignment horizontal="center"/>
      <protection/>
    </xf>
    <xf numFmtId="0" fontId="7" fillId="0" borderId="0" xfId="106" applyFont="1" applyFill="1" applyAlignment="1" applyProtection="1">
      <alignment wrapText="1"/>
      <protection/>
    </xf>
    <xf numFmtId="0" fontId="7" fillId="0" borderId="0" xfId="106" applyFont="1" applyFill="1" applyAlignment="1" applyProtection="1">
      <alignment horizontal="center"/>
      <protection/>
    </xf>
    <xf numFmtId="0" fontId="7" fillId="11" borderId="0" xfId="106" applyFont="1" applyFill="1" applyProtection="1">
      <alignment/>
      <protection/>
    </xf>
    <xf numFmtId="0" fontId="24" fillId="11" borderId="0" xfId="106" applyFont="1" applyFill="1" applyProtection="1">
      <alignment/>
      <protection/>
    </xf>
    <xf numFmtId="192" fontId="24" fillId="11" borderId="0" xfId="106" applyNumberFormat="1" applyFont="1" applyFill="1" applyProtection="1">
      <alignment/>
      <protection/>
    </xf>
    <xf numFmtId="0" fontId="2" fillId="11" borderId="0" xfId="106" applyFont="1" applyFill="1" applyProtection="1">
      <alignment/>
      <protection/>
    </xf>
    <xf numFmtId="0" fontId="21" fillId="11" borderId="0" xfId="106" applyFont="1" applyFill="1" applyProtection="1">
      <alignment/>
      <protection/>
    </xf>
    <xf numFmtId="0" fontId="7" fillId="0" borderId="0" xfId="106" applyFont="1" applyFill="1" applyBorder="1" applyProtection="1">
      <alignment/>
      <protection/>
    </xf>
    <xf numFmtId="0" fontId="7" fillId="0" borderId="0" xfId="106" applyFont="1" applyFill="1" applyBorder="1" applyAlignment="1" applyProtection="1">
      <alignment horizontal="centerContinuous" vertical="center"/>
      <protection/>
    </xf>
    <xf numFmtId="0" fontId="21" fillId="55" borderId="0" xfId="106" applyFont="1" applyFill="1" applyProtection="1">
      <alignment/>
      <protection/>
    </xf>
    <xf numFmtId="0" fontId="7" fillId="55" borderId="0" xfId="106" applyFont="1" applyFill="1" applyProtection="1">
      <alignment/>
      <protection/>
    </xf>
    <xf numFmtId="0" fontId="7" fillId="55" borderId="17" xfId="106" applyFont="1" applyFill="1" applyBorder="1" applyAlignment="1" applyProtection="1">
      <alignment horizontal="center" vertical="center"/>
      <protection/>
    </xf>
    <xf numFmtId="0" fontId="11" fillId="55" borderId="17" xfId="106" applyFont="1" applyFill="1" applyBorder="1" applyAlignment="1" applyProtection="1">
      <alignment horizontal="center" vertical="top" wrapText="1"/>
      <protection/>
    </xf>
    <xf numFmtId="0" fontId="5" fillId="55" borderId="17" xfId="106" applyFont="1" applyFill="1" applyBorder="1" applyAlignment="1" applyProtection="1">
      <alignment horizontal="center" vertical="center"/>
      <protection/>
    </xf>
    <xf numFmtId="0" fontId="10" fillId="55" borderId="17" xfId="106" applyFont="1" applyFill="1" applyBorder="1" applyAlignment="1" applyProtection="1">
      <alignment horizontal="center" vertical="center"/>
      <protection/>
    </xf>
    <xf numFmtId="0" fontId="35" fillId="55" borderId="17" xfId="106" applyFont="1" applyFill="1" applyBorder="1" applyAlignment="1" applyProtection="1">
      <alignment horizontal="center" vertical="center"/>
      <protection/>
    </xf>
    <xf numFmtId="4" fontId="21" fillId="0" borderId="0" xfId="106" applyNumberFormat="1" applyFont="1" applyFill="1" applyProtection="1">
      <alignment/>
      <protection/>
    </xf>
    <xf numFmtId="4" fontId="31" fillId="0" borderId="0" xfId="106" applyNumberFormat="1" applyFont="1" applyFill="1" applyProtection="1">
      <alignment/>
      <protection/>
    </xf>
    <xf numFmtId="183" fontId="36" fillId="0" borderId="17" xfId="0" applyNumberFormat="1" applyFont="1" applyFill="1" applyBorder="1" applyAlignment="1">
      <alignment vertical="center"/>
    </xf>
    <xf numFmtId="0" fontId="5" fillId="0" borderId="0" xfId="106" applyFont="1" applyFill="1" applyProtection="1">
      <alignment/>
      <protection/>
    </xf>
    <xf numFmtId="1" fontId="7" fillId="0" borderId="0" xfId="106" applyNumberFormat="1" applyFont="1" applyFill="1" applyBorder="1" applyAlignment="1" applyProtection="1">
      <alignment horizontal="center"/>
      <protection/>
    </xf>
    <xf numFmtId="192" fontId="7" fillId="0" borderId="0" xfId="106" applyNumberFormat="1" applyFont="1" applyFill="1" applyBorder="1" applyProtection="1">
      <alignment/>
      <protection/>
    </xf>
    <xf numFmtId="192" fontId="7" fillId="0" borderId="0" xfId="106" applyNumberFormat="1" applyFont="1" applyFill="1" applyProtection="1">
      <alignment/>
      <protection/>
    </xf>
    <xf numFmtId="0" fontId="3" fillId="56" borderId="17" xfId="106" applyFont="1" applyFill="1" applyBorder="1" applyAlignment="1" applyProtection="1">
      <alignment horizontal="center" vertical="center"/>
      <protection/>
    </xf>
    <xf numFmtId="0" fontId="3" fillId="56" borderId="17" xfId="106" applyFont="1" applyFill="1" applyBorder="1" applyAlignment="1" applyProtection="1">
      <alignment horizontal="center" vertical="center" wrapText="1"/>
      <protection/>
    </xf>
    <xf numFmtId="183" fontId="3" fillId="56" borderId="17" xfId="106" applyNumberFormat="1" applyFont="1" applyFill="1" applyBorder="1" applyAlignment="1" applyProtection="1">
      <alignment horizontal="center"/>
      <protection/>
    </xf>
    <xf numFmtId="192" fontId="25" fillId="57" borderId="0" xfId="106" applyNumberFormat="1" applyFont="1" applyFill="1" applyBorder="1" applyAlignment="1" applyProtection="1">
      <alignment horizontal="center"/>
      <protection/>
    </xf>
    <xf numFmtId="192" fontId="4" fillId="58" borderId="0" xfId="106" applyNumberFormat="1" applyFont="1" applyFill="1" applyAlignment="1" applyProtection="1">
      <alignment horizontal="left" vertical="center"/>
      <protection/>
    </xf>
    <xf numFmtId="0" fontId="11" fillId="58" borderId="16" xfId="106" applyFont="1" applyFill="1" applyBorder="1" applyAlignment="1" applyProtection="1">
      <alignment horizontal="center" vertical="center" wrapText="1"/>
      <protection/>
    </xf>
    <xf numFmtId="49" fontId="11" fillId="58" borderId="17" xfId="106" applyNumberFormat="1" applyFont="1" applyFill="1" applyBorder="1" applyAlignment="1" applyProtection="1">
      <alignment horizontal="center" vertical="top" wrapText="1"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4" fontId="7" fillId="58" borderId="0" xfId="106" applyNumberFormat="1" applyFont="1" applyFill="1" applyBorder="1" applyProtection="1">
      <alignment/>
      <protection/>
    </xf>
    <xf numFmtId="192" fontId="7" fillId="58" borderId="0" xfId="106" applyNumberFormat="1" applyFont="1" applyFill="1" applyBorder="1" applyProtection="1">
      <alignment/>
      <protection/>
    </xf>
    <xf numFmtId="0" fontId="7" fillId="58" borderId="0" xfId="106" applyFont="1" applyFill="1" applyBorder="1" applyProtection="1">
      <alignment/>
      <protection/>
    </xf>
    <xf numFmtId="192" fontId="7" fillId="58" borderId="0" xfId="106" applyNumberFormat="1" applyFont="1" applyFill="1" applyProtection="1">
      <alignment/>
      <protection/>
    </xf>
    <xf numFmtId="0" fontId="7" fillId="58" borderId="0" xfId="106" applyFont="1" applyFill="1" applyProtection="1">
      <alignment/>
      <protection/>
    </xf>
    <xf numFmtId="0" fontId="11" fillId="58" borderId="20" xfId="106" applyFont="1" applyFill="1" applyBorder="1" applyAlignment="1" applyProtection="1">
      <alignment horizontal="center" vertical="center" wrapText="1"/>
      <protection/>
    </xf>
    <xf numFmtId="183" fontId="7" fillId="58" borderId="0" xfId="106" applyNumberFormat="1" applyFont="1" applyFill="1" applyProtection="1">
      <alignment/>
      <protection/>
    </xf>
    <xf numFmtId="4" fontId="7" fillId="58" borderId="0" xfId="106" applyNumberFormat="1" applyFont="1" applyFill="1" applyProtection="1">
      <alignment/>
      <protection/>
    </xf>
    <xf numFmtId="0" fontId="11" fillId="58" borderId="17" xfId="0" applyFont="1" applyFill="1" applyBorder="1" applyAlignment="1" applyProtection="1">
      <alignment horizontal="centerContinuous" vertical="center" wrapText="1"/>
      <protection/>
    </xf>
    <xf numFmtId="183" fontId="7" fillId="58" borderId="0" xfId="106" applyNumberFormat="1" applyFont="1" applyFill="1" applyBorder="1" applyProtection="1">
      <alignment/>
      <protection/>
    </xf>
    <xf numFmtId="0" fontId="11" fillId="58" borderId="17" xfId="106" applyFont="1" applyFill="1" applyBorder="1" applyAlignment="1" applyProtection="1">
      <alignment horizontal="center" vertical="center" wrapText="1"/>
      <protection/>
    </xf>
    <xf numFmtId="0" fontId="21" fillId="58" borderId="0" xfId="106" applyFont="1" applyFill="1" applyProtection="1">
      <alignment/>
      <protection/>
    </xf>
    <xf numFmtId="192" fontId="17" fillId="58" borderId="0" xfId="108" applyNumberFormat="1" applyFont="1" applyFill="1" applyAlignment="1" applyProtection="1">
      <alignment horizontal="center"/>
      <protection/>
    </xf>
    <xf numFmtId="192" fontId="11" fillId="58" borderId="17" xfId="106" applyNumberFormat="1" applyFont="1" applyFill="1" applyBorder="1" applyAlignment="1" applyProtection="1">
      <alignment horizontal="center" vertical="center" wrapText="1"/>
      <protection/>
    </xf>
    <xf numFmtId="192" fontId="11" fillId="58" borderId="17" xfId="0" applyNumberFormat="1" applyFont="1" applyFill="1" applyBorder="1" applyAlignment="1" applyProtection="1">
      <alignment horizontal="centerContinuous" vertical="center" wrapText="1"/>
      <protection/>
    </xf>
    <xf numFmtId="49" fontId="34" fillId="0" borderId="17" xfId="106" applyNumberFormat="1" applyFont="1" applyFill="1" applyBorder="1" applyAlignment="1" applyProtection="1">
      <alignment horizontal="center" vertical="center" wrapText="1"/>
      <protection/>
    </xf>
    <xf numFmtId="0" fontId="34" fillId="0" borderId="17" xfId="106" applyFont="1" applyFill="1" applyBorder="1" applyAlignment="1" applyProtection="1">
      <alignment horizontal="center" vertical="center" wrapText="1"/>
      <protection/>
    </xf>
    <xf numFmtId="0" fontId="11" fillId="58" borderId="17" xfId="0" applyFont="1" applyFill="1" applyBorder="1" applyAlignment="1" applyProtection="1">
      <alignment horizontal="center" vertical="center" wrapText="1"/>
      <protection/>
    </xf>
    <xf numFmtId="192" fontId="5" fillId="58" borderId="0" xfId="106" applyNumberFormat="1" applyFont="1" applyFill="1" applyBorder="1" applyAlignment="1" applyProtection="1">
      <alignment horizontal="center" wrapText="1"/>
      <protection/>
    </xf>
    <xf numFmtId="183" fontId="5" fillId="58" borderId="0" xfId="106" applyNumberFormat="1" applyFont="1" applyFill="1" applyBorder="1" applyAlignment="1" applyProtection="1">
      <alignment horizontal="centerContinuous" vertical="center"/>
      <protection/>
    </xf>
    <xf numFmtId="183" fontId="7" fillId="58" borderId="0" xfId="106" applyNumberFormat="1" applyFont="1" applyFill="1" applyBorder="1" applyAlignment="1" applyProtection="1">
      <alignment horizontal="centerContinuous" vertical="center"/>
      <protection/>
    </xf>
    <xf numFmtId="183" fontId="7" fillId="58" borderId="0" xfId="106" applyNumberFormat="1" applyFont="1" applyFill="1" applyBorder="1" applyAlignment="1" applyProtection="1">
      <alignment horizontal="center" vertical="center" wrapText="1"/>
      <protection/>
    </xf>
    <xf numFmtId="183" fontId="7" fillId="57" borderId="0" xfId="106" applyNumberFormat="1" applyFont="1" applyFill="1" applyBorder="1" applyAlignment="1" applyProtection="1">
      <alignment horizontal="center"/>
      <protection/>
    </xf>
    <xf numFmtId="183" fontId="7" fillId="57" borderId="0" xfId="106" applyNumberFormat="1" applyFont="1" applyFill="1" applyAlignment="1" applyProtection="1">
      <alignment horizontal="center"/>
      <protection/>
    </xf>
    <xf numFmtId="0" fontId="7" fillId="57" borderId="0" xfId="106" applyFont="1" applyFill="1" applyAlignment="1" applyProtection="1">
      <alignment horizontal="center"/>
      <protection/>
    </xf>
    <xf numFmtId="0" fontId="5" fillId="58" borderId="0" xfId="106" applyFont="1" applyFill="1" applyAlignment="1" applyProtection="1">
      <alignment horizontal="center" wrapText="1"/>
      <protection/>
    </xf>
    <xf numFmtId="2" fontId="7" fillId="58" borderId="0" xfId="106" applyNumberFormat="1" applyFont="1" applyFill="1" applyProtection="1">
      <alignment/>
      <protection/>
    </xf>
    <xf numFmtId="183" fontId="7" fillId="57" borderId="0" xfId="106" applyNumberFormat="1" applyFont="1" applyFill="1" applyBorder="1" applyProtection="1">
      <alignment/>
      <protection/>
    </xf>
    <xf numFmtId="183" fontId="7" fillId="57" borderId="0" xfId="106" applyNumberFormat="1" applyFont="1" applyFill="1" applyProtection="1">
      <alignment/>
      <protection/>
    </xf>
    <xf numFmtId="0" fontId="7" fillId="57" borderId="0" xfId="106" applyFont="1" applyFill="1" applyProtection="1">
      <alignment/>
      <protection/>
    </xf>
    <xf numFmtId="192" fontId="7" fillId="58" borderId="0" xfId="106" applyNumberFormat="1" applyFont="1" applyFill="1" applyBorder="1" applyAlignment="1" applyProtection="1">
      <alignment horizontal="centerContinuous" vertical="center"/>
      <protection/>
    </xf>
    <xf numFmtId="0" fontId="7" fillId="58" borderId="0" xfId="106" applyFont="1" applyFill="1" applyBorder="1" applyAlignment="1" applyProtection="1">
      <alignment horizontal="centerContinuous" vertical="center"/>
      <protection/>
    </xf>
    <xf numFmtId="0" fontId="7" fillId="57" borderId="0" xfId="106" applyFont="1" applyFill="1" applyBorder="1" applyProtection="1">
      <alignment/>
      <protection/>
    </xf>
    <xf numFmtId="4" fontId="7" fillId="57" borderId="0" xfId="106" applyNumberFormat="1" applyFont="1" applyFill="1" applyBorder="1" applyProtection="1">
      <alignment/>
      <protection/>
    </xf>
    <xf numFmtId="0" fontId="32" fillId="0" borderId="17" xfId="106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83" fontId="79" fillId="58" borderId="0" xfId="0" applyNumberFormat="1" applyFont="1" applyFill="1" applyBorder="1" applyAlignment="1" applyProtection="1">
      <alignment vertical="center"/>
      <protection/>
    </xf>
    <xf numFmtId="183" fontId="80" fillId="58" borderId="0" xfId="106" applyNumberFormat="1" applyFont="1" applyFill="1" applyBorder="1" applyProtection="1">
      <alignment/>
      <protection/>
    </xf>
    <xf numFmtId="183" fontId="80" fillId="57" borderId="0" xfId="106" applyNumberFormat="1" applyFont="1" applyFill="1" applyBorder="1" applyAlignment="1" applyProtection="1">
      <alignment horizontal="center"/>
      <protection/>
    </xf>
    <xf numFmtId="0" fontId="80" fillId="57" borderId="0" xfId="106" applyFont="1" applyFill="1" applyBorder="1" applyProtection="1">
      <alignment/>
      <protection/>
    </xf>
    <xf numFmtId="0" fontId="5" fillId="57" borderId="0" xfId="0" applyFont="1" applyFill="1" applyAlignment="1" applyProtection="1">
      <alignment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192" fontId="7" fillId="57" borderId="0" xfId="106" applyNumberFormat="1" applyFont="1" applyFill="1" applyBorder="1" applyProtection="1">
      <alignment/>
      <protection/>
    </xf>
    <xf numFmtId="192" fontId="7" fillId="57" borderId="0" xfId="106" applyNumberFormat="1" applyFont="1" applyFill="1" applyProtection="1">
      <alignment/>
      <protection/>
    </xf>
    <xf numFmtId="192" fontId="81" fillId="57" borderId="0" xfId="106" applyNumberFormat="1" applyFont="1" applyFill="1" applyBorder="1" applyAlignment="1" applyProtection="1">
      <alignment horizontal="center"/>
      <protection/>
    </xf>
    <xf numFmtId="0" fontId="82" fillId="57" borderId="0" xfId="106" applyFont="1" applyFill="1" applyBorder="1" applyProtection="1">
      <alignment/>
      <protection/>
    </xf>
    <xf numFmtId="192" fontId="3" fillId="58" borderId="17" xfId="106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/>
    </xf>
    <xf numFmtId="192" fontId="3" fillId="58" borderId="21" xfId="106" applyNumberFormat="1" applyFont="1" applyFill="1" applyBorder="1" applyAlignment="1" applyProtection="1">
      <alignment horizontal="center"/>
      <protection/>
    </xf>
    <xf numFmtId="192" fontId="3" fillId="0" borderId="22" xfId="106" applyNumberFormat="1" applyFont="1" applyFill="1" applyBorder="1" applyAlignment="1" applyProtection="1">
      <alignment horizontal="center"/>
      <protection/>
    </xf>
    <xf numFmtId="192" fontId="3" fillId="57" borderId="17" xfId="106" applyNumberFormat="1" applyFont="1" applyFill="1" applyBorder="1" applyAlignment="1" applyProtection="1">
      <alignment horizontal="center"/>
      <protection/>
    </xf>
    <xf numFmtId="192" fontId="3" fillId="59" borderId="17" xfId="106" applyNumberFormat="1" applyFont="1" applyFill="1" applyBorder="1" applyAlignment="1" applyProtection="1">
      <alignment horizontal="center"/>
      <protection/>
    </xf>
    <xf numFmtId="192" fontId="3" fillId="56" borderId="17" xfId="106" applyNumberFormat="1" applyFont="1" applyFill="1" applyBorder="1" applyAlignment="1" applyProtection="1">
      <alignment horizontal="center"/>
      <protection/>
    </xf>
    <xf numFmtId="192" fontId="32" fillId="58" borderId="17" xfId="106" applyNumberFormat="1" applyFont="1" applyFill="1" applyBorder="1" applyAlignment="1" applyProtection="1">
      <alignment horizontal="center"/>
      <protection/>
    </xf>
    <xf numFmtId="192" fontId="32" fillId="0" borderId="17" xfId="106" applyNumberFormat="1" applyFont="1" applyFill="1" applyBorder="1" applyAlignment="1" applyProtection="1">
      <alignment horizontal="center"/>
      <protection/>
    </xf>
    <xf numFmtId="192" fontId="83" fillId="56" borderId="17" xfId="106" applyNumberFormat="1" applyFont="1" applyFill="1" applyBorder="1" applyAlignment="1" applyProtection="1">
      <alignment horizontal="center"/>
      <protection/>
    </xf>
    <xf numFmtId="192" fontId="3" fillId="58" borderId="17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2" fillId="0" borderId="17" xfId="0" applyNumberFormat="1" applyFont="1" applyFill="1" applyBorder="1" applyAlignment="1" applyProtection="1">
      <alignment horizontal="center"/>
      <protection/>
    </xf>
    <xf numFmtId="202" fontId="3" fillId="0" borderId="17" xfId="117" applyNumberFormat="1" applyFont="1" applyFill="1" applyBorder="1" applyAlignment="1" applyProtection="1">
      <alignment horizontal="center"/>
      <protection/>
    </xf>
    <xf numFmtId="202" fontId="32" fillId="0" borderId="17" xfId="117" applyNumberFormat="1" applyFont="1" applyFill="1" applyBorder="1" applyAlignment="1" applyProtection="1">
      <alignment horizontal="center"/>
      <protection/>
    </xf>
    <xf numFmtId="202" fontId="3" fillId="58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 vertical="center"/>
      <protection/>
    </xf>
    <xf numFmtId="202" fontId="32" fillId="58" borderId="17" xfId="117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 locked="0"/>
    </xf>
    <xf numFmtId="0" fontId="7" fillId="0" borderId="17" xfId="106" applyFont="1" applyFill="1" applyBorder="1" applyAlignment="1" applyProtection="1">
      <alignment vertical="center" wrapText="1"/>
      <protection/>
    </xf>
    <xf numFmtId="192" fontId="32" fillId="58" borderId="17" xfId="106" applyNumberFormat="1" applyFont="1" applyFill="1" applyBorder="1" applyAlignment="1" applyProtection="1">
      <alignment horizontal="center"/>
      <protection locked="0"/>
    </xf>
    <xf numFmtId="202" fontId="32" fillId="0" borderId="17" xfId="117" applyNumberFormat="1" applyFont="1" applyFill="1" applyBorder="1" applyAlignment="1" applyProtection="1">
      <alignment horizontal="center"/>
      <protection locked="0"/>
    </xf>
    <xf numFmtId="192" fontId="32" fillId="0" borderId="17" xfId="106" applyNumberFormat="1" applyFont="1" applyFill="1" applyBorder="1" applyAlignment="1" applyProtection="1">
      <alignment horizontal="center"/>
      <protection locked="0"/>
    </xf>
    <xf numFmtId="192" fontId="32" fillId="58" borderId="21" xfId="106" applyNumberFormat="1" applyFont="1" applyFill="1" applyBorder="1" applyAlignment="1" applyProtection="1">
      <alignment horizontal="center"/>
      <protection locked="0"/>
    </xf>
    <xf numFmtId="192" fontId="32" fillId="0" borderId="22" xfId="106" applyNumberFormat="1" applyFont="1" applyFill="1" applyBorder="1" applyAlignment="1" applyProtection="1">
      <alignment horizontal="center"/>
      <protection/>
    </xf>
    <xf numFmtId="192" fontId="3" fillId="55" borderId="17" xfId="106" applyNumberFormat="1" applyFont="1" applyFill="1" applyBorder="1" applyAlignment="1" applyProtection="1">
      <alignment horizontal="center"/>
      <protection locked="0"/>
    </xf>
    <xf numFmtId="192" fontId="32" fillId="57" borderId="17" xfId="106" applyNumberFormat="1" applyFont="1" applyFill="1" applyBorder="1" applyAlignment="1" applyProtection="1">
      <alignment horizontal="center"/>
      <protection locked="0"/>
    </xf>
    <xf numFmtId="192" fontId="3" fillId="58" borderId="17" xfId="106" applyNumberFormat="1" applyFont="1" applyFill="1" applyBorder="1" applyAlignment="1" applyProtection="1">
      <alignment horizontal="center"/>
      <protection locked="0"/>
    </xf>
    <xf numFmtId="0" fontId="2" fillId="0" borderId="17" xfId="106" applyFont="1" applyFill="1" applyBorder="1" applyAlignment="1" applyProtection="1">
      <alignment vertical="center" wrapText="1"/>
      <protection/>
    </xf>
    <xf numFmtId="192" fontId="37" fillId="0" borderId="0" xfId="106" applyNumberFormat="1" applyFont="1" applyFill="1" applyAlignment="1" applyProtection="1">
      <alignment horizontal="center"/>
      <protection/>
    </xf>
    <xf numFmtId="0" fontId="7" fillId="0" borderId="17" xfId="0" applyNumberFormat="1" applyFont="1" applyFill="1" applyBorder="1" applyAlignment="1">
      <alignment horizontal="left" vertical="center" wrapText="1"/>
    </xf>
    <xf numFmtId="192" fontId="32" fillId="0" borderId="17" xfId="106" applyNumberFormat="1" applyFont="1" applyFill="1" applyBorder="1" applyAlignment="1" applyProtection="1">
      <alignment horizontal="center"/>
      <protection/>
    </xf>
    <xf numFmtId="192" fontId="32" fillId="58" borderId="17" xfId="106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>
      <alignment horizontal="left" vertical="center" wrapText="1"/>
    </xf>
    <xf numFmtId="192" fontId="34" fillId="58" borderId="17" xfId="0" applyNumberFormat="1" applyFont="1" applyFill="1" applyBorder="1" applyAlignment="1">
      <alignment horizontal="center"/>
    </xf>
    <xf numFmtId="192" fontId="34" fillId="0" borderId="17" xfId="0" applyNumberFormat="1" applyFont="1" applyFill="1" applyBorder="1" applyAlignment="1">
      <alignment horizontal="center"/>
    </xf>
    <xf numFmtId="4" fontId="0" fillId="57" borderId="17" xfId="0" applyNumberFormat="1" applyFill="1" applyBorder="1" applyAlignment="1">
      <alignment vertical="center"/>
    </xf>
    <xf numFmtId="0" fontId="4" fillId="0" borderId="17" xfId="106" applyFont="1" applyFill="1" applyBorder="1" applyAlignment="1" applyProtection="1">
      <alignment horizontal="center" vertical="center"/>
      <protection/>
    </xf>
    <xf numFmtId="0" fontId="4" fillId="0" borderId="16" xfId="106" applyFont="1" applyFill="1" applyBorder="1" applyAlignment="1" applyProtection="1">
      <alignment horizontal="center" vertical="center"/>
      <protection/>
    </xf>
    <xf numFmtId="0" fontId="4" fillId="0" borderId="19" xfId="106" applyFont="1" applyFill="1" applyBorder="1" applyAlignment="1" applyProtection="1">
      <alignment horizontal="center" vertical="center"/>
      <protection/>
    </xf>
    <xf numFmtId="0" fontId="4" fillId="0" borderId="23" xfId="106" applyFont="1" applyFill="1" applyBorder="1" applyAlignment="1" applyProtection="1">
      <alignment horizontal="center" vertical="center"/>
      <protection/>
    </xf>
    <xf numFmtId="0" fontId="4" fillId="0" borderId="22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/>
      <protection/>
    </xf>
    <xf numFmtId="0" fontId="4" fillId="0" borderId="0" xfId="106" applyFont="1" applyFill="1" applyAlignment="1" applyProtection="1">
      <alignment horizontal="center" vertical="center" wrapText="1"/>
      <protection/>
    </xf>
    <xf numFmtId="0" fontId="4" fillId="0" borderId="0" xfId="107" applyFont="1" applyFill="1" applyAlignment="1" applyProtection="1">
      <alignment horizontal="center"/>
      <protection/>
    </xf>
    <xf numFmtId="0" fontId="21" fillId="0" borderId="0" xfId="106" applyFont="1" applyFill="1" applyAlignment="1" applyProtection="1">
      <alignment horizontal="center"/>
      <protection/>
    </xf>
    <xf numFmtId="0" fontId="33" fillId="0" borderId="0" xfId="106" applyFont="1" applyFill="1" applyAlignment="1" applyProtection="1">
      <alignment horizontal="center" vertical="center" wrapText="1"/>
      <protection/>
    </xf>
    <xf numFmtId="0" fontId="32" fillId="0" borderId="18" xfId="106" applyFont="1" applyFill="1" applyBorder="1" applyAlignment="1" applyProtection="1">
      <alignment horizontal="center"/>
      <protection/>
    </xf>
    <xf numFmtId="0" fontId="8" fillId="55" borderId="17" xfId="106" applyFont="1" applyFill="1" applyBorder="1" applyAlignment="1" applyProtection="1">
      <alignment horizontal="center" vertical="center" wrapText="1"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4" fillId="0" borderId="21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 wrapText="1"/>
      <protection/>
    </xf>
    <xf numFmtId="0" fontId="8" fillId="0" borderId="17" xfId="106" applyFont="1" applyFill="1" applyBorder="1" applyAlignment="1" applyProtection="1">
      <alignment horizontal="center" vertical="center" wrapText="1"/>
      <protection/>
    </xf>
    <xf numFmtId="0" fontId="4" fillId="58" borderId="17" xfId="106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_ZV1PIV98" xfId="106"/>
    <cellStyle name="Обычный_Додаток 4" xfId="107"/>
    <cellStyle name="Обычный_Додаток 5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ечание 2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view="pageBreakPreview" zoomScale="85" zoomScaleNormal="75" zoomScaleSheetLayoutView="85" zoomScalePageLayoutView="0" workbookViewId="0" topLeftCell="A1">
      <pane xSplit="3" ySplit="9" topLeftCell="G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4" activeCellId="1" sqref="I10 I24"/>
    </sheetView>
  </sheetViews>
  <sheetFormatPr defaultColWidth="7.875" defaultRowHeight="12.75"/>
  <cols>
    <col min="1" max="1" width="12.375" style="75" customWidth="1"/>
    <col min="2" max="2" width="83.125" style="6" customWidth="1"/>
    <col min="3" max="3" width="0.12890625" style="6" customWidth="1"/>
    <col min="4" max="4" width="20.625" style="101" customWidth="1"/>
    <col min="5" max="5" width="21.25390625" style="126" hidden="1" customWidth="1"/>
    <col min="6" max="6" width="21.875" style="101" customWidth="1"/>
    <col min="7" max="7" width="20.375" style="6" customWidth="1"/>
    <col min="8" max="8" width="17.75390625" style="6" customWidth="1"/>
    <col min="9" max="9" width="17.75390625" style="101" customWidth="1"/>
    <col min="10" max="10" width="19.875" style="101" customWidth="1"/>
    <col min="11" max="11" width="18.375" style="1" customWidth="1"/>
    <col min="12" max="12" width="13.625" style="1" customWidth="1"/>
    <col min="13" max="13" width="19.625" style="1" customWidth="1"/>
    <col min="14" max="14" width="20.75390625" style="1" customWidth="1"/>
    <col min="15" max="15" width="20.875" style="1" customWidth="1"/>
    <col min="16" max="16" width="13.25390625" style="1" customWidth="1"/>
    <col min="17" max="31" width="7.875" style="6" customWidth="1"/>
    <col min="32" max="16384" width="7.875" style="1" customWidth="1"/>
  </cols>
  <sheetData>
    <row r="1" spans="1:16" s="46" customFormat="1" ht="20.2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s="4" customFormat="1" ht="24" customHeight="1">
      <c r="A2" s="187" t="s">
        <v>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47" customFormat="1" ht="21" customHeight="1">
      <c r="A3" s="188" t="s">
        <v>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5" customFormat="1" ht="24.75" customHeight="1">
      <c r="A4" s="187" t="s">
        <v>212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5" customFormat="1" ht="23.25" customHeight="1">
      <c r="A5" s="190" t="s">
        <v>213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20.25">
      <c r="A6" s="76"/>
      <c r="B6" s="2" t="s">
        <v>95</v>
      </c>
      <c r="C6" s="2"/>
      <c r="D6" s="93"/>
      <c r="E6" s="93">
        <v>1000</v>
      </c>
      <c r="F6" s="93"/>
      <c r="G6" s="88"/>
      <c r="H6" s="88"/>
      <c r="I6" s="100"/>
      <c r="J6" s="100"/>
      <c r="K6" s="88"/>
      <c r="L6" s="88"/>
      <c r="O6" s="191" t="s">
        <v>181</v>
      </c>
      <c r="P6" s="191"/>
    </row>
    <row r="7" spans="1:16" s="6" customFormat="1" ht="18" customHeight="1">
      <c r="A7" s="192" t="s">
        <v>4</v>
      </c>
      <c r="B7" s="193" t="s">
        <v>5</v>
      </c>
      <c r="C7" s="194" t="s">
        <v>46</v>
      </c>
      <c r="D7" s="184"/>
      <c r="E7" s="184"/>
      <c r="F7" s="184"/>
      <c r="G7" s="184"/>
      <c r="H7" s="185"/>
      <c r="I7" s="181" t="s">
        <v>47</v>
      </c>
      <c r="J7" s="182"/>
      <c r="K7" s="182"/>
      <c r="L7" s="182"/>
      <c r="M7" s="183" t="s">
        <v>180</v>
      </c>
      <c r="N7" s="183"/>
      <c r="O7" s="184"/>
      <c r="P7" s="185"/>
    </row>
    <row r="8" spans="1:16" s="6" customFormat="1" ht="114" customHeight="1">
      <c r="A8" s="192"/>
      <c r="B8" s="193"/>
      <c r="C8" s="3" t="s">
        <v>48</v>
      </c>
      <c r="D8" s="94" t="s">
        <v>184</v>
      </c>
      <c r="E8" s="102" t="s">
        <v>208</v>
      </c>
      <c r="F8" s="102" t="s">
        <v>6</v>
      </c>
      <c r="G8" s="32" t="s">
        <v>67</v>
      </c>
      <c r="H8" s="44" t="s">
        <v>185</v>
      </c>
      <c r="I8" s="102" t="s">
        <v>186</v>
      </c>
      <c r="J8" s="105" t="s">
        <v>6</v>
      </c>
      <c r="K8" s="33" t="s">
        <v>50</v>
      </c>
      <c r="L8" s="33" t="s">
        <v>7</v>
      </c>
      <c r="M8" s="34" t="s">
        <v>184</v>
      </c>
      <c r="N8" s="33" t="s">
        <v>6</v>
      </c>
      <c r="O8" s="35" t="s">
        <v>168</v>
      </c>
      <c r="P8" s="36" t="s">
        <v>7</v>
      </c>
    </row>
    <row r="9" spans="1:31" s="50" customFormat="1" ht="15">
      <c r="A9" s="78">
        <v>1</v>
      </c>
      <c r="B9" s="48">
        <v>2</v>
      </c>
      <c r="C9" s="31" t="s">
        <v>42</v>
      </c>
      <c r="D9" s="95" t="s">
        <v>42</v>
      </c>
      <c r="E9" s="95" t="s">
        <v>8</v>
      </c>
      <c r="F9" s="95" t="s">
        <v>8</v>
      </c>
      <c r="G9" s="95" t="s">
        <v>59</v>
      </c>
      <c r="H9" s="95" t="s">
        <v>43</v>
      </c>
      <c r="I9" s="95" t="s">
        <v>10</v>
      </c>
      <c r="J9" s="95" t="s">
        <v>11</v>
      </c>
      <c r="K9" s="95" t="s">
        <v>12</v>
      </c>
      <c r="L9" s="95" t="s">
        <v>13</v>
      </c>
      <c r="M9" s="95" t="s">
        <v>44</v>
      </c>
      <c r="N9" s="95" t="s">
        <v>14</v>
      </c>
      <c r="O9" s="95" t="s">
        <v>41</v>
      </c>
      <c r="P9" s="95" t="s">
        <v>56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16" ht="32.25" customHeight="1">
      <c r="A10" s="79">
        <v>10000000</v>
      </c>
      <c r="B10" s="14" t="s">
        <v>15</v>
      </c>
      <c r="C10" s="16" t="e">
        <f>C11+C14+C17+#REF!+#REF!</f>
        <v>#REF!</v>
      </c>
      <c r="D10" s="143">
        <f>D11+D14+D17+D21</f>
        <v>578654.6</v>
      </c>
      <c r="E10" s="143">
        <f>E11+E17+E21</f>
        <v>0</v>
      </c>
      <c r="F10" s="143">
        <f>F11+F14+F17+F21</f>
        <v>583949.42448</v>
      </c>
      <c r="G10" s="144">
        <f aca="true" t="shared" si="0" ref="G10:G23">F10-D10</f>
        <v>5294.824480000068</v>
      </c>
      <c r="H10" s="156">
        <f aca="true" t="shared" si="1" ref="H10:H35">_xlfn.IFERROR(F10/D10,"")</f>
        <v>1.0091502331096998</v>
      </c>
      <c r="I10" s="145">
        <f>I11+I14+I17+I21</f>
        <v>1512</v>
      </c>
      <c r="J10" s="145">
        <f>J11+J14+J17+J21</f>
        <v>2058.99903</v>
      </c>
      <c r="K10" s="144">
        <f>J10-I10</f>
        <v>546.99903</v>
      </c>
      <c r="L10" s="156">
        <f>_xlfn.IFERROR(J10/I10,"")</f>
        <v>1.3617718452380951</v>
      </c>
      <c r="M10" s="144">
        <f aca="true" t="shared" si="2" ref="M10:M45">D10+I10</f>
        <v>580166.6</v>
      </c>
      <c r="N10" s="144">
        <f aca="true" t="shared" si="3" ref="N10:N45">J10+F10</f>
        <v>586008.42351</v>
      </c>
      <c r="O10" s="146">
        <f aca="true" t="shared" si="4" ref="O10:O20">N10-M10</f>
        <v>5841.8235100000165</v>
      </c>
      <c r="P10" s="156">
        <f>_xlfn.IFERROR(N10/M10,"")</f>
        <v>1.0100692172041617</v>
      </c>
    </row>
    <row r="11" spans="1:16" ht="32.25" customHeight="1">
      <c r="A11" s="79">
        <v>11000000</v>
      </c>
      <c r="B11" s="15" t="s">
        <v>28</v>
      </c>
      <c r="C11" s="16">
        <f>C12+C13</f>
        <v>107497.5</v>
      </c>
      <c r="D11" s="143">
        <f>D12+D13</f>
        <v>570858.4</v>
      </c>
      <c r="E11" s="143">
        <f>E12+E13</f>
        <v>0</v>
      </c>
      <c r="F11" s="143">
        <f>F12+F13</f>
        <v>574714.2530700001</v>
      </c>
      <c r="G11" s="144">
        <f t="shared" si="0"/>
        <v>3855.85307000007</v>
      </c>
      <c r="H11" s="156">
        <f t="shared" si="1"/>
        <v>1.0067544824951338</v>
      </c>
      <c r="I11" s="145">
        <f>I12+I13</f>
        <v>0</v>
      </c>
      <c r="J11" s="145">
        <f>J12+J13</f>
        <v>0</v>
      </c>
      <c r="K11" s="144">
        <f>J11-I11</f>
        <v>0</v>
      </c>
      <c r="L11" s="156">
        <f aca="true" t="shared" si="5" ref="L11:L35">_xlfn.IFERROR(J11/I11,"")</f>
      </c>
      <c r="M11" s="144">
        <f t="shared" si="2"/>
        <v>570858.4</v>
      </c>
      <c r="N11" s="144">
        <f t="shared" si="3"/>
        <v>574714.2530700001</v>
      </c>
      <c r="O11" s="146">
        <f t="shared" si="4"/>
        <v>3855.85307000007</v>
      </c>
      <c r="P11" s="156">
        <f aca="true" t="shared" si="6" ref="P11:P35">_xlfn.IFERROR(N11/M11,"")</f>
        <v>1.0067544824951338</v>
      </c>
    </row>
    <row r="12" spans="1:16" ht="23.25" customHeight="1">
      <c r="A12" s="77">
        <v>11010000</v>
      </c>
      <c r="B12" s="163" t="s">
        <v>171</v>
      </c>
      <c r="C12" s="13">
        <v>106199</v>
      </c>
      <c r="D12" s="164">
        <v>548213.4</v>
      </c>
      <c r="E12" s="164">
        <v>0</v>
      </c>
      <c r="F12" s="164">
        <v>545878.82723</v>
      </c>
      <c r="G12" s="166">
        <f t="shared" si="0"/>
        <v>-2334.5727699999698</v>
      </c>
      <c r="H12" s="157">
        <f t="shared" si="1"/>
        <v>0.9957414890442299</v>
      </c>
      <c r="I12" s="167">
        <v>0</v>
      </c>
      <c r="J12" s="164">
        <v>0</v>
      </c>
      <c r="K12" s="151">
        <v>0</v>
      </c>
      <c r="L12" s="157">
        <f t="shared" si="5"/>
      </c>
      <c r="M12" s="151">
        <f t="shared" si="2"/>
        <v>548213.4</v>
      </c>
      <c r="N12" s="166">
        <f t="shared" si="3"/>
        <v>545878.82723</v>
      </c>
      <c r="O12" s="168">
        <f t="shared" si="4"/>
        <v>-2334.5727699999698</v>
      </c>
      <c r="P12" s="157">
        <f t="shared" si="6"/>
        <v>0.9957414890442299</v>
      </c>
    </row>
    <row r="13" spans="1:16" ht="24" customHeight="1">
      <c r="A13" s="77">
        <v>11020000</v>
      </c>
      <c r="B13" s="163" t="s">
        <v>39</v>
      </c>
      <c r="C13" s="13">
        <v>1298.5</v>
      </c>
      <c r="D13" s="164">
        <v>22645</v>
      </c>
      <c r="E13" s="164">
        <v>0</v>
      </c>
      <c r="F13" s="164">
        <v>28835.42584</v>
      </c>
      <c r="G13" s="166">
        <f t="shared" si="0"/>
        <v>6190.42584</v>
      </c>
      <c r="H13" s="157">
        <f t="shared" si="1"/>
        <v>1.273368330315743</v>
      </c>
      <c r="I13" s="167">
        <v>0</v>
      </c>
      <c r="J13" s="164">
        <v>0</v>
      </c>
      <c r="K13" s="151">
        <v>0</v>
      </c>
      <c r="L13" s="157">
        <f t="shared" si="5"/>
      </c>
      <c r="M13" s="151">
        <f t="shared" si="2"/>
        <v>22645</v>
      </c>
      <c r="N13" s="166">
        <f t="shared" si="3"/>
        <v>28835.42584</v>
      </c>
      <c r="O13" s="168">
        <f t="shared" si="4"/>
        <v>6190.42584</v>
      </c>
      <c r="P13" s="157">
        <f t="shared" si="6"/>
        <v>1.273368330315743</v>
      </c>
    </row>
    <row r="14" spans="1:16" ht="27" customHeight="1" hidden="1">
      <c r="A14" s="79">
        <v>12000000</v>
      </c>
      <c r="B14" s="15" t="s">
        <v>29</v>
      </c>
      <c r="C14" s="17">
        <f>C15</f>
        <v>0</v>
      </c>
      <c r="D14" s="143">
        <f>D15</f>
        <v>0</v>
      </c>
      <c r="E14" s="143">
        <v>25759200</v>
      </c>
      <c r="F14" s="143">
        <f>F15</f>
        <v>0</v>
      </c>
      <c r="G14" s="144">
        <f t="shared" si="0"/>
        <v>0</v>
      </c>
      <c r="H14" s="156">
        <f t="shared" si="1"/>
      </c>
      <c r="I14" s="145">
        <f>I15</f>
        <v>0</v>
      </c>
      <c r="J14" s="145">
        <f>J15</f>
        <v>0</v>
      </c>
      <c r="K14" s="145">
        <f>K15</f>
        <v>0</v>
      </c>
      <c r="L14" s="156">
        <f t="shared" si="5"/>
      </c>
      <c r="M14" s="144">
        <f t="shared" si="2"/>
        <v>0</v>
      </c>
      <c r="N14" s="144">
        <f t="shared" si="3"/>
        <v>0</v>
      </c>
      <c r="O14" s="146">
        <f t="shared" si="4"/>
        <v>0</v>
      </c>
      <c r="P14" s="156">
        <f t="shared" si="6"/>
      </c>
    </row>
    <row r="15" spans="1:16" ht="32.25" customHeight="1" hidden="1">
      <c r="A15" s="77">
        <v>12020000</v>
      </c>
      <c r="B15" s="163" t="s">
        <v>148</v>
      </c>
      <c r="C15" s="19"/>
      <c r="D15" s="164">
        <v>0</v>
      </c>
      <c r="E15" s="164">
        <v>11981100</v>
      </c>
      <c r="F15" s="164">
        <v>0</v>
      </c>
      <c r="G15" s="166">
        <f t="shared" si="0"/>
        <v>0</v>
      </c>
      <c r="H15" s="156">
        <f t="shared" si="1"/>
      </c>
      <c r="I15" s="167">
        <v>0</v>
      </c>
      <c r="J15" s="164">
        <v>0</v>
      </c>
      <c r="K15" s="151">
        <f aca="true" t="shared" si="7" ref="K15:K20">J15-I15</f>
        <v>0</v>
      </c>
      <c r="L15" s="156">
        <f t="shared" si="5"/>
      </c>
      <c r="M15" s="151">
        <f t="shared" si="2"/>
        <v>0</v>
      </c>
      <c r="N15" s="166">
        <f t="shared" si="3"/>
        <v>0</v>
      </c>
      <c r="O15" s="168">
        <f t="shared" si="4"/>
        <v>0</v>
      </c>
      <c r="P15" s="156">
        <f t="shared" si="6"/>
      </c>
    </row>
    <row r="16" spans="1:16" ht="16.5" customHeight="1" hidden="1">
      <c r="A16" s="77">
        <v>12030000</v>
      </c>
      <c r="B16" s="163" t="s">
        <v>55</v>
      </c>
      <c r="C16" s="19"/>
      <c r="D16" s="164"/>
      <c r="E16" s="164">
        <v>7549800</v>
      </c>
      <c r="F16" s="164"/>
      <c r="G16" s="166">
        <f t="shared" si="0"/>
        <v>0</v>
      </c>
      <c r="H16" s="156">
        <f t="shared" si="1"/>
      </c>
      <c r="I16" s="167"/>
      <c r="J16" s="164"/>
      <c r="K16" s="151">
        <f t="shared" si="7"/>
        <v>0</v>
      </c>
      <c r="L16" s="156">
        <f t="shared" si="5"/>
      </c>
      <c r="M16" s="151">
        <f t="shared" si="2"/>
        <v>0</v>
      </c>
      <c r="N16" s="166">
        <f t="shared" si="3"/>
        <v>0</v>
      </c>
      <c r="O16" s="168">
        <f t="shared" si="4"/>
        <v>0</v>
      </c>
      <c r="P16" s="156">
        <f t="shared" si="6"/>
      </c>
    </row>
    <row r="17" spans="1:16" ht="23.25" customHeight="1">
      <c r="A17" s="79">
        <v>13000000</v>
      </c>
      <c r="B17" s="15" t="s">
        <v>149</v>
      </c>
      <c r="C17" s="17" t="e">
        <f>C18+#REF!+#REF!+#REF!</f>
        <v>#REF!</v>
      </c>
      <c r="D17" s="143">
        <f>SUM(D18:D20)</f>
        <v>7796.2</v>
      </c>
      <c r="E17" s="143">
        <f>SUM(E18:E20)</f>
        <v>0</v>
      </c>
      <c r="F17" s="143">
        <f>SUM(F18:F20)</f>
        <v>9235.171409999999</v>
      </c>
      <c r="G17" s="144">
        <f t="shared" si="0"/>
        <v>1438.9714099999992</v>
      </c>
      <c r="H17" s="156">
        <f t="shared" si="1"/>
        <v>1.1845734344937275</v>
      </c>
      <c r="I17" s="145">
        <f>I18+I19+I20</f>
        <v>0</v>
      </c>
      <c r="J17" s="145">
        <f>J18+J19+J20</f>
        <v>0</v>
      </c>
      <c r="K17" s="144">
        <f t="shared" si="7"/>
        <v>0</v>
      </c>
      <c r="L17" s="156">
        <f t="shared" si="5"/>
      </c>
      <c r="M17" s="144">
        <f t="shared" si="2"/>
        <v>7796.2</v>
      </c>
      <c r="N17" s="144">
        <f t="shared" si="3"/>
        <v>9235.171409999999</v>
      </c>
      <c r="O17" s="146">
        <f t="shared" si="4"/>
        <v>1438.9714099999992</v>
      </c>
      <c r="P17" s="156">
        <f t="shared" si="6"/>
        <v>1.1845734344937275</v>
      </c>
    </row>
    <row r="18" spans="1:16" ht="23.25" customHeight="1" hidden="1">
      <c r="A18" s="77">
        <v>13010000</v>
      </c>
      <c r="B18" s="163" t="s">
        <v>150</v>
      </c>
      <c r="C18" s="13">
        <v>1</v>
      </c>
      <c r="D18" s="164">
        <v>0</v>
      </c>
      <c r="E18" s="164">
        <v>0</v>
      </c>
      <c r="F18" s="164">
        <v>0</v>
      </c>
      <c r="G18" s="166">
        <f t="shared" si="0"/>
        <v>0</v>
      </c>
      <c r="H18" s="156">
        <f t="shared" si="1"/>
      </c>
      <c r="I18" s="167">
        <v>0</v>
      </c>
      <c r="J18" s="167">
        <v>0</v>
      </c>
      <c r="K18" s="151">
        <f t="shared" si="7"/>
        <v>0</v>
      </c>
      <c r="L18" s="156">
        <f t="shared" si="5"/>
      </c>
      <c r="M18" s="151">
        <f t="shared" si="2"/>
        <v>0</v>
      </c>
      <c r="N18" s="166">
        <f t="shared" si="3"/>
        <v>0</v>
      </c>
      <c r="O18" s="168">
        <f t="shared" si="4"/>
        <v>0</v>
      </c>
      <c r="P18" s="156">
        <f t="shared" si="6"/>
      </c>
    </row>
    <row r="19" spans="1:16" ht="24" customHeight="1">
      <c r="A19" s="77">
        <v>13020000</v>
      </c>
      <c r="B19" s="163" t="s">
        <v>151</v>
      </c>
      <c r="C19" s="13"/>
      <c r="D19" s="164">
        <v>7255</v>
      </c>
      <c r="E19" s="164">
        <v>0</v>
      </c>
      <c r="F19" s="164">
        <v>7612.68743</v>
      </c>
      <c r="G19" s="166">
        <f t="shared" si="0"/>
        <v>357.68742999999995</v>
      </c>
      <c r="H19" s="157">
        <f t="shared" si="1"/>
        <v>1.0493021957270847</v>
      </c>
      <c r="I19" s="167">
        <v>0</v>
      </c>
      <c r="J19" s="167">
        <v>0</v>
      </c>
      <c r="K19" s="151">
        <f t="shared" si="7"/>
        <v>0</v>
      </c>
      <c r="L19" s="157">
        <f t="shared" si="5"/>
      </c>
      <c r="M19" s="151">
        <f t="shared" si="2"/>
        <v>7255</v>
      </c>
      <c r="N19" s="166">
        <f t="shared" si="3"/>
        <v>7612.68743</v>
      </c>
      <c r="O19" s="168">
        <f t="shared" si="4"/>
        <v>357.68742999999995</v>
      </c>
      <c r="P19" s="157">
        <f t="shared" si="6"/>
        <v>1.0493021957270847</v>
      </c>
    </row>
    <row r="20" spans="1:16" ht="23.25" customHeight="1">
      <c r="A20" s="77">
        <v>13030000</v>
      </c>
      <c r="B20" s="163" t="s">
        <v>152</v>
      </c>
      <c r="C20" s="13"/>
      <c r="D20" s="164">
        <v>541.2</v>
      </c>
      <c r="E20" s="164">
        <v>0</v>
      </c>
      <c r="F20" s="164">
        <v>1622.48398</v>
      </c>
      <c r="G20" s="166">
        <f t="shared" si="0"/>
        <v>1081.28398</v>
      </c>
      <c r="H20" s="157">
        <f t="shared" si="1"/>
        <v>2.9979378787878783</v>
      </c>
      <c r="I20" s="167">
        <v>0</v>
      </c>
      <c r="J20" s="167">
        <v>0</v>
      </c>
      <c r="K20" s="151">
        <f t="shared" si="7"/>
        <v>0</v>
      </c>
      <c r="L20" s="157">
        <f t="shared" si="5"/>
      </c>
      <c r="M20" s="151">
        <f t="shared" si="2"/>
        <v>541.2</v>
      </c>
      <c r="N20" s="166">
        <f t="shared" si="3"/>
        <v>1622.48398</v>
      </c>
      <c r="O20" s="168">
        <f t="shared" si="4"/>
        <v>1081.28398</v>
      </c>
      <c r="P20" s="157">
        <f t="shared" si="6"/>
        <v>2.9979378787878783</v>
      </c>
    </row>
    <row r="21" spans="1:16" ht="23.25" customHeight="1">
      <c r="A21" s="79">
        <v>19000000</v>
      </c>
      <c r="B21" s="14" t="s">
        <v>52</v>
      </c>
      <c r="C21" s="13"/>
      <c r="D21" s="143">
        <f>D22+D23</f>
        <v>0</v>
      </c>
      <c r="E21" s="143">
        <f>E22+E23</f>
        <v>0</v>
      </c>
      <c r="F21" s="143">
        <f>F22+F23</f>
        <v>0</v>
      </c>
      <c r="G21" s="144">
        <f t="shared" si="0"/>
        <v>0</v>
      </c>
      <c r="H21" s="156">
        <f t="shared" si="1"/>
      </c>
      <c r="I21" s="143">
        <f>I22+I23</f>
        <v>1512</v>
      </c>
      <c r="J21" s="143">
        <f>J22+J23</f>
        <v>2058.99903</v>
      </c>
      <c r="K21" s="144">
        <f>J21-I21</f>
        <v>546.99903</v>
      </c>
      <c r="L21" s="156">
        <f t="shared" si="5"/>
        <v>1.3617718452380951</v>
      </c>
      <c r="M21" s="144">
        <f t="shared" si="2"/>
        <v>1512</v>
      </c>
      <c r="N21" s="144">
        <f t="shared" si="3"/>
        <v>2058.99903</v>
      </c>
      <c r="O21" s="144">
        <f aca="true" t="shared" si="8" ref="O21:O43">N21-M21</f>
        <v>546.99903</v>
      </c>
      <c r="P21" s="156">
        <f t="shared" si="6"/>
        <v>1.3617718452380951</v>
      </c>
    </row>
    <row r="22" spans="1:16" ht="21.75" customHeight="1">
      <c r="A22" s="77">
        <v>19010000</v>
      </c>
      <c r="B22" s="163" t="s">
        <v>53</v>
      </c>
      <c r="C22" s="13"/>
      <c r="D22" s="164">
        <v>0</v>
      </c>
      <c r="E22" s="164">
        <v>0</v>
      </c>
      <c r="F22" s="164">
        <v>0</v>
      </c>
      <c r="G22" s="166">
        <f t="shared" si="0"/>
        <v>0</v>
      </c>
      <c r="H22" s="157">
        <f t="shared" si="1"/>
      </c>
      <c r="I22" s="164">
        <v>1512</v>
      </c>
      <c r="J22" s="164">
        <v>2058.99903</v>
      </c>
      <c r="K22" s="151">
        <f>J22-I22</f>
        <v>546.99903</v>
      </c>
      <c r="L22" s="157">
        <f t="shared" si="5"/>
        <v>1.3617718452380951</v>
      </c>
      <c r="M22" s="151">
        <f t="shared" si="2"/>
        <v>1512</v>
      </c>
      <c r="N22" s="166">
        <f t="shared" si="3"/>
        <v>2058.99903</v>
      </c>
      <c r="O22" s="151">
        <f t="shared" si="8"/>
        <v>546.99903</v>
      </c>
      <c r="P22" s="157">
        <f t="shared" si="6"/>
        <v>1.3617718452380951</v>
      </c>
    </row>
    <row r="23" spans="1:16" ht="18.75" customHeight="1" hidden="1">
      <c r="A23" s="77">
        <v>19050000</v>
      </c>
      <c r="B23" s="163" t="s">
        <v>54</v>
      </c>
      <c r="C23" s="13"/>
      <c r="D23" s="164">
        <v>0</v>
      </c>
      <c r="E23" s="164">
        <v>0</v>
      </c>
      <c r="F23" s="164">
        <v>0</v>
      </c>
      <c r="G23" s="166">
        <f t="shared" si="0"/>
        <v>0</v>
      </c>
      <c r="H23" s="156">
        <f t="shared" si="1"/>
      </c>
      <c r="I23" s="164">
        <v>0</v>
      </c>
      <c r="J23" s="164">
        <v>0</v>
      </c>
      <c r="K23" s="151">
        <f>J23-I23</f>
        <v>0</v>
      </c>
      <c r="L23" s="156">
        <f t="shared" si="5"/>
      </c>
      <c r="M23" s="151">
        <f t="shared" si="2"/>
        <v>0</v>
      </c>
      <c r="N23" s="166">
        <f t="shared" si="3"/>
        <v>0</v>
      </c>
      <c r="O23" s="151">
        <f t="shared" si="8"/>
        <v>0</v>
      </c>
      <c r="P23" s="156">
        <f t="shared" si="6"/>
      </c>
    </row>
    <row r="24" spans="1:17" ht="24" customHeight="1">
      <c r="A24" s="79">
        <v>20000000</v>
      </c>
      <c r="B24" s="14" t="s">
        <v>16</v>
      </c>
      <c r="C24" s="17">
        <v>5750.4</v>
      </c>
      <c r="D24" s="143">
        <f>D25+D26+D30</f>
        <v>25913.1</v>
      </c>
      <c r="E24" s="143">
        <f>E25+E26+E30</f>
        <v>0</v>
      </c>
      <c r="F24" s="143">
        <f>F25+F26+F30</f>
        <v>28812.34466</v>
      </c>
      <c r="G24" s="143">
        <f>G25+G26+G30</f>
        <v>2899.244660000001</v>
      </c>
      <c r="H24" s="156">
        <f t="shared" si="1"/>
        <v>1.1118833586101238</v>
      </c>
      <c r="I24" s="143">
        <f>I25+I26+I30+I34</f>
        <v>87938.34537</v>
      </c>
      <c r="J24" s="143">
        <f>J25+J26+J30+J34</f>
        <v>102666.37913999999</v>
      </c>
      <c r="K24" s="144">
        <f>J24-I24</f>
        <v>14728.033769999995</v>
      </c>
      <c r="L24" s="156">
        <f t="shared" si="5"/>
        <v>1.1674813610380306</v>
      </c>
      <c r="M24" s="144">
        <f t="shared" si="2"/>
        <v>113851.44537</v>
      </c>
      <c r="N24" s="162">
        <f t="shared" si="3"/>
        <v>131478.72379999998</v>
      </c>
      <c r="O24" s="144">
        <f t="shared" si="8"/>
        <v>17627.278429999977</v>
      </c>
      <c r="P24" s="156">
        <f t="shared" si="6"/>
        <v>1.1548270061281523</v>
      </c>
      <c r="Q24" s="21"/>
    </row>
    <row r="25" spans="1:16" ht="39" customHeight="1">
      <c r="A25" s="79">
        <v>21000000</v>
      </c>
      <c r="B25" s="15" t="s">
        <v>40</v>
      </c>
      <c r="C25" s="17">
        <v>1</v>
      </c>
      <c r="D25" s="143">
        <v>5276</v>
      </c>
      <c r="E25" s="143">
        <v>0</v>
      </c>
      <c r="F25" s="143">
        <v>6331.242200000001</v>
      </c>
      <c r="G25" s="144">
        <f aca="true" t="shared" si="9" ref="G25:G35">F25-D25</f>
        <v>1055.2422000000006</v>
      </c>
      <c r="H25" s="156">
        <f t="shared" si="1"/>
        <v>1.2000079984837</v>
      </c>
      <c r="I25" s="143">
        <v>167.4</v>
      </c>
      <c r="J25" s="143">
        <v>512.25552</v>
      </c>
      <c r="K25" s="144">
        <f aca="true" t="shared" si="10" ref="K25:K30">J25-I25</f>
        <v>344.85552000000007</v>
      </c>
      <c r="L25" s="156">
        <f t="shared" si="5"/>
        <v>3.0600688172043014</v>
      </c>
      <c r="M25" s="144">
        <f t="shared" si="2"/>
        <v>5443.4</v>
      </c>
      <c r="N25" s="144">
        <f t="shared" si="3"/>
        <v>6843.49772</v>
      </c>
      <c r="O25" s="144">
        <f t="shared" si="8"/>
        <v>1400.0977200000007</v>
      </c>
      <c r="P25" s="156">
        <f t="shared" si="6"/>
        <v>1.2572101480692215</v>
      </c>
    </row>
    <row r="26" spans="1:16" ht="30.75" customHeight="1">
      <c r="A26" s="79">
        <v>22000000</v>
      </c>
      <c r="B26" s="15" t="s">
        <v>153</v>
      </c>
      <c r="C26" s="17">
        <v>4948.8</v>
      </c>
      <c r="D26" s="143">
        <f>SUM(D28:D28)+D29+D27</f>
        <v>20376.1</v>
      </c>
      <c r="E26" s="143">
        <f>SUM(E28:E28)+E29+E27</f>
        <v>0</v>
      </c>
      <c r="F26" s="143">
        <f>SUM(F28:F28)+F29+F27</f>
        <v>22123.62619</v>
      </c>
      <c r="G26" s="143">
        <f t="shared" si="9"/>
        <v>1747.5261900000005</v>
      </c>
      <c r="H26" s="156">
        <f t="shared" si="1"/>
        <v>1.0857635263863055</v>
      </c>
      <c r="I26" s="143">
        <f>SUM(I28:I28)+I29+I27</f>
        <v>0</v>
      </c>
      <c r="J26" s="143">
        <f>SUM(J28:J28)+J29+J27</f>
        <v>0</v>
      </c>
      <c r="K26" s="144">
        <f t="shared" si="10"/>
        <v>0</v>
      </c>
      <c r="L26" s="156">
        <f t="shared" si="5"/>
      </c>
      <c r="M26" s="144">
        <f t="shared" si="2"/>
        <v>20376.1</v>
      </c>
      <c r="N26" s="144">
        <f t="shared" si="3"/>
        <v>22123.62619</v>
      </c>
      <c r="O26" s="144">
        <f t="shared" si="8"/>
        <v>1747.5261900000005</v>
      </c>
      <c r="P26" s="156">
        <f t="shared" si="6"/>
        <v>1.0857635263863055</v>
      </c>
    </row>
    <row r="27" spans="1:16" ht="21.75" customHeight="1">
      <c r="A27" s="77">
        <v>22010000</v>
      </c>
      <c r="B27" s="163" t="s">
        <v>68</v>
      </c>
      <c r="C27" s="17"/>
      <c r="D27" s="164">
        <v>17313.1</v>
      </c>
      <c r="E27" s="164">
        <v>0</v>
      </c>
      <c r="F27" s="164">
        <v>18242.75134</v>
      </c>
      <c r="G27" s="164">
        <f t="shared" si="9"/>
        <v>929.6513400000003</v>
      </c>
      <c r="H27" s="157">
        <f t="shared" si="1"/>
        <v>1.0536964113879086</v>
      </c>
      <c r="I27" s="164">
        <v>0</v>
      </c>
      <c r="J27" s="164">
        <v>0</v>
      </c>
      <c r="K27" s="166">
        <f t="shared" si="10"/>
        <v>0</v>
      </c>
      <c r="L27" s="157">
        <f t="shared" si="5"/>
      </c>
      <c r="M27" s="151">
        <f t="shared" si="2"/>
        <v>17313.1</v>
      </c>
      <c r="N27" s="166">
        <f t="shared" si="3"/>
        <v>18242.75134</v>
      </c>
      <c r="O27" s="151">
        <f t="shared" si="8"/>
        <v>929.6513400000003</v>
      </c>
      <c r="P27" s="157">
        <f t="shared" si="6"/>
        <v>1.0536964113879086</v>
      </c>
    </row>
    <row r="28" spans="1:16" ht="31.5">
      <c r="A28" s="77">
        <v>22080000</v>
      </c>
      <c r="B28" s="163" t="s">
        <v>154</v>
      </c>
      <c r="C28" s="13">
        <v>259.6</v>
      </c>
      <c r="D28" s="164">
        <v>3000</v>
      </c>
      <c r="E28" s="164">
        <v>0</v>
      </c>
      <c r="F28" s="164">
        <v>3811.2705499999997</v>
      </c>
      <c r="G28" s="164">
        <f t="shared" si="9"/>
        <v>811.2705499999997</v>
      </c>
      <c r="H28" s="157">
        <f t="shared" si="1"/>
        <v>1.2704235166666666</v>
      </c>
      <c r="I28" s="164">
        <v>0</v>
      </c>
      <c r="J28" s="164">
        <v>0</v>
      </c>
      <c r="K28" s="166">
        <f t="shared" si="10"/>
        <v>0</v>
      </c>
      <c r="L28" s="157">
        <f t="shared" si="5"/>
      </c>
      <c r="M28" s="151">
        <f t="shared" si="2"/>
        <v>3000</v>
      </c>
      <c r="N28" s="166">
        <f t="shared" si="3"/>
        <v>3811.2705499999997</v>
      </c>
      <c r="O28" s="151">
        <f t="shared" si="8"/>
        <v>811.2705499999997</v>
      </c>
      <c r="P28" s="157">
        <f t="shared" si="6"/>
        <v>1.2704235166666666</v>
      </c>
    </row>
    <row r="29" spans="1:16" ht="49.5" customHeight="1">
      <c r="A29" s="77">
        <v>22130000</v>
      </c>
      <c r="B29" s="163" t="s">
        <v>155</v>
      </c>
      <c r="C29" s="19"/>
      <c r="D29" s="164">
        <v>63</v>
      </c>
      <c r="E29" s="164">
        <v>0</v>
      </c>
      <c r="F29" s="164">
        <v>69.60430000000001</v>
      </c>
      <c r="G29" s="164">
        <f t="shared" si="9"/>
        <v>6.604300000000009</v>
      </c>
      <c r="H29" s="157">
        <f t="shared" si="1"/>
        <v>1.1048301587301588</v>
      </c>
      <c r="I29" s="164">
        <v>0</v>
      </c>
      <c r="J29" s="164">
        <v>0</v>
      </c>
      <c r="K29" s="166">
        <f t="shared" si="10"/>
        <v>0</v>
      </c>
      <c r="L29" s="157">
        <f t="shared" si="5"/>
      </c>
      <c r="M29" s="151">
        <f t="shared" si="2"/>
        <v>63</v>
      </c>
      <c r="N29" s="166">
        <f t="shared" si="3"/>
        <v>69.60430000000001</v>
      </c>
      <c r="O29" s="151">
        <f t="shared" si="8"/>
        <v>6.604300000000009</v>
      </c>
      <c r="P29" s="157">
        <f t="shared" si="6"/>
        <v>1.1048301587301588</v>
      </c>
    </row>
    <row r="30" spans="1:16" ht="20.25" customHeight="1">
      <c r="A30" s="79">
        <v>24000000</v>
      </c>
      <c r="B30" s="15" t="s">
        <v>30</v>
      </c>
      <c r="C30" s="17">
        <f>C31+C34</f>
        <v>0</v>
      </c>
      <c r="D30" s="143">
        <f>SUM(D31:D32)</f>
        <v>261</v>
      </c>
      <c r="E30" s="143">
        <f>SUM(E31:E32)</f>
        <v>0</v>
      </c>
      <c r="F30" s="143">
        <f>SUM(F31:F32)</f>
        <v>357.47627</v>
      </c>
      <c r="G30" s="169">
        <f t="shared" si="9"/>
        <v>96.47627</v>
      </c>
      <c r="H30" s="156">
        <f t="shared" si="1"/>
        <v>1.3696408812260537</v>
      </c>
      <c r="I30" s="143">
        <f>SUM(I31:I33)</f>
        <v>100</v>
      </c>
      <c r="J30" s="143">
        <f>SUM(J31:J33)</f>
        <v>21003.53573</v>
      </c>
      <c r="K30" s="162">
        <f t="shared" si="10"/>
        <v>20903.53573</v>
      </c>
      <c r="L30" s="156">
        <f t="shared" si="5"/>
        <v>210.0353573</v>
      </c>
      <c r="M30" s="144">
        <f t="shared" si="2"/>
        <v>361</v>
      </c>
      <c r="N30" s="162">
        <f t="shared" si="3"/>
        <v>21361.012</v>
      </c>
      <c r="O30" s="144">
        <f t="shared" si="8"/>
        <v>21000.012</v>
      </c>
      <c r="P30" s="156">
        <f t="shared" si="6"/>
        <v>59.1717783933518</v>
      </c>
    </row>
    <row r="31" spans="1:16" ht="20.25" customHeight="1">
      <c r="A31" s="77">
        <v>24060000</v>
      </c>
      <c r="B31" s="163" t="s">
        <v>17</v>
      </c>
      <c r="C31" s="13">
        <v>0</v>
      </c>
      <c r="D31" s="164">
        <v>261</v>
      </c>
      <c r="E31" s="164">
        <v>0</v>
      </c>
      <c r="F31" s="164">
        <v>357.47627</v>
      </c>
      <c r="G31" s="164">
        <f t="shared" si="9"/>
        <v>96.47627</v>
      </c>
      <c r="H31" s="157">
        <f t="shared" si="1"/>
        <v>1.3696408812260537</v>
      </c>
      <c r="I31" s="164">
        <v>100</v>
      </c>
      <c r="J31" s="164">
        <v>21003.53573</v>
      </c>
      <c r="K31" s="151">
        <f aca="true" t="shared" si="11" ref="K31:K39">J31-I31</f>
        <v>20903.53573</v>
      </c>
      <c r="L31" s="157">
        <f t="shared" si="5"/>
        <v>210.0353573</v>
      </c>
      <c r="M31" s="151">
        <f t="shared" si="2"/>
        <v>361</v>
      </c>
      <c r="N31" s="166">
        <f t="shared" si="3"/>
        <v>21361.012</v>
      </c>
      <c r="O31" s="151">
        <f t="shared" si="8"/>
        <v>21000.012</v>
      </c>
      <c r="P31" s="157">
        <f t="shared" si="6"/>
        <v>59.1717783933518</v>
      </c>
    </row>
    <row r="32" spans="1:16" ht="21.75" customHeight="1" hidden="1">
      <c r="A32" s="77">
        <v>24110000</v>
      </c>
      <c r="B32" s="163" t="s">
        <v>49</v>
      </c>
      <c r="C32" s="13"/>
      <c r="D32" s="164">
        <v>0</v>
      </c>
      <c r="E32" s="164">
        <v>0</v>
      </c>
      <c r="F32" s="164">
        <v>0</v>
      </c>
      <c r="G32" s="164">
        <f t="shared" si="9"/>
        <v>0</v>
      </c>
      <c r="H32" s="156">
        <f t="shared" si="1"/>
      </c>
      <c r="I32" s="164">
        <v>0</v>
      </c>
      <c r="J32" s="164">
        <v>0</v>
      </c>
      <c r="K32" s="151">
        <f t="shared" si="11"/>
        <v>0</v>
      </c>
      <c r="L32" s="156">
        <f t="shared" si="5"/>
      </c>
      <c r="M32" s="151">
        <f t="shared" si="2"/>
        <v>0</v>
      </c>
      <c r="N32" s="166">
        <f t="shared" si="3"/>
        <v>0</v>
      </c>
      <c r="O32" s="151">
        <f t="shared" si="8"/>
        <v>0</v>
      </c>
      <c r="P32" s="156">
        <f t="shared" si="6"/>
      </c>
    </row>
    <row r="33" spans="1:16" ht="35.25" customHeight="1" hidden="1">
      <c r="A33" s="77" t="s">
        <v>176</v>
      </c>
      <c r="B33" s="163" t="s">
        <v>177</v>
      </c>
      <c r="C33" s="13"/>
      <c r="D33" s="164">
        <v>0</v>
      </c>
      <c r="E33" s="164">
        <v>0</v>
      </c>
      <c r="F33" s="164">
        <v>0</v>
      </c>
      <c r="G33" s="164">
        <f t="shared" si="9"/>
        <v>0</v>
      </c>
      <c r="H33" s="156">
        <f t="shared" si="1"/>
      </c>
      <c r="I33" s="164">
        <v>0</v>
      </c>
      <c r="J33" s="164">
        <v>0</v>
      </c>
      <c r="K33" s="151">
        <f t="shared" si="11"/>
        <v>0</v>
      </c>
      <c r="L33" s="156">
        <f t="shared" si="5"/>
      </c>
      <c r="M33" s="151">
        <f t="shared" si="2"/>
        <v>0</v>
      </c>
      <c r="N33" s="166">
        <f t="shared" si="3"/>
        <v>0</v>
      </c>
      <c r="O33" s="151">
        <f t="shared" si="8"/>
        <v>0</v>
      </c>
      <c r="P33" s="156">
        <f t="shared" si="6"/>
      </c>
    </row>
    <row r="34" spans="1:16" ht="21.75" customHeight="1">
      <c r="A34" s="79">
        <v>25000000</v>
      </c>
      <c r="B34" s="15" t="s">
        <v>25</v>
      </c>
      <c r="C34" s="17"/>
      <c r="D34" s="143">
        <v>0</v>
      </c>
      <c r="E34" s="143">
        <v>0</v>
      </c>
      <c r="F34" s="143">
        <v>0</v>
      </c>
      <c r="G34" s="143">
        <f t="shared" si="9"/>
        <v>0</v>
      </c>
      <c r="H34" s="156">
        <f t="shared" si="1"/>
      </c>
      <c r="I34" s="143">
        <v>87670.94537</v>
      </c>
      <c r="J34" s="143">
        <v>81150.58789</v>
      </c>
      <c r="K34" s="144">
        <f t="shared" si="11"/>
        <v>-6520.357480000006</v>
      </c>
      <c r="L34" s="156">
        <f t="shared" si="5"/>
        <v>0.9256269285966751</v>
      </c>
      <c r="M34" s="144">
        <f t="shared" si="2"/>
        <v>87670.94537</v>
      </c>
      <c r="N34" s="144">
        <f t="shared" si="3"/>
        <v>81150.58789</v>
      </c>
      <c r="O34" s="144">
        <f t="shared" si="8"/>
        <v>-6520.357480000006</v>
      </c>
      <c r="P34" s="156">
        <f t="shared" si="6"/>
        <v>0.9256269285966751</v>
      </c>
    </row>
    <row r="35" spans="1:21" ht="24" customHeight="1">
      <c r="A35" s="79">
        <v>30000000</v>
      </c>
      <c r="B35" s="14" t="s">
        <v>38</v>
      </c>
      <c r="C35" s="20"/>
      <c r="D35" s="143">
        <v>0</v>
      </c>
      <c r="E35" s="143">
        <v>0</v>
      </c>
      <c r="F35" s="143">
        <v>0</v>
      </c>
      <c r="G35" s="144">
        <f t="shared" si="9"/>
        <v>0</v>
      </c>
      <c r="H35" s="156">
        <f t="shared" si="1"/>
      </c>
      <c r="I35" s="143">
        <v>0</v>
      </c>
      <c r="J35" s="143">
        <v>560.6748</v>
      </c>
      <c r="K35" s="144">
        <f t="shared" si="11"/>
        <v>560.6748</v>
      </c>
      <c r="L35" s="156">
        <f t="shared" si="5"/>
      </c>
      <c r="M35" s="144">
        <f t="shared" si="2"/>
        <v>0</v>
      </c>
      <c r="N35" s="144">
        <f t="shared" si="3"/>
        <v>560.6748</v>
      </c>
      <c r="O35" s="144">
        <f t="shared" si="8"/>
        <v>560.6748</v>
      </c>
      <c r="P35" s="156">
        <f t="shared" si="6"/>
      </c>
      <c r="Q35" s="21"/>
      <c r="R35" s="21"/>
      <c r="S35" s="21"/>
      <c r="T35" s="21"/>
      <c r="U35" s="22"/>
    </row>
    <row r="36" spans="1:16" ht="16.5" customHeight="1" hidden="1">
      <c r="A36" s="79">
        <v>50000000</v>
      </c>
      <c r="B36" s="14" t="s">
        <v>18</v>
      </c>
      <c r="C36" s="17">
        <f>C37+C38</f>
        <v>0</v>
      </c>
      <c r="D36" s="143"/>
      <c r="E36" s="147"/>
      <c r="F36" s="143">
        <f>F37+F38</f>
        <v>0</v>
      </c>
      <c r="G36" s="144"/>
      <c r="H36" s="144"/>
      <c r="I36" s="143">
        <f>I37+I38</f>
        <v>0</v>
      </c>
      <c r="J36" s="143">
        <f>J37+J38</f>
        <v>0</v>
      </c>
      <c r="K36" s="144">
        <f t="shared" si="11"/>
        <v>0</v>
      </c>
      <c r="L36" s="144"/>
      <c r="M36" s="144">
        <f t="shared" si="2"/>
        <v>0</v>
      </c>
      <c r="N36" s="144">
        <f t="shared" si="3"/>
        <v>0</v>
      </c>
      <c r="O36" s="144">
        <f t="shared" si="8"/>
        <v>0</v>
      </c>
      <c r="P36" s="144"/>
    </row>
    <row r="37" spans="1:16" ht="16.5" customHeight="1" hidden="1">
      <c r="A37" s="77">
        <v>50080000</v>
      </c>
      <c r="B37" s="163" t="s">
        <v>19</v>
      </c>
      <c r="C37" s="13"/>
      <c r="D37" s="164"/>
      <c r="E37" s="170"/>
      <c r="F37" s="164"/>
      <c r="G37" s="166"/>
      <c r="H37" s="166"/>
      <c r="I37" s="164"/>
      <c r="J37" s="164"/>
      <c r="K37" s="151">
        <f t="shared" si="11"/>
        <v>0</v>
      </c>
      <c r="L37" s="166"/>
      <c r="M37" s="151">
        <f t="shared" si="2"/>
        <v>0</v>
      </c>
      <c r="N37" s="166">
        <f t="shared" si="3"/>
        <v>0</v>
      </c>
      <c r="O37" s="151">
        <f t="shared" si="8"/>
        <v>0</v>
      </c>
      <c r="P37" s="151"/>
    </row>
    <row r="38" spans="1:16" ht="16.5" customHeight="1" hidden="1">
      <c r="A38" s="77">
        <v>50110000</v>
      </c>
      <c r="B38" s="163" t="s">
        <v>20</v>
      </c>
      <c r="C38" s="13"/>
      <c r="D38" s="164"/>
      <c r="E38" s="170"/>
      <c r="F38" s="164"/>
      <c r="G38" s="166"/>
      <c r="H38" s="166"/>
      <c r="I38" s="164"/>
      <c r="J38" s="164"/>
      <c r="K38" s="151">
        <f t="shared" si="11"/>
        <v>0</v>
      </c>
      <c r="L38" s="166"/>
      <c r="M38" s="151">
        <f t="shared" si="2"/>
        <v>0</v>
      </c>
      <c r="N38" s="166">
        <f t="shared" si="3"/>
        <v>0</v>
      </c>
      <c r="O38" s="151">
        <f t="shared" si="8"/>
        <v>0</v>
      </c>
      <c r="P38" s="151"/>
    </row>
    <row r="39" spans="1:16" s="68" customFormat="1" ht="21.75" customHeight="1">
      <c r="A39" s="89">
        <v>90010100</v>
      </c>
      <c r="B39" s="90" t="s">
        <v>175</v>
      </c>
      <c r="C39" s="91" t="e">
        <f>C10+C24+C36+C37</f>
        <v>#REF!</v>
      </c>
      <c r="D39" s="148">
        <f>D10+D24+D36+D35</f>
        <v>604567.7</v>
      </c>
      <c r="E39" s="148">
        <f>E10+E24+E36+E35</f>
        <v>0</v>
      </c>
      <c r="F39" s="149">
        <f>F10+F24+F36+F35</f>
        <v>612761.76914</v>
      </c>
      <c r="G39" s="149">
        <f aca="true" t="shared" si="12" ref="G39:G69">F39-D39</f>
        <v>8194.069140000036</v>
      </c>
      <c r="H39" s="159">
        <f aca="true" t="shared" si="13" ref="H39:H67">_xlfn.IFERROR(F39/D39,"")</f>
        <v>1.013553600597584</v>
      </c>
      <c r="I39" s="149">
        <f>I10+I24+I35+I36</f>
        <v>89450.34537</v>
      </c>
      <c r="J39" s="149">
        <f>J10+J24+J35+J36</f>
        <v>105286.05296999999</v>
      </c>
      <c r="K39" s="149">
        <f t="shared" si="11"/>
        <v>15835.707599999994</v>
      </c>
      <c r="L39" s="159">
        <f>_xlfn.IFERROR(J39/I39,"")</f>
        <v>1.1770334986913422</v>
      </c>
      <c r="M39" s="149">
        <f t="shared" si="2"/>
        <v>694018.04537</v>
      </c>
      <c r="N39" s="149">
        <f t="shared" si="3"/>
        <v>718047.82211</v>
      </c>
      <c r="O39" s="149">
        <f t="shared" si="8"/>
        <v>24029.77674</v>
      </c>
      <c r="P39" s="160">
        <f>_xlfn.IFERROR(N39/M39,"")</f>
        <v>1.034624138234315</v>
      </c>
    </row>
    <row r="40" spans="1:31" ht="28.5" customHeight="1">
      <c r="A40" s="81">
        <v>40000000</v>
      </c>
      <c r="B40" s="14" t="s">
        <v>26</v>
      </c>
      <c r="C40" s="11" t="e">
        <f>C41+#REF!</f>
        <v>#REF!</v>
      </c>
      <c r="D40" s="143">
        <f>D41</f>
        <v>1022208.6100000001</v>
      </c>
      <c r="E40" s="143">
        <f>E41</f>
        <v>0</v>
      </c>
      <c r="F40" s="143">
        <f>F41</f>
        <v>1016138.53625</v>
      </c>
      <c r="G40" s="144">
        <f t="shared" si="12"/>
        <v>-6070.073750000098</v>
      </c>
      <c r="H40" s="156">
        <f t="shared" si="13"/>
        <v>0.9940618053001921</v>
      </c>
      <c r="I40" s="143">
        <f>I41</f>
        <v>539993.5</v>
      </c>
      <c r="J40" s="143">
        <f>J41</f>
        <v>525721.98892</v>
      </c>
      <c r="K40" s="144">
        <f>J40-I40</f>
        <v>-14271.511079999967</v>
      </c>
      <c r="L40" s="156">
        <f>_xlfn.IFERROR(J40/I40,"")</f>
        <v>0.9735709576504162</v>
      </c>
      <c r="M40" s="144">
        <f t="shared" si="2"/>
        <v>1562202.11</v>
      </c>
      <c r="N40" s="144">
        <f t="shared" si="3"/>
        <v>1541860.52517</v>
      </c>
      <c r="O40" s="144">
        <f t="shared" si="8"/>
        <v>-20341.584830000065</v>
      </c>
      <c r="P40" s="156">
        <f>_xlfn.IFERROR(N40/M40,"")</f>
        <v>0.9869789032419115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8.5" customHeight="1">
      <c r="A41" s="81">
        <v>41000000</v>
      </c>
      <c r="B41" s="14" t="s">
        <v>27</v>
      </c>
      <c r="C41" s="11" t="e">
        <f>C42+C46</f>
        <v>#REF!</v>
      </c>
      <c r="D41" s="143">
        <f>D42+D46</f>
        <v>1022208.6100000001</v>
      </c>
      <c r="E41" s="143">
        <f>E42+E46</f>
        <v>0</v>
      </c>
      <c r="F41" s="143">
        <f>F42+F46</f>
        <v>1016138.53625</v>
      </c>
      <c r="G41" s="144">
        <f t="shared" si="12"/>
        <v>-6070.073750000098</v>
      </c>
      <c r="H41" s="156">
        <f t="shared" si="13"/>
        <v>0.9940618053001921</v>
      </c>
      <c r="I41" s="143">
        <f>I42+I46</f>
        <v>539993.5</v>
      </c>
      <c r="J41" s="143">
        <f>J42+J46</f>
        <v>525721.98892</v>
      </c>
      <c r="K41" s="144">
        <f>J41-I41</f>
        <v>-14271.511079999967</v>
      </c>
      <c r="L41" s="156">
        <f aca="true" t="shared" si="14" ref="L41:L64">_xlfn.IFERROR(J41/I41,"")</f>
        <v>0.9735709576504162</v>
      </c>
      <c r="M41" s="144">
        <f t="shared" si="2"/>
        <v>1562202.11</v>
      </c>
      <c r="N41" s="144">
        <f t="shared" si="3"/>
        <v>1541860.52517</v>
      </c>
      <c r="O41" s="144">
        <f t="shared" si="8"/>
        <v>-20341.584830000065</v>
      </c>
      <c r="P41" s="156">
        <f aca="true" t="shared" si="15" ref="P41:P64">_xlfn.IFERROR(N41/M41,"")</f>
        <v>0.9869789032419115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16" s="85" customFormat="1" ht="28.5" customHeight="1">
      <c r="A42" s="79">
        <v>41020000</v>
      </c>
      <c r="B42" s="14" t="s">
        <v>172</v>
      </c>
      <c r="C42" s="84">
        <f>SUM(C43:C43)</f>
        <v>226954.7</v>
      </c>
      <c r="D42" s="171">
        <f>D43+D44+D45</f>
        <v>499294.4</v>
      </c>
      <c r="E42" s="171">
        <f>E43+E44+E45</f>
        <v>0</v>
      </c>
      <c r="F42" s="171">
        <f>F43+F44+F45</f>
        <v>499294.4</v>
      </c>
      <c r="G42" s="162">
        <f t="shared" si="12"/>
        <v>0</v>
      </c>
      <c r="H42" s="156">
        <f t="shared" si="13"/>
        <v>1</v>
      </c>
      <c r="I42" s="171">
        <f>I43+I44</f>
        <v>0</v>
      </c>
      <c r="J42" s="171">
        <f>J43+J44</f>
        <v>0</v>
      </c>
      <c r="K42" s="162">
        <f>J42-I42</f>
        <v>0</v>
      </c>
      <c r="L42" s="156">
        <f t="shared" si="14"/>
      </c>
      <c r="M42" s="162">
        <f t="shared" si="2"/>
        <v>499294.4</v>
      </c>
      <c r="N42" s="162">
        <f t="shared" si="3"/>
        <v>499294.4</v>
      </c>
      <c r="O42" s="162">
        <f t="shared" si="8"/>
        <v>0</v>
      </c>
      <c r="P42" s="156">
        <f t="shared" si="15"/>
        <v>1</v>
      </c>
    </row>
    <row r="43" spans="1:31" ht="28.5" customHeight="1">
      <c r="A43" s="77">
        <v>41020100</v>
      </c>
      <c r="B43" s="163" t="s">
        <v>57</v>
      </c>
      <c r="C43" s="23">
        <v>226954.7</v>
      </c>
      <c r="D43" s="164">
        <v>247783</v>
      </c>
      <c r="E43" s="164">
        <v>0</v>
      </c>
      <c r="F43" s="164">
        <v>247783</v>
      </c>
      <c r="G43" s="166">
        <f t="shared" si="12"/>
        <v>0</v>
      </c>
      <c r="H43" s="157">
        <f t="shared" si="13"/>
        <v>1</v>
      </c>
      <c r="I43" s="164">
        <v>0</v>
      </c>
      <c r="J43" s="164">
        <v>0</v>
      </c>
      <c r="K43" s="166">
        <f>J43-I43</f>
        <v>0</v>
      </c>
      <c r="L43" s="157">
        <f t="shared" si="14"/>
      </c>
      <c r="M43" s="166">
        <f t="shared" si="2"/>
        <v>247783</v>
      </c>
      <c r="N43" s="166">
        <f t="shared" si="3"/>
        <v>247783</v>
      </c>
      <c r="O43" s="166">
        <f t="shared" si="8"/>
        <v>0</v>
      </c>
      <c r="P43" s="157">
        <f t="shared" si="15"/>
        <v>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51.75" customHeight="1">
      <c r="A44" s="77">
        <v>41020200</v>
      </c>
      <c r="B44" s="163" t="s">
        <v>100</v>
      </c>
      <c r="C44" s="23"/>
      <c r="D44" s="164">
        <v>227846.7</v>
      </c>
      <c r="E44" s="164">
        <v>0</v>
      </c>
      <c r="F44" s="164">
        <v>227846.7</v>
      </c>
      <c r="G44" s="166">
        <f t="shared" si="12"/>
        <v>0</v>
      </c>
      <c r="H44" s="157">
        <f t="shared" si="13"/>
        <v>1</v>
      </c>
      <c r="I44" s="164">
        <v>0</v>
      </c>
      <c r="J44" s="164">
        <v>0</v>
      </c>
      <c r="K44" s="166">
        <f>J44-I44</f>
        <v>0</v>
      </c>
      <c r="L44" s="157">
        <f t="shared" si="14"/>
      </c>
      <c r="M44" s="166">
        <f t="shared" si="2"/>
        <v>227846.7</v>
      </c>
      <c r="N44" s="166">
        <f t="shared" si="3"/>
        <v>227846.7</v>
      </c>
      <c r="O44" s="166">
        <f>N44-M44</f>
        <v>0</v>
      </c>
      <c r="P44" s="157">
        <f t="shared" si="15"/>
        <v>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77.25" customHeight="1">
      <c r="A45" s="77">
        <v>41021100</v>
      </c>
      <c r="B45" s="163" t="s">
        <v>209</v>
      </c>
      <c r="C45" s="23"/>
      <c r="D45" s="164">
        <v>23664.7</v>
      </c>
      <c r="E45" s="164">
        <v>0</v>
      </c>
      <c r="F45" s="164">
        <v>23664.7</v>
      </c>
      <c r="G45" s="166">
        <f t="shared" si="12"/>
        <v>0</v>
      </c>
      <c r="H45" s="157">
        <f t="shared" si="13"/>
        <v>1</v>
      </c>
      <c r="I45" s="164"/>
      <c r="J45" s="164"/>
      <c r="K45" s="166"/>
      <c r="L45" s="157"/>
      <c r="M45" s="166">
        <f t="shared" si="2"/>
        <v>23664.7</v>
      </c>
      <c r="N45" s="166">
        <f t="shared" si="3"/>
        <v>23664.7</v>
      </c>
      <c r="O45" s="166">
        <f>N45-M45</f>
        <v>0</v>
      </c>
      <c r="P45" s="157">
        <f>_xlfn.IFERROR(N45/M45,"")</f>
        <v>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5.5" customHeight="1">
      <c r="A46" s="79">
        <v>41030000</v>
      </c>
      <c r="B46" s="14" t="s">
        <v>156</v>
      </c>
      <c r="C46" s="17" t="e">
        <f>#REF!</f>
        <v>#REF!</v>
      </c>
      <c r="D46" s="143">
        <f>SUM(D47:D65)</f>
        <v>522914.21</v>
      </c>
      <c r="E46" s="143">
        <f>SUM(E47:E65)</f>
        <v>0</v>
      </c>
      <c r="F46" s="143">
        <f>SUM(F47:F65)</f>
        <v>516844.13625</v>
      </c>
      <c r="G46" s="162">
        <f t="shared" si="12"/>
        <v>-6070.07375000004</v>
      </c>
      <c r="H46" s="156">
        <f t="shared" si="13"/>
        <v>0.9883918363014078</v>
      </c>
      <c r="I46" s="143">
        <f>SUM(I47:I65)</f>
        <v>539993.5</v>
      </c>
      <c r="J46" s="143">
        <f>SUM(J47:J65)</f>
        <v>525721.98892</v>
      </c>
      <c r="K46" s="143">
        <f>SUM(K47:K64)</f>
        <v>-0.014999999999417923</v>
      </c>
      <c r="L46" s="156">
        <f t="shared" si="14"/>
        <v>0.9735709576504162</v>
      </c>
      <c r="M46" s="143">
        <f>SUM(M47:M64)</f>
        <v>1036210.9100000001</v>
      </c>
      <c r="N46" s="143">
        <f>SUM(N47:N64)</f>
        <v>1016631.0631200001</v>
      </c>
      <c r="O46" s="143">
        <f>SUM(O47:O64)</f>
        <v>-19579.846880000005</v>
      </c>
      <c r="P46" s="156">
        <f t="shared" si="15"/>
        <v>0.9811043806902207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37.75" customHeight="1">
      <c r="A47" s="77">
        <v>41030500</v>
      </c>
      <c r="B47" s="163" t="s">
        <v>178</v>
      </c>
      <c r="C47" s="17"/>
      <c r="D47" s="164">
        <v>2971.488</v>
      </c>
      <c r="E47" s="150">
        <v>0</v>
      </c>
      <c r="F47" s="164">
        <v>2971.48624</v>
      </c>
      <c r="G47" s="166">
        <f t="shared" si="12"/>
        <v>-0.0017599999996491533</v>
      </c>
      <c r="H47" s="156">
        <f t="shared" si="13"/>
        <v>0.9999994077041537</v>
      </c>
      <c r="I47" s="164">
        <v>0</v>
      </c>
      <c r="J47" s="164">
        <v>0</v>
      </c>
      <c r="K47" s="166">
        <f aca="true" t="shared" si="16" ref="K47:K63">J47-I47</f>
        <v>0</v>
      </c>
      <c r="L47" s="156">
        <f t="shared" si="14"/>
      </c>
      <c r="M47" s="166">
        <f>D47+I47</f>
        <v>2971.488</v>
      </c>
      <c r="N47" s="166">
        <f>J47+F47</f>
        <v>2971.48624</v>
      </c>
      <c r="O47" s="166">
        <f aca="true" t="shared" si="17" ref="O47:O69">N47-M47</f>
        <v>-0.0017599999996491533</v>
      </c>
      <c r="P47" s="156">
        <f t="shared" si="15"/>
        <v>0.9999994077041537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48.75" customHeight="1">
      <c r="A48" s="77">
        <v>41032300</v>
      </c>
      <c r="B48" s="163" t="s">
        <v>192</v>
      </c>
      <c r="C48" s="17"/>
      <c r="D48" s="164">
        <v>48300</v>
      </c>
      <c r="E48" s="150">
        <v>0</v>
      </c>
      <c r="F48" s="164">
        <v>48300</v>
      </c>
      <c r="G48" s="166">
        <f t="shared" si="12"/>
        <v>0</v>
      </c>
      <c r="H48" s="156">
        <f t="shared" si="13"/>
        <v>1</v>
      </c>
      <c r="I48" s="164">
        <v>0</v>
      </c>
      <c r="J48" s="164">
        <v>0</v>
      </c>
      <c r="K48" s="166">
        <f>J48-I48</f>
        <v>0</v>
      </c>
      <c r="L48" s="156">
        <f t="shared" si="14"/>
      </c>
      <c r="M48" s="166">
        <f>D48+I48</f>
        <v>48300</v>
      </c>
      <c r="N48" s="166">
        <f>J48+F48</f>
        <v>48300</v>
      </c>
      <c r="O48" s="166">
        <f t="shared" si="17"/>
        <v>0</v>
      </c>
      <c r="P48" s="156">
        <f t="shared" si="15"/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45.75" customHeight="1">
      <c r="A49" s="77">
        <v>41033000</v>
      </c>
      <c r="B49" s="163" t="s">
        <v>207</v>
      </c>
      <c r="C49" s="17"/>
      <c r="D49" s="164">
        <v>119054.4</v>
      </c>
      <c r="E49" s="150">
        <v>0</v>
      </c>
      <c r="F49" s="164">
        <v>119013.76109999999</v>
      </c>
      <c r="G49" s="166">
        <f t="shared" si="12"/>
        <v>-40.63890000000538</v>
      </c>
      <c r="H49" s="157">
        <f t="shared" si="13"/>
        <v>0.9996586526831431</v>
      </c>
      <c r="I49" s="164">
        <v>16707.7</v>
      </c>
      <c r="J49" s="164">
        <v>16707.685</v>
      </c>
      <c r="K49" s="166">
        <f t="shared" si="16"/>
        <v>-0.014999999999417923</v>
      </c>
      <c r="L49" s="157">
        <f t="shared" si="14"/>
        <v>0.9999991022103581</v>
      </c>
      <c r="M49" s="166">
        <f>D49+I49</f>
        <v>135762.1</v>
      </c>
      <c r="N49" s="166">
        <f>J49+F49</f>
        <v>135721.4461</v>
      </c>
      <c r="O49" s="166">
        <f t="shared" si="17"/>
        <v>-40.653900000004796</v>
      </c>
      <c r="P49" s="157">
        <f t="shared" si="15"/>
        <v>0.9997005504481736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48.75" customHeight="1">
      <c r="A50" s="77">
        <v>41033400</v>
      </c>
      <c r="B50" s="163" t="s">
        <v>210</v>
      </c>
      <c r="C50" s="17"/>
      <c r="D50" s="164">
        <v>6122.4</v>
      </c>
      <c r="E50" s="150">
        <v>0</v>
      </c>
      <c r="F50" s="164">
        <v>6122.4</v>
      </c>
      <c r="G50" s="166">
        <f t="shared" si="12"/>
        <v>0</v>
      </c>
      <c r="H50" s="157">
        <f t="shared" si="13"/>
        <v>1</v>
      </c>
      <c r="I50" s="164">
        <v>0</v>
      </c>
      <c r="J50" s="164">
        <v>0</v>
      </c>
      <c r="K50" s="166"/>
      <c r="L50" s="157"/>
      <c r="M50" s="166"/>
      <c r="N50" s="166"/>
      <c r="O50" s="166"/>
      <c r="P50" s="15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45.75" customHeight="1">
      <c r="A51" s="77">
        <v>41033800</v>
      </c>
      <c r="B51" s="163" t="s">
        <v>198</v>
      </c>
      <c r="C51" s="17"/>
      <c r="D51" s="164">
        <v>3160</v>
      </c>
      <c r="E51" s="150">
        <v>0</v>
      </c>
      <c r="F51" s="164">
        <v>3160</v>
      </c>
      <c r="G51" s="166">
        <f t="shared" si="12"/>
        <v>0</v>
      </c>
      <c r="H51" s="157">
        <f t="shared" si="13"/>
        <v>1</v>
      </c>
      <c r="I51" s="164">
        <v>0</v>
      </c>
      <c r="J51" s="164">
        <v>0</v>
      </c>
      <c r="K51" s="166">
        <f t="shared" si="16"/>
        <v>0</v>
      </c>
      <c r="L51" s="157"/>
      <c r="M51" s="166"/>
      <c r="N51" s="166"/>
      <c r="O51" s="166"/>
      <c r="P51" s="15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9.25" customHeight="1">
      <c r="A52" s="77" t="s">
        <v>101</v>
      </c>
      <c r="B52" s="163" t="s">
        <v>105</v>
      </c>
      <c r="C52" s="17"/>
      <c r="D52" s="164">
        <v>191939.1</v>
      </c>
      <c r="E52" s="150">
        <v>0</v>
      </c>
      <c r="F52" s="164">
        <v>191939.1</v>
      </c>
      <c r="G52" s="166">
        <f t="shared" si="12"/>
        <v>0</v>
      </c>
      <c r="H52" s="157">
        <f t="shared" si="13"/>
        <v>1</v>
      </c>
      <c r="I52" s="164">
        <v>0</v>
      </c>
      <c r="J52" s="164">
        <v>0</v>
      </c>
      <c r="K52" s="166">
        <f t="shared" si="16"/>
        <v>0</v>
      </c>
      <c r="L52" s="157">
        <f t="shared" si="14"/>
      </c>
      <c r="M52" s="166">
        <f aca="true" t="shared" si="18" ref="M52:M65">D52+I52</f>
        <v>191939.1</v>
      </c>
      <c r="N52" s="166">
        <f aca="true" t="shared" si="19" ref="N52:N65">J52+F52</f>
        <v>191939.1</v>
      </c>
      <c r="O52" s="166">
        <f t="shared" si="17"/>
        <v>0</v>
      </c>
      <c r="P52" s="157">
        <f t="shared" si="15"/>
        <v>1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67.5" customHeight="1">
      <c r="A53" s="77" t="s">
        <v>102</v>
      </c>
      <c r="B53" s="163" t="s">
        <v>106</v>
      </c>
      <c r="C53" s="17"/>
      <c r="D53" s="164">
        <v>16298</v>
      </c>
      <c r="E53" s="150">
        <v>0</v>
      </c>
      <c r="F53" s="164">
        <v>16178.65975</v>
      </c>
      <c r="G53" s="166">
        <f t="shared" si="12"/>
        <v>-119.34024999999929</v>
      </c>
      <c r="H53" s="157">
        <f t="shared" si="13"/>
        <v>0.9926776138176464</v>
      </c>
      <c r="I53" s="164">
        <v>0</v>
      </c>
      <c r="J53" s="164">
        <v>0</v>
      </c>
      <c r="K53" s="166">
        <f t="shared" si="16"/>
        <v>0</v>
      </c>
      <c r="L53" s="157">
        <f t="shared" si="14"/>
      </c>
      <c r="M53" s="166">
        <f t="shared" si="18"/>
        <v>16298</v>
      </c>
      <c r="N53" s="166">
        <f t="shared" si="19"/>
        <v>16178.65975</v>
      </c>
      <c r="O53" s="166">
        <f t="shared" si="17"/>
        <v>-119.34024999999929</v>
      </c>
      <c r="P53" s="157">
        <f t="shared" si="15"/>
        <v>0.9926776138176464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49.5" customHeight="1">
      <c r="A54" s="77">
        <v>41034500</v>
      </c>
      <c r="B54" s="163" t="s">
        <v>191</v>
      </c>
      <c r="C54" s="17"/>
      <c r="D54" s="164">
        <v>30832</v>
      </c>
      <c r="E54" s="150">
        <v>0</v>
      </c>
      <c r="F54" s="164">
        <v>30832</v>
      </c>
      <c r="G54" s="166">
        <f t="shared" si="12"/>
        <v>0</v>
      </c>
      <c r="H54" s="157">
        <f t="shared" si="13"/>
        <v>1</v>
      </c>
      <c r="I54" s="164">
        <v>0</v>
      </c>
      <c r="J54" s="164">
        <v>0</v>
      </c>
      <c r="K54" s="166">
        <f>J54-I54</f>
        <v>0</v>
      </c>
      <c r="L54" s="157">
        <f>_xlfn.IFERROR(J54/I54,"")</f>
      </c>
      <c r="M54" s="166">
        <f t="shared" si="18"/>
        <v>30832</v>
      </c>
      <c r="N54" s="166">
        <f t="shared" si="19"/>
        <v>30832</v>
      </c>
      <c r="O54" s="166">
        <f>N54-M54</f>
        <v>0</v>
      </c>
      <c r="P54" s="157">
        <f>_xlfn.IFERROR(N54/M54,"")</f>
        <v>1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49.5" customHeight="1">
      <c r="A55" s="77">
        <v>41035300</v>
      </c>
      <c r="B55" s="163" t="s">
        <v>199</v>
      </c>
      <c r="C55" s="17"/>
      <c r="D55" s="164">
        <v>909.4</v>
      </c>
      <c r="E55" s="150">
        <v>0</v>
      </c>
      <c r="F55" s="164">
        <v>909.4</v>
      </c>
      <c r="G55" s="166">
        <f t="shared" si="12"/>
        <v>0</v>
      </c>
      <c r="H55" s="157">
        <f t="shared" si="13"/>
        <v>1</v>
      </c>
      <c r="I55" s="164">
        <v>0</v>
      </c>
      <c r="J55" s="164">
        <v>0</v>
      </c>
      <c r="K55" s="166">
        <f>J55-I55</f>
        <v>0</v>
      </c>
      <c r="L55" s="157"/>
      <c r="M55" s="166">
        <f t="shared" si="18"/>
        <v>909.4</v>
      </c>
      <c r="N55" s="166">
        <f t="shared" si="19"/>
        <v>909.4</v>
      </c>
      <c r="O55" s="166">
        <f>N55-M55</f>
        <v>0</v>
      </c>
      <c r="P55" s="157">
        <f>_xlfn.IFERROR(N55/M55,"")</f>
        <v>1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40.5" customHeight="1">
      <c r="A56" s="77" t="s">
        <v>103</v>
      </c>
      <c r="B56" s="163" t="s">
        <v>93</v>
      </c>
      <c r="C56" s="17"/>
      <c r="D56" s="164">
        <v>17609.8</v>
      </c>
      <c r="E56" s="150">
        <v>0</v>
      </c>
      <c r="F56" s="164">
        <v>17609.8</v>
      </c>
      <c r="G56" s="166">
        <f t="shared" si="12"/>
        <v>0</v>
      </c>
      <c r="H56" s="157">
        <f t="shared" si="13"/>
        <v>1</v>
      </c>
      <c r="I56" s="164">
        <v>0</v>
      </c>
      <c r="J56" s="164">
        <v>0</v>
      </c>
      <c r="K56" s="166">
        <f t="shared" si="16"/>
        <v>0</v>
      </c>
      <c r="L56" s="157">
        <f t="shared" si="14"/>
      </c>
      <c r="M56" s="166">
        <f t="shared" si="18"/>
        <v>17609.8</v>
      </c>
      <c r="N56" s="166">
        <f t="shared" si="19"/>
        <v>17609.8</v>
      </c>
      <c r="O56" s="166">
        <f t="shared" si="17"/>
        <v>0</v>
      </c>
      <c r="P56" s="157">
        <f t="shared" si="15"/>
        <v>1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64.5" customHeight="1">
      <c r="A57" s="77">
        <v>41035600</v>
      </c>
      <c r="B57" s="163" t="s">
        <v>197</v>
      </c>
      <c r="C57" s="17"/>
      <c r="D57" s="164">
        <v>1594.916</v>
      </c>
      <c r="E57" s="150">
        <v>0</v>
      </c>
      <c r="F57" s="164">
        <v>1594.916</v>
      </c>
      <c r="G57" s="166">
        <f t="shared" si="12"/>
        <v>0</v>
      </c>
      <c r="H57" s="157">
        <f t="shared" si="13"/>
        <v>1</v>
      </c>
      <c r="I57" s="164">
        <v>0</v>
      </c>
      <c r="J57" s="164">
        <v>0</v>
      </c>
      <c r="K57" s="166">
        <f t="shared" si="16"/>
        <v>0</v>
      </c>
      <c r="L57" s="157"/>
      <c r="M57" s="166">
        <f t="shared" si="18"/>
        <v>1594.916</v>
      </c>
      <c r="N57" s="166">
        <f t="shared" si="19"/>
        <v>1594.916</v>
      </c>
      <c r="O57" s="166">
        <f aca="true" t="shared" si="20" ref="O57:O63">N57-M57</f>
        <v>0</v>
      </c>
      <c r="P57" s="157">
        <f aca="true" t="shared" si="21" ref="P57:P63">_xlfn.IFERROR(N57/M57,"")</f>
        <v>1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66" customHeight="1">
      <c r="A58" s="77">
        <v>41035900</v>
      </c>
      <c r="B58" s="163" t="s">
        <v>190</v>
      </c>
      <c r="C58" s="17"/>
      <c r="D58" s="164">
        <v>25462.9</v>
      </c>
      <c r="E58" s="150">
        <v>0</v>
      </c>
      <c r="F58" s="164">
        <v>25462.875</v>
      </c>
      <c r="G58" s="166">
        <f t="shared" si="12"/>
        <v>-0.02500000000145519</v>
      </c>
      <c r="H58" s="157">
        <f t="shared" si="13"/>
        <v>0.9999990181793903</v>
      </c>
      <c r="I58" s="164">
        <v>0</v>
      </c>
      <c r="J58" s="164">
        <v>0</v>
      </c>
      <c r="K58" s="166">
        <f t="shared" si="16"/>
        <v>0</v>
      </c>
      <c r="L58" s="157">
        <f>_xlfn.IFERROR(J58/I58,"")</f>
      </c>
      <c r="M58" s="166">
        <f t="shared" si="18"/>
        <v>25462.9</v>
      </c>
      <c r="N58" s="166">
        <f t="shared" si="19"/>
        <v>25462.875</v>
      </c>
      <c r="O58" s="166">
        <f t="shared" si="20"/>
        <v>-0.02500000000145519</v>
      </c>
      <c r="P58" s="157">
        <f t="shared" si="21"/>
        <v>0.9999990181793903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97.25" customHeight="1">
      <c r="A59" s="77">
        <v>41036100</v>
      </c>
      <c r="B59" s="163" t="s">
        <v>194</v>
      </c>
      <c r="C59" s="17"/>
      <c r="D59" s="164">
        <v>3164.659</v>
      </c>
      <c r="E59" s="150">
        <v>0</v>
      </c>
      <c r="F59" s="164">
        <v>3164.10673</v>
      </c>
      <c r="G59" s="166">
        <f t="shared" si="12"/>
        <v>-0.552270000000135</v>
      </c>
      <c r="H59" s="157">
        <f t="shared" si="13"/>
        <v>0.999825488306955</v>
      </c>
      <c r="I59" s="164">
        <v>0</v>
      </c>
      <c r="J59" s="164">
        <v>0</v>
      </c>
      <c r="K59" s="166">
        <f t="shared" si="16"/>
        <v>0</v>
      </c>
      <c r="L59" s="157"/>
      <c r="M59" s="166">
        <f t="shared" si="18"/>
        <v>3164.659</v>
      </c>
      <c r="N59" s="166">
        <f t="shared" si="19"/>
        <v>3164.10673</v>
      </c>
      <c r="O59" s="166">
        <f t="shared" si="20"/>
        <v>-0.552270000000135</v>
      </c>
      <c r="P59" s="157">
        <f t="shared" si="21"/>
        <v>0.999825488306955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6" customHeight="1">
      <c r="A60" s="77">
        <v>41036400</v>
      </c>
      <c r="B60" s="163" t="s">
        <v>195</v>
      </c>
      <c r="C60" s="17"/>
      <c r="D60" s="164">
        <v>1601.947</v>
      </c>
      <c r="E60" s="150">
        <v>0</v>
      </c>
      <c r="F60" s="164">
        <v>1601.9463899999998</v>
      </c>
      <c r="G60" s="166">
        <f t="shared" si="12"/>
        <v>-0.0006100000000515138</v>
      </c>
      <c r="H60" s="157">
        <f t="shared" si="13"/>
        <v>0.9999996192133697</v>
      </c>
      <c r="I60" s="164">
        <v>0</v>
      </c>
      <c r="J60" s="164">
        <v>0</v>
      </c>
      <c r="K60" s="166">
        <f t="shared" si="16"/>
        <v>0</v>
      </c>
      <c r="L60" s="157"/>
      <c r="M60" s="166">
        <f t="shared" si="18"/>
        <v>1601.947</v>
      </c>
      <c r="N60" s="166">
        <f t="shared" si="19"/>
        <v>1601.9463899999998</v>
      </c>
      <c r="O60" s="166">
        <f t="shared" si="20"/>
        <v>-0.0006100000000515138</v>
      </c>
      <c r="P60" s="157">
        <f t="shared" si="21"/>
        <v>0.9999996192133697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89.25" customHeight="1">
      <c r="A61" s="77">
        <v>41036600</v>
      </c>
      <c r="B61" s="163" t="s">
        <v>211</v>
      </c>
      <c r="C61" s="17"/>
      <c r="D61" s="164">
        <v>0</v>
      </c>
      <c r="E61" s="150">
        <v>0</v>
      </c>
      <c r="F61" s="164">
        <v>0</v>
      </c>
      <c r="G61" s="166">
        <f t="shared" si="12"/>
        <v>0</v>
      </c>
      <c r="H61" s="157">
        <f t="shared" si="13"/>
      </c>
      <c r="I61" s="164">
        <v>125165.6</v>
      </c>
      <c r="J61" s="164">
        <v>110894.10392000001</v>
      </c>
      <c r="K61" s="166"/>
      <c r="L61" s="157"/>
      <c r="M61" s="166">
        <f t="shared" si="18"/>
        <v>125165.6</v>
      </c>
      <c r="N61" s="166">
        <f t="shared" si="19"/>
        <v>110894.10392000001</v>
      </c>
      <c r="O61" s="166">
        <f t="shared" si="20"/>
        <v>-14271.496079999997</v>
      </c>
      <c r="P61" s="157">
        <f t="shared" si="21"/>
        <v>0.8859790862665141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48" customHeight="1">
      <c r="A62" s="77">
        <v>41037000</v>
      </c>
      <c r="B62" s="163" t="s">
        <v>200</v>
      </c>
      <c r="C62" s="17"/>
      <c r="D62" s="164">
        <v>1305.8</v>
      </c>
      <c r="E62" s="150">
        <v>0</v>
      </c>
      <c r="F62" s="164">
        <v>898.34565</v>
      </c>
      <c r="G62" s="166">
        <f t="shared" si="12"/>
        <v>-407.45435</v>
      </c>
      <c r="H62" s="157">
        <f t="shared" si="13"/>
        <v>0.6879657298207995</v>
      </c>
      <c r="I62" s="164">
        <v>0</v>
      </c>
      <c r="J62" s="164">
        <v>0</v>
      </c>
      <c r="K62" s="166">
        <f t="shared" si="16"/>
        <v>0</v>
      </c>
      <c r="L62" s="157"/>
      <c r="M62" s="166">
        <f t="shared" si="18"/>
        <v>1305.8</v>
      </c>
      <c r="N62" s="166">
        <f t="shared" si="19"/>
        <v>898.34565</v>
      </c>
      <c r="O62" s="166">
        <f t="shared" si="20"/>
        <v>-407.45435</v>
      </c>
      <c r="P62" s="157">
        <f t="shared" si="21"/>
        <v>0.6879657298207995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48" customHeight="1">
      <c r="A63" s="77">
        <v>41037200</v>
      </c>
      <c r="B63" s="163" t="s">
        <v>196</v>
      </c>
      <c r="C63" s="17"/>
      <c r="D63" s="164">
        <v>35173</v>
      </c>
      <c r="E63" s="150">
        <v>0</v>
      </c>
      <c r="F63" s="164">
        <v>30432.67734</v>
      </c>
      <c r="G63" s="166">
        <f t="shared" si="12"/>
        <v>-4740.322660000002</v>
      </c>
      <c r="H63" s="157">
        <f t="shared" si="13"/>
        <v>0.8652283666448696</v>
      </c>
      <c r="I63" s="164">
        <v>0</v>
      </c>
      <c r="J63" s="164">
        <v>0</v>
      </c>
      <c r="K63" s="166">
        <f t="shared" si="16"/>
        <v>0</v>
      </c>
      <c r="L63" s="157"/>
      <c r="M63" s="166">
        <f t="shared" si="18"/>
        <v>35173</v>
      </c>
      <c r="N63" s="166">
        <f t="shared" si="19"/>
        <v>30432.67734</v>
      </c>
      <c r="O63" s="166">
        <f t="shared" si="20"/>
        <v>-4740.322660000002</v>
      </c>
      <c r="P63" s="157">
        <f t="shared" si="21"/>
        <v>0.8652283666448696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72.75" customHeight="1">
      <c r="A64" s="77" t="s">
        <v>104</v>
      </c>
      <c r="B64" s="163" t="s">
        <v>107</v>
      </c>
      <c r="C64" s="17"/>
      <c r="D64" s="164">
        <v>0</v>
      </c>
      <c r="E64" s="150">
        <v>0</v>
      </c>
      <c r="F64" s="164">
        <v>0</v>
      </c>
      <c r="G64" s="166">
        <f t="shared" si="12"/>
        <v>0</v>
      </c>
      <c r="H64" s="157">
        <f t="shared" si="13"/>
      </c>
      <c r="I64" s="164">
        <v>398120.2</v>
      </c>
      <c r="J64" s="164">
        <v>398120.2</v>
      </c>
      <c r="K64" s="166">
        <f aca="true" t="shared" si="22" ref="K64:K69">J64-I64</f>
        <v>0</v>
      </c>
      <c r="L64" s="157">
        <f t="shared" si="14"/>
        <v>1</v>
      </c>
      <c r="M64" s="166">
        <f t="shared" si="18"/>
        <v>398120.2</v>
      </c>
      <c r="N64" s="166">
        <f t="shared" si="19"/>
        <v>398120.2</v>
      </c>
      <c r="O64" s="166">
        <f t="shared" si="17"/>
        <v>0</v>
      </c>
      <c r="P64" s="157">
        <f t="shared" si="15"/>
        <v>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60.75" customHeight="1">
      <c r="A65" s="77" t="s">
        <v>205</v>
      </c>
      <c r="B65" s="163" t="s">
        <v>206</v>
      </c>
      <c r="C65" s="17"/>
      <c r="D65" s="164">
        <v>17414.4</v>
      </c>
      <c r="E65" s="150">
        <v>0</v>
      </c>
      <c r="F65" s="164">
        <v>16652.66205</v>
      </c>
      <c r="G65" s="166">
        <f t="shared" si="12"/>
        <v>-761.7379500000025</v>
      </c>
      <c r="H65" s="157">
        <f t="shared" si="13"/>
        <v>0.9562581570424475</v>
      </c>
      <c r="I65" s="164">
        <v>0</v>
      </c>
      <c r="J65" s="164">
        <v>0</v>
      </c>
      <c r="K65" s="166">
        <f>J65-I65</f>
        <v>0</v>
      </c>
      <c r="L65" s="157">
        <f>_xlfn.IFERROR(J65/I65,"")</f>
      </c>
      <c r="M65" s="166">
        <f t="shared" si="18"/>
        <v>17414.4</v>
      </c>
      <c r="N65" s="166">
        <f t="shared" si="19"/>
        <v>16652.66205</v>
      </c>
      <c r="O65" s="166">
        <f>N65-M65</f>
        <v>-761.7379500000025</v>
      </c>
      <c r="P65" s="157">
        <f>_xlfn.IFERROR(N65/M65,"")</f>
        <v>0.9562581570424475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6" s="68" customFormat="1" ht="37.5">
      <c r="A66" s="89">
        <v>900102</v>
      </c>
      <c r="B66" s="90" t="s">
        <v>173</v>
      </c>
      <c r="C66" s="91"/>
      <c r="D66" s="149">
        <f>D39+D40</f>
        <v>1626776.31</v>
      </c>
      <c r="E66" s="149">
        <f>E39+E40</f>
        <v>0</v>
      </c>
      <c r="F66" s="149">
        <f>F39+F40</f>
        <v>1628900.3053899999</v>
      </c>
      <c r="G66" s="149">
        <f t="shared" si="12"/>
        <v>2123.995389999822</v>
      </c>
      <c r="H66" s="159">
        <f t="shared" si="13"/>
        <v>1.0013056468654868</v>
      </c>
      <c r="I66" s="149">
        <f>I40+I39</f>
        <v>629443.84537</v>
      </c>
      <c r="J66" s="149">
        <f>J40+J39</f>
        <v>631008.04189</v>
      </c>
      <c r="K66" s="149">
        <f t="shared" si="22"/>
        <v>1564.1965199999977</v>
      </c>
      <c r="L66" s="159">
        <f>_xlfn.IFERROR(J66/I66,"")</f>
        <v>1.002485045380149</v>
      </c>
      <c r="M66" s="149">
        <f>M40+M39</f>
        <v>2256220.15537</v>
      </c>
      <c r="N66" s="149">
        <f>N40+N39</f>
        <v>2259908.34728</v>
      </c>
      <c r="O66" s="149">
        <f t="shared" si="17"/>
        <v>3688.1919100000523</v>
      </c>
      <c r="P66" s="160">
        <f>_xlfn.IFERROR(N66/M66,"")</f>
        <v>1.0016346773169373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1" ht="24" customHeight="1">
      <c r="A67" s="77">
        <v>41050000</v>
      </c>
      <c r="B67" s="163" t="s">
        <v>159</v>
      </c>
      <c r="C67" s="13"/>
      <c r="D67" s="164">
        <v>35286.773890000004</v>
      </c>
      <c r="E67" s="164">
        <v>0</v>
      </c>
      <c r="F67" s="164">
        <v>29066.86461</v>
      </c>
      <c r="G67" s="166">
        <f t="shared" si="12"/>
        <v>-6219.9092800000035</v>
      </c>
      <c r="H67" s="165">
        <f t="shared" si="13"/>
        <v>0.8237325605511736</v>
      </c>
      <c r="I67" s="164">
        <v>3823.27745</v>
      </c>
      <c r="J67" s="164">
        <v>1614.85299</v>
      </c>
      <c r="K67" s="166">
        <f t="shared" si="22"/>
        <v>-2208.42446</v>
      </c>
      <c r="L67" s="165">
        <f>_xlfn.IFERROR(J67/I67,"")</f>
        <v>0.42237400008728115</v>
      </c>
      <c r="M67" s="166">
        <f>D67+I67</f>
        <v>39110.051340000005</v>
      </c>
      <c r="N67" s="166">
        <f>J67+F67</f>
        <v>30681.7176</v>
      </c>
      <c r="O67" s="166">
        <f t="shared" si="17"/>
        <v>-8428.333740000005</v>
      </c>
      <c r="P67" s="165">
        <f>_xlfn.IFERROR(N67/M67,"")</f>
        <v>0.7844969911512265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63" hidden="1">
      <c r="A68" s="80" t="s">
        <v>166</v>
      </c>
      <c r="B68" s="18" t="s">
        <v>167</v>
      </c>
      <c r="C68" s="13"/>
      <c r="D68" s="164">
        <v>0</v>
      </c>
      <c r="E68" s="170">
        <v>0</v>
      </c>
      <c r="F68" s="164">
        <v>0</v>
      </c>
      <c r="G68" s="166">
        <f t="shared" si="12"/>
        <v>0</v>
      </c>
      <c r="H68" s="166"/>
      <c r="I68" s="164">
        <v>5000</v>
      </c>
      <c r="J68" s="164">
        <v>5000</v>
      </c>
      <c r="K68" s="166">
        <f t="shared" si="22"/>
        <v>0</v>
      </c>
      <c r="L68" s="166">
        <f>J68/I68*100</f>
        <v>100</v>
      </c>
      <c r="M68" s="166">
        <f>D68+I68</f>
        <v>5000</v>
      </c>
      <c r="N68" s="166">
        <f>J68+F68</f>
        <v>5000</v>
      </c>
      <c r="O68" s="166">
        <f t="shared" si="17"/>
        <v>0</v>
      </c>
      <c r="P68" s="165">
        <f>N68/M68*100</f>
        <v>100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1.75" customHeight="1">
      <c r="A69" s="89">
        <v>900103</v>
      </c>
      <c r="B69" s="90" t="s">
        <v>174</v>
      </c>
      <c r="C69" s="91" t="e">
        <f>C39+C40</f>
        <v>#REF!</v>
      </c>
      <c r="D69" s="149">
        <f>D66+D67</f>
        <v>1662063.0838900001</v>
      </c>
      <c r="E69" s="148">
        <f>E66+E67</f>
        <v>0</v>
      </c>
      <c r="F69" s="149">
        <f>F66+F67</f>
        <v>1657967.17</v>
      </c>
      <c r="G69" s="149">
        <f t="shared" si="12"/>
        <v>-4095.9138900002</v>
      </c>
      <c r="H69" s="159">
        <f>_xlfn.IFERROR(F69/D69,"")</f>
        <v>0.9975356447479635</v>
      </c>
      <c r="I69" s="149">
        <f>I66+I67</f>
        <v>633267.12282</v>
      </c>
      <c r="J69" s="149">
        <f>J66+J67</f>
        <v>632622.89488</v>
      </c>
      <c r="K69" s="149">
        <f t="shared" si="22"/>
        <v>-644.2279400000116</v>
      </c>
      <c r="L69" s="159">
        <f>_xlfn.IFERROR(J69/I69,"")</f>
        <v>0.9989826916370912</v>
      </c>
      <c r="M69" s="149">
        <f>D69+I69</f>
        <v>2295330.20671</v>
      </c>
      <c r="N69" s="149">
        <f>J69+F69</f>
        <v>2290590.06488</v>
      </c>
      <c r="O69" s="149">
        <f t="shared" si="17"/>
        <v>-4740.141830000095</v>
      </c>
      <c r="P69" s="160">
        <f>_xlfn.IFERROR(N69/M69,"")</f>
        <v>0.9979348758552721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9" ht="15.75">
      <c r="B70" s="132"/>
      <c r="C70" s="8"/>
      <c r="D70" s="133"/>
      <c r="E70" s="137"/>
      <c r="F70" s="103"/>
      <c r="G70" s="52"/>
      <c r="H70" s="52"/>
      <c r="I70" s="134"/>
    </row>
    <row r="71" spans="2:10" ht="15.75">
      <c r="B71" s="30"/>
      <c r="C71" s="9"/>
      <c r="D71" s="133"/>
      <c r="E71" s="138"/>
      <c r="F71" s="96"/>
      <c r="I71" s="134"/>
      <c r="J71" s="106"/>
    </row>
    <row r="72" spans="3:10" ht="15.75">
      <c r="C72" s="9"/>
      <c r="E72" s="138"/>
      <c r="F72" s="180"/>
      <c r="G72" s="12"/>
      <c r="H72" s="12"/>
      <c r="J72" s="106"/>
    </row>
    <row r="73" spans="2:10" ht="15.75" hidden="1">
      <c r="B73" s="52" t="s">
        <v>98</v>
      </c>
      <c r="C73" s="53"/>
      <c r="D73" s="97"/>
      <c r="E73" s="130"/>
      <c r="F73" s="104"/>
      <c r="I73" s="103"/>
      <c r="J73" s="103"/>
    </row>
    <row r="74" spans="2:6" ht="15.75" hidden="1">
      <c r="B74" s="52" t="s">
        <v>96</v>
      </c>
      <c r="C74" s="52"/>
      <c r="D74" s="98"/>
      <c r="E74" s="139"/>
      <c r="F74" s="100"/>
    </row>
    <row r="75" spans="2:6" ht="15.75" hidden="1">
      <c r="B75" s="52" t="s">
        <v>97</v>
      </c>
      <c r="C75" s="52"/>
      <c r="D75" s="98"/>
      <c r="E75" s="139"/>
      <c r="F75" s="100"/>
    </row>
    <row r="76" spans="2:5" ht="15.75" hidden="1">
      <c r="B76" s="52"/>
      <c r="C76" s="52"/>
      <c r="D76" s="99"/>
      <c r="E76" s="129"/>
    </row>
    <row r="77" spans="2:5" ht="15.75" hidden="1">
      <c r="B77" s="52"/>
      <c r="C77" s="52"/>
      <c r="D77" s="99"/>
      <c r="E77" s="129"/>
    </row>
    <row r="78" spans="2:6" ht="15.75" hidden="1">
      <c r="B78" s="52" t="s">
        <v>99</v>
      </c>
      <c r="C78" s="52"/>
      <c r="D78" s="97"/>
      <c r="E78" s="130"/>
      <c r="F78" s="104"/>
    </row>
    <row r="79" spans="2:6" ht="15.75" hidden="1">
      <c r="B79" s="52" t="s">
        <v>96</v>
      </c>
      <c r="D79" s="98"/>
      <c r="E79" s="139"/>
      <c r="F79" s="100"/>
    </row>
    <row r="80" spans="2:6" ht="15.75" hidden="1">
      <c r="B80" s="52" t="s">
        <v>97</v>
      </c>
      <c r="D80" s="100"/>
      <c r="F80" s="100"/>
    </row>
    <row r="82" ht="15.75">
      <c r="F82" s="100"/>
    </row>
    <row r="84" ht="15.75">
      <c r="E84" s="140"/>
    </row>
    <row r="122" spans="1:11" ht="15.7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</sheetData>
  <sheetProtection/>
  <mergeCells count="12">
    <mergeCell ref="A122:K122"/>
    <mergeCell ref="A5:P5"/>
    <mergeCell ref="O6:P6"/>
    <mergeCell ref="A7:A8"/>
    <mergeCell ref="B7:B8"/>
    <mergeCell ref="C7:H7"/>
    <mergeCell ref="I7:L7"/>
    <mergeCell ref="M7:P7"/>
    <mergeCell ref="A1:P1"/>
    <mergeCell ref="A2:P2"/>
    <mergeCell ref="A3:P3"/>
    <mergeCell ref="A4:P4"/>
  </mergeCells>
  <conditionalFormatting sqref="F72">
    <cfRule type="expression" priority="1" dxfId="1" stopIfTrue="1">
      <formula>A72=1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4"/>
  <sheetViews>
    <sheetView view="pageBreakPreview" zoomScale="85" zoomScaleNormal="75" zoomScaleSheetLayoutView="85" zoomScalePageLayoutView="0" workbookViewId="0" topLeftCell="A1">
      <pane xSplit="2" ySplit="5" topLeftCell="C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9" sqref="L49"/>
    </sheetView>
  </sheetViews>
  <sheetFormatPr defaultColWidth="7.625" defaultRowHeight="12.75"/>
  <cols>
    <col min="1" max="1" width="16.00390625" style="66" customWidth="1"/>
    <col min="2" max="2" width="65.25390625" style="67" customWidth="1"/>
    <col min="3" max="3" width="21.25390625" style="121" customWidth="1"/>
    <col min="4" max="4" width="20.25390625" style="126" customWidth="1"/>
    <col min="5" max="5" width="20.00390625" style="1" customWidth="1"/>
    <col min="6" max="6" width="16.00390625" style="1" customWidth="1"/>
    <col min="7" max="7" width="21.625" style="126" customWidth="1"/>
    <col min="8" max="8" width="20.75390625" style="126" customWidth="1"/>
    <col min="9" max="9" width="18.75390625" style="6" customWidth="1"/>
    <col min="10" max="10" width="14.25390625" style="6" customWidth="1"/>
    <col min="11" max="11" width="19.125" style="1" customWidth="1"/>
    <col min="12" max="12" width="19.375" style="1" customWidth="1"/>
    <col min="13" max="13" width="21.625" style="1" customWidth="1"/>
    <col min="14" max="14" width="11.875" style="1" customWidth="1"/>
    <col min="15" max="16" width="7.625" style="6" customWidth="1"/>
    <col min="17" max="16384" width="7.625" style="1" customWidth="1"/>
  </cols>
  <sheetData>
    <row r="1" spans="1:10" ht="23.25" customHeight="1">
      <c r="A1" s="195" t="s">
        <v>94</v>
      </c>
      <c r="B1" s="195"/>
      <c r="C1" s="195"/>
      <c r="D1" s="122"/>
      <c r="E1" s="51"/>
      <c r="F1" s="51"/>
      <c r="G1" s="101" t="s">
        <v>21</v>
      </c>
      <c r="H1" s="101"/>
      <c r="I1" s="108"/>
      <c r="J1" s="108"/>
    </row>
    <row r="2" spans="1:14" ht="21.75" customHeight="1">
      <c r="A2" s="10"/>
      <c r="B2" s="10" t="s">
        <v>21</v>
      </c>
      <c r="C2" s="115"/>
      <c r="D2" s="123"/>
      <c r="E2" s="54"/>
      <c r="F2" s="88"/>
      <c r="G2" s="100"/>
      <c r="H2" s="103"/>
      <c r="I2" s="109"/>
      <c r="J2" s="108"/>
      <c r="M2" s="191" t="s">
        <v>181</v>
      </c>
      <c r="N2" s="191"/>
    </row>
    <row r="3" spans="1:14" s="6" customFormat="1" ht="20.25">
      <c r="A3" s="196" t="s">
        <v>89</v>
      </c>
      <c r="B3" s="193" t="s">
        <v>22</v>
      </c>
      <c r="C3" s="181" t="s">
        <v>46</v>
      </c>
      <c r="D3" s="181"/>
      <c r="E3" s="181"/>
      <c r="F3" s="181"/>
      <c r="G3" s="197" t="s">
        <v>47</v>
      </c>
      <c r="H3" s="197"/>
      <c r="I3" s="197"/>
      <c r="J3" s="197"/>
      <c r="K3" s="181" t="s">
        <v>180</v>
      </c>
      <c r="L3" s="181"/>
      <c r="M3" s="181"/>
      <c r="N3" s="181"/>
    </row>
    <row r="4" spans="1:14" s="6" customFormat="1" ht="116.25" customHeight="1">
      <c r="A4" s="196"/>
      <c r="B4" s="193"/>
      <c r="C4" s="107" t="s">
        <v>182</v>
      </c>
      <c r="D4" s="105" t="s">
        <v>51</v>
      </c>
      <c r="E4" s="44" t="s">
        <v>67</v>
      </c>
      <c r="F4" s="44" t="s">
        <v>193</v>
      </c>
      <c r="G4" s="110" t="s">
        <v>183</v>
      </c>
      <c r="H4" s="111" t="s">
        <v>51</v>
      </c>
      <c r="I4" s="114" t="s">
        <v>169</v>
      </c>
      <c r="J4" s="105" t="s">
        <v>7</v>
      </c>
      <c r="K4" s="34" t="s">
        <v>187</v>
      </c>
      <c r="L4" s="33" t="s">
        <v>51</v>
      </c>
      <c r="M4" s="33" t="s">
        <v>170</v>
      </c>
      <c r="N4" s="33" t="s">
        <v>7</v>
      </c>
    </row>
    <row r="5" spans="1:16" s="56" customFormat="1" ht="14.25">
      <c r="A5" s="48">
        <v>1</v>
      </c>
      <c r="B5" s="48">
        <v>2</v>
      </c>
      <c r="C5" s="95" t="s">
        <v>42</v>
      </c>
      <c r="D5" s="95" t="s">
        <v>8</v>
      </c>
      <c r="E5" s="95" t="s">
        <v>9</v>
      </c>
      <c r="F5" s="95" t="s">
        <v>58</v>
      </c>
      <c r="G5" s="95" t="s">
        <v>59</v>
      </c>
      <c r="H5" s="95" t="s">
        <v>43</v>
      </c>
      <c r="I5" s="95" t="s">
        <v>10</v>
      </c>
      <c r="J5" s="95" t="s">
        <v>11</v>
      </c>
      <c r="K5" s="95" t="s">
        <v>12</v>
      </c>
      <c r="L5" s="95" t="s">
        <v>13</v>
      </c>
      <c r="M5" s="95" t="s">
        <v>44</v>
      </c>
      <c r="N5" s="95" t="s">
        <v>14</v>
      </c>
      <c r="O5" s="55"/>
      <c r="P5" s="55"/>
    </row>
    <row r="6" spans="1:14" ht="22.5" customHeight="1">
      <c r="A6" s="37" t="s">
        <v>69</v>
      </c>
      <c r="B6" s="26" t="s">
        <v>31</v>
      </c>
      <c r="C6" s="143">
        <f>C7+C8</f>
        <v>29787.899999999998</v>
      </c>
      <c r="D6" s="143">
        <f>D7+D8</f>
        <v>28879.156600000002</v>
      </c>
      <c r="E6" s="144">
        <f aca="true" t="shared" si="0" ref="E6:E37">D6-C6</f>
        <v>-908.7433999999957</v>
      </c>
      <c r="F6" s="156">
        <f aca="true" t="shared" si="1" ref="F6:F37">_xlfn.IFERROR(D6/C6,"")</f>
        <v>0.9694928679094533</v>
      </c>
      <c r="G6" s="143">
        <f>G7+G8</f>
        <v>120</v>
      </c>
      <c r="H6" s="143">
        <f>H7+H8</f>
        <v>119.9999</v>
      </c>
      <c r="I6" s="143">
        <f aca="true" t="shared" si="2" ref="I6:I14">H6-G6</f>
        <v>-0.00010000000000331966</v>
      </c>
      <c r="J6" s="158">
        <f>_xlfn.IFERROR(H6/G6,"")</f>
        <v>0.9999991666666667</v>
      </c>
      <c r="K6" s="144">
        <f aca="true" t="shared" si="3" ref="K6:K37">C6+G6</f>
        <v>29907.899999999998</v>
      </c>
      <c r="L6" s="144">
        <f aca="true" t="shared" si="4" ref="L6:L37">D6+H6</f>
        <v>28999.1565</v>
      </c>
      <c r="M6" s="144">
        <f>L6-K6</f>
        <v>-908.7434999999969</v>
      </c>
      <c r="N6" s="156">
        <f>_xlfn.IFERROR(L6/K6,"")</f>
        <v>0.9696152688754477</v>
      </c>
    </row>
    <row r="7" spans="1:14" ht="63">
      <c r="A7" s="38" t="s">
        <v>108</v>
      </c>
      <c r="B7" s="172" t="s">
        <v>109</v>
      </c>
      <c r="C7" s="150">
        <v>18509.6</v>
      </c>
      <c r="D7" s="150">
        <v>18509.316440000002</v>
      </c>
      <c r="E7" s="151">
        <f t="shared" si="0"/>
        <v>-0.2835599999962142</v>
      </c>
      <c r="F7" s="157">
        <f t="shared" si="1"/>
        <v>0.9999846803820722</v>
      </c>
      <c r="G7" s="150">
        <v>120</v>
      </c>
      <c r="H7" s="150">
        <v>119.9999</v>
      </c>
      <c r="I7" s="150">
        <v>0</v>
      </c>
      <c r="J7" s="161">
        <f aca="true" t="shared" si="5" ref="J7:J34">_xlfn.IFERROR(H7/G7,"")</f>
        <v>0.9999991666666667</v>
      </c>
      <c r="K7" s="151">
        <f t="shared" si="3"/>
        <v>18629.6</v>
      </c>
      <c r="L7" s="151">
        <f t="shared" si="4"/>
        <v>18629.31634</v>
      </c>
      <c r="M7" s="151">
        <f aca="true" t="shared" si="6" ref="M7:M42">L7-K7</f>
        <v>-0.28365999999732594</v>
      </c>
      <c r="N7" s="157">
        <f aca="true" t="shared" si="7" ref="N7:N38">_xlfn.IFERROR(L7/K7,"")</f>
        <v>0.9999847736934772</v>
      </c>
    </row>
    <row r="8" spans="1:16" s="25" customFormat="1" ht="18.75">
      <c r="A8" s="38" t="s">
        <v>70</v>
      </c>
      <c r="B8" s="172" t="s">
        <v>110</v>
      </c>
      <c r="C8" s="150">
        <v>11278.3</v>
      </c>
      <c r="D8" s="150">
        <v>10369.84016</v>
      </c>
      <c r="E8" s="151">
        <f t="shared" si="0"/>
        <v>-908.4598399999995</v>
      </c>
      <c r="F8" s="157">
        <f t="shared" si="1"/>
        <v>0.9194506406107303</v>
      </c>
      <c r="G8" s="150">
        <v>0</v>
      </c>
      <c r="H8" s="150">
        <v>0</v>
      </c>
      <c r="I8" s="150">
        <v>0</v>
      </c>
      <c r="J8" s="161">
        <f t="shared" si="5"/>
      </c>
      <c r="K8" s="151">
        <f t="shared" si="3"/>
        <v>11278.3</v>
      </c>
      <c r="L8" s="151">
        <f t="shared" si="4"/>
        <v>10369.84016</v>
      </c>
      <c r="M8" s="151">
        <f t="shared" si="6"/>
        <v>-908.4598399999995</v>
      </c>
      <c r="N8" s="157">
        <f t="shared" si="7"/>
        <v>0.9194506406107303</v>
      </c>
      <c r="O8" s="24"/>
      <c r="P8" s="24"/>
    </row>
    <row r="9" spans="1:14" ht="18" customHeight="1">
      <c r="A9" s="37" t="s">
        <v>71</v>
      </c>
      <c r="B9" s="26" t="s">
        <v>32</v>
      </c>
      <c r="C9" s="143">
        <v>558574.013</v>
      </c>
      <c r="D9" s="143">
        <v>553354.00018</v>
      </c>
      <c r="E9" s="144">
        <f t="shared" si="0"/>
        <v>-5220.012820000062</v>
      </c>
      <c r="F9" s="156">
        <f t="shared" si="1"/>
        <v>0.9906547517454951</v>
      </c>
      <c r="G9" s="143">
        <v>100549.13839000001</v>
      </c>
      <c r="H9" s="143">
        <v>86928.38678</v>
      </c>
      <c r="I9" s="143">
        <f>(H9-G9)/1000</f>
        <v>-13.620751610000006</v>
      </c>
      <c r="J9" s="158">
        <f t="shared" si="5"/>
        <v>0.8645363667148575</v>
      </c>
      <c r="K9" s="144">
        <f t="shared" si="3"/>
        <v>659123.15139</v>
      </c>
      <c r="L9" s="144">
        <f t="shared" si="4"/>
        <v>640282.38696</v>
      </c>
      <c r="M9" s="144">
        <f t="shared" si="6"/>
        <v>-18840.76442999998</v>
      </c>
      <c r="N9" s="156">
        <f t="shared" si="7"/>
        <v>0.9714154109284928</v>
      </c>
    </row>
    <row r="10" spans="1:14" ht="20.25" customHeight="1">
      <c r="A10" s="37" t="s">
        <v>60</v>
      </c>
      <c r="B10" s="27" t="s">
        <v>163</v>
      </c>
      <c r="C10" s="143">
        <v>171233.2</v>
      </c>
      <c r="D10" s="143">
        <v>161779.14278</v>
      </c>
      <c r="E10" s="144">
        <f t="shared" si="0"/>
        <v>-9454.057220000017</v>
      </c>
      <c r="F10" s="156">
        <f t="shared" si="1"/>
        <v>0.9447884100746817</v>
      </c>
      <c r="G10" s="143">
        <v>58538.65909</v>
      </c>
      <c r="H10" s="143">
        <v>49865.37934000001</v>
      </c>
      <c r="I10" s="143">
        <f>(H10-G10)/1000</f>
        <v>-8.673279749999994</v>
      </c>
      <c r="J10" s="158">
        <f t="shared" si="5"/>
        <v>0.851836719787768</v>
      </c>
      <c r="K10" s="144">
        <f t="shared" si="3"/>
        <v>229771.85909</v>
      </c>
      <c r="L10" s="144">
        <f t="shared" si="4"/>
        <v>211644.52212</v>
      </c>
      <c r="M10" s="144">
        <f t="shared" si="6"/>
        <v>-18127.336970000004</v>
      </c>
      <c r="N10" s="156">
        <f t="shared" si="7"/>
        <v>0.9211072363613524</v>
      </c>
    </row>
    <row r="11" spans="1:14" ht="18.75">
      <c r="A11" s="37" t="s">
        <v>61</v>
      </c>
      <c r="B11" s="14" t="s">
        <v>33</v>
      </c>
      <c r="C11" s="143">
        <f>SUM(C13:C23)+C12</f>
        <v>142548.667</v>
      </c>
      <c r="D11" s="143">
        <f>SUM(D13:D23)+D12</f>
        <v>140915.41827</v>
      </c>
      <c r="E11" s="144">
        <f t="shared" si="0"/>
        <v>-1633.248729999992</v>
      </c>
      <c r="F11" s="156">
        <f t="shared" si="1"/>
        <v>0.988542518394788</v>
      </c>
      <c r="G11" s="143">
        <f>SUM(G13:G23)</f>
        <v>44074.55178000001</v>
      </c>
      <c r="H11" s="143">
        <f>SUM(H13:H23)</f>
        <v>37309.37313000001</v>
      </c>
      <c r="I11" s="143">
        <f t="shared" si="2"/>
        <v>-6765.178650000002</v>
      </c>
      <c r="J11" s="158">
        <f t="shared" si="5"/>
        <v>0.8465060136341561</v>
      </c>
      <c r="K11" s="144">
        <f t="shared" si="3"/>
        <v>186623.21878</v>
      </c>
      <c r="L11" s="144">
        <f t="shared" si="4"/>
        <v>178224.7914</v>
      </c>
      <c r="M11" s="144">
        <f t="shared" si="6"/>
        <v>-8398.427380000008</v>
      </c>
      <c r="N11" s="156">
        <f t="shared" si="7"/>
        <v>0.9549979502287952</v>
      </c>
    </row>
    <row r="12" spans="1:14" ht="31.5" hidden="1">
      <c r="A12" s="39" t="s">
        <v>160</v>
      </c>
      <c r="B12" s="163" t="s">
        <v>161</v>
      </c>
      <c r="C12" s="150">
        <v>0</v>
      </c>
      <c r="D12" s="150">
        <v>0</v>
      </c>
      <c r="E12" s="151">
        <f t="shared" si="0"/>
        <v>0</v>
      </c>
      <c r="F12" s="157">
        <f t="shared" si="1"/>
      </c>
      <c r="G12" s="150">
        <v>0</v>
      </c>
      <c r="H12" s="150">
        <v>0</v>
      </c>
      <c r="I12" s="150">
        <f t="shared" si="2"/>
        <v>0</v>
      </c>
      <c r="J12" s="161">
        <f t="shared" si="5"/>
      </c>
      <c r="K12" s="151">
        <f t="shared" si="3"/>
        <v>0</v>
      </c>
      <c r="L12" s="151">
        <f t="shared" si="4"/>
        <v>0</v>
      </c>
      <c r="M12" s="151">
        <f>L12-K12</f>
        <v>0</v>
      </c>
      <c r="N12" s="157">
        <f t="shared" si="7"/>
      </c>
    </row>
    <row r="13" spans="1:16" s="25" customFormat="1" ht="36" customHeight="1">
      <c r="A13" s="39" t="s">
        <v>74</v>
      </c>
      <c r="B13" s="163" t="s">
        <v>113</v>
      </c>
      <c r="C13" s="150">
        <v>1400</v>
      </c>
      <c r="D13" s="150">
        <v>1372.83834</v>
      </c>
      <c r="E13" s="151">
        <f t="shared" si="0"/>
        <v>-27.161659999999983</v>
      </c>
      <c r="F13" s="157">
        <f t="shared" si="1"/>
        <v>0.9805988142857143</v>
      </c>
      <c r="G13" s="150">
        <v>0</v>
      </c>
      <c r="H13" s="150">
        <v>0</v>
      </c>
      <c r="I13" s="150">
        <f t="shared" si="2"/>
        <v>0</v>
      </c>
      <c r="J13" s="161">
        <f t="shared" si="5"/>
      </c>
      <c r="K13" s="151">
        <f t="shared" si="3"/>
        <v>1400</v>
      </c>
      <c r="L13" s="151">
        <f t="shared" si="4"/>
        <v>1372.83834</v>
      </c>
      <c r="M13" s="151">
        <f t="shared" si="6"/>
        <v>-27.161659999999983</v>
      </c>
      <c r="N13" s="157">
        <f t="shared" si="7"/>
        <v>0.9805988142857143</v>
      </c>
      <c r="O13" s="24"/>
      <c r="P13" s="24"/>
    </row>
    <row r="14" spans="1:16" s="25" customFormat="1" ht="33" customHeight="1">
      <c r="A14" s="39" t="s">
        <v>73</v>
      </c>
      <c r="B14" s="163" t="s">
        <v>114</v>
      </c>
      <c r="C14" s="150">
        <v>247.34</v>
      </c>
      <c r="D14" s="173">
        <v>245.11876</v>
      </c>
      <c r="E14" s="151">
        <f t="shared" si="0"/>
        <v>-2.2212399999999946</v>
      </c>
      <c r="F14" s="157">
        <f t="shared" si="1"/>
        <v>0.9910194873453546</v>
      </c>
      <c r="G14" s="150">
        <v>0</v>
      </c>
      <c r="H14" s="150">
        <v>0</v>
      </c>
      <c r="I14" s="150">
        <f t="shared" si="2"/>
        <v>0</v>
      </c>
      <c r="J14" s="161">
        <f t="shared" si="5"/>
      </c>
      <c r="K14" s="151">
        <f t="shared" si="3"/>
        <v>247.34</v>
      </c>
      <c r="L14" s="151">
        <f t="shared" si="4"/>
        <v>245.11876</v>
      </c>
      <c r="M14" s="151">
        <f t="shared" si="6"/>
        <v>-2.2212399999999946</v>
      </c>
      <c r="N14" s="157">
        <f t="shared" si="7"/>
        <v>0.9910194873453546</v>
      </c>
      <c r="O14" s="24"/>
      <c r="P14" s="24"/>
    </row>
    <row r="15" spans="1:16" s="25" customFormat="1" ht="53.25" customHeight="1">
      <c r="A15" s="39" t="s">
        <v>62</v>
      </c>
      <c r="B15" s="163" t="s">
        <v>115</v>
      </c>
      <c r="C15" s="150">
        <v>102544.35</v>
      </c>
      <c r="D15" s="150">
        <v>102162.84005</v>
      </c>
      <c r="E15" s="151">
        <f t="shared" si="0"/>
        <v>-381.50995000000694</v>
      </c>
      <c r="F15" s="157">
        <f t="shared" si="1"/>
        <v>0.996279561477546</v>
      </c>
      <c r="G15" s="150">
        <v>39609.45397</v>
      </c>
      <c r="H15" s="150">
        <v>35201.35486</v>
      </c>
      <c r="I15" s="150">
        <f aca="true" t="shared" si="8" ref="I15:I25">(H15-G15)/1000</f>
        <v>-4.408099110000003</v>
      </c>
      <c r="J15" s="161">
        <f t="shared" si="5"/>
        <v>0.8887109346839602</v>
      </c>
      <c r="K15" s="151">
        <f t="shared" si="3"/>
        <v>142153.80397</v>
      </c>
      <c r="L15" s="151">
        <f t="shared" si="4"/>
        <v>137364.19491</v>
      </c>
      <c r="M15" s="151">
        <f t="shared" si="6"/>
        <v>-4789.609060000017</v>
      </c>
      <c r="N15" s="157">
        <f t="shared" si="7"/>
        <v>0.9663068526747915</v>
      </c>
      <c r="O15" s="24"/>
      <c r="P15" s="24"/>
    </row>
    <row r="16" spans="1:16" s="25" customFormat="1" ht="23.25" customHeight="1">
      <c r="A16" s="39" t="s">
        <v>63</v>
      </c>
      <c r="B16" s="163" t="s">
        <v>116</v>
      </c>
      <c r="C16" s="150">
        <v>5553.8</v>
      </c>
      <c r="D16" s="150">
        <v>5537.31851</v>
      </c>
      <c r="E16" s="151">
        <f t="shared" si="0"/>
        <v>-16.48149000000012</v>
      </c>
      <c r="F16" s="157">
        <f t="shared" si="1"/>
        <v>0.9970323940365156</v>
      </c>
      <c r="G16" s="150">
        <v>464.45054999999996</v>
      </c>
      <c r="H16" s="150">
        <v>464.45054999999996</v>
      </c>
      <c r="I16" s="150">
        <f t="shared" si="8"/>
        <v>0</v>
      </c>
      <c r="J16" s="161">
        <f t="shared" si="5"/>
        <v>1</v>
      </c>
      <c r="K16" s="151">
        <f t="shared" si="3"/>
        <v>6018.25055</v>
      </c>
      <c r="L16" s="151">
        <f t="shared" si="4"/>
        <v>6001.76906</v>
      </c>
      <c r="M16" s="151">
        <f t="shared" si="6"/>
        <v>-16.48149000000012</v>
      </c>
      <c r="N16" s="157">
        <f t="shared" si="7"/>
        <v>0.9972614151134004</v>
      </c>
      <c r="O16" s="24"/>
      <c r="P16" s="24"/>
    </row>
    <row r="17" spans="1:16" s="25" customFormat="1" ht="40.5" customHeight="1">
      <c r="A17" s="39" t="s">
        <v>111</v>
      </c>
      <c r="B17" s="163" t="s">
        <v>117</v>
      </c>
      <c r="C17" s="150">
        <v>2390.116</v>
      </c>
      <c r="D17" s="150">
        <v>2369.52277</v>
      </c>
      <c r="E17" s="151">
        <f t="shared" si="0"/>
        <v>-20.59322999999995</v>
      </c>
      <c r="F17" s="157">
        <f t="shared" si="1"/>
        <v>0.9913840039562933</v>
      </c>
      <c r="G17" s="150">
        <v>1500</v>
      </c>
      <c r="H17" s="150">
        <v>1490.5</v>
      </c>
      <c r="I17" s="150">
        <f t="shared" si="8"/>
        <v>-0.0095</v>
      </c>
      <c r="J17" s="161">
        <f t="shared" si="5"/>
        <v>0.9936666666666667</v>
      </c>
      <c r="K17" s="151">
        <f t="shared" si="3"/>
        <v>3890.116</v>
      </c>
      <c r="L17" s="151">
        <f t="shared" si="4"/>
        <v>3860.02277</v>
      </c>
      <c r="M17" s="151">
        <f t="shared" si="6"/>
        <v>-30.09322999999995</v>
      </c>
      <c r="N17" s="157">
        <f t="shared" si="7"/>
        <v>0.9922641818393076</v>
      </c>
      <c r="O17" s="24"/>
      <c r="P17" s="24"/>
    </row>
    <row r="18" spans="1:16" s="25" customFormat="1" ht="34.5" customHeight="1">
      <c r="A18" s="39" t="s">
        <v>64</v>
      </c>
      <c r="B18" s="163" t="s">
        <v>76</v>
      </c>
      <c r="C18" s="150">
        <v>290</v>
      </c>
      <c r="D18" s="150">
        <v>258.16303</v>
      </c>
      <c r="E18" s="151">
        <f t="shared" si="0"/>
        <v>-31.836970000000008</v>
      </c>
      <c r="F18" s="157">
        <f t="shared" si="1"/>
        <v>0.8902173448275862</v>
      </c>
      <c r="G18" s="150">
        <v>0</v>
      </c>
      <c r="H18" s="150">
        <v>0</v>
      </c>
      <c r="I18" s="150">
        <f t="shared" si="8"/>
        <v>0</v>
      </c>
      <c r="J18" s="161">
        <f t="shared" si="5"/>
      </c>
      <c r="K18" s="151">
        <f t="shared" si="3"/>
        <v>290</v>
      </c>
      <c r="L18" s="151">
        <f t="shared" si="4"/>
        <v>258.16303</v>
      </c>
      <c r="M18" s="151">
        <f t="shared" si="6"/>
        <v>-31.836970000000008</v>
      </c>
      <c r="N18" s="157">
        <f t="shared" si="7"/>
        <v>0.8902173448275862</v>
      </c>
      <c r="O18" s="24"/>
      <c r="P18" s="24"/>
    </row>
    <row r="19" spans="1:16" s="25" customFormat="1" ht="68.25" customHeight="1">
      <c r="A19" s="39" t="s">
        <v>65</v>
      </c>
      <c r="B19" s="163" t="s">
        <v>118</v>
      </c>
      <c r="C19" s="150">
        <v>1483.701</v>
      </c>
      <c r="D19" s="150">
        <v>1478.6685</v>
      </c>
      <c r="E19" s="151">
        <f t="shared" si="0"/>
        <v>-5.032500000000027</v>
      </c>
      <c r="F19" s="157">
        <f t="shared" si="1"/>
        <v>0.9966081440937223</v>
      </c>
      <c r="G19" s="150">
        <v>249.37505</v>
      </c>
      <c r="H19" s="150">
        <v>101.23894</v>
      </c>
      <c r="I19" s="150">
        <f t="shared" si="8"/>
        <v>-0.14813611</v>
      </c>
      <c r="J19" s="161">
        <f t="shared" si="5"/>
        <v>0.4059706053191769</v>
      </c>
      <c r="K19" s="151">
        <f t="shared" si="3"/>
        <v>1733.0760500000001</v>
      </c>
      <c r="L19" s="151">
        <f t="shared" si="4"/>
        <v>1579.90744</v>
      </c>
      <c r="M19" s="151">
        <f t="shared" si="6"/>
        <v>-153.16861000000017</v>
      </c>
      <c r="N19" s="157">
        <f t="shared" si="7"/>
        <v>0.9116203758052047</v>
      </c>
      <c r="O19" s="24"/>
      <c r="P19" s="24"/>
    </row>
    <row r="20" spans="1:16" s="25" customFormat="1" ht="36" customHeight="1">
      <c r="A20" s="39" t="s">
        <v>112</v>
      </c>
      <c r="B20" s="163" t="s">
        <v>119</v>
      </c>
      <c r="C20" s="150">
        <v>514.384</v>
      </c>
      <c r="D20" s="150">
        <v>512.06503</v>
      </c>
      <c r="E20" s="151">
        <f t="shared" si="0"/>
        <v>-2.3189700000000357</v>
      </c>
      <c r="F20" s="157">
        <f t="shared" si="1"/>
        <v>0.9954917532427136</v>
      </c>
      <c r="G20" s="150">
        <v>0</v>
      </c>
      <c r="H20" s="150">
        <v>0</v>
      </c>
      <c r="I20" s="150">
        <f t="shared" si="8"/>
        <v>0</v>
      </c>
      <c r="J20" s="161">
        <f t="shared" si="5"/>
      </c>
      <c r="K20" s="151">
        <f t="shared" si="3"/>
        <v>514.384</v>
      </c>
      <c r="L20" s="151">
        <f t="shared" si="4"/>
        <v>512.06503</v>
      </c>
      <c r="M20" s="151">
        <f t="shared" si="6"/>
        <v>-2.3189700000000357</v>
      </c>
      <c r="N20" s="157">
        <f t="shared" si="7"/>
        <v>0.9954917532427136</v>
      </c>
      <c r="O20" s="24"/>
      <c r="P20" s="24"/>
    </row>
    <row r="21" spans="1:16" s="25" customFormat="1" ht="23.25" customHeight="1">
      <c r="A21" s="39" t="s">
        <v>75</v>
      </c>
      <c r="B21" s="163" t="s">
        <v>72</v>
      </c>
      <c r="C21" s="150">
        <v>840.4</v>
      </c>
      <c r="D21" s="150">
        <v>803.86619</v>
      </c>
      <c r="E21" s="151">
        <f t="shared" si="0"/>
        <v>-36.53381000000002</v>
      </c>
      <c r="F21" s="157">
        <f t="shared" si="1"/>
        <v>0.9565280699666825</v>
      </c>
      <c r="G21" s="150">
        <v>0</v>
      </c>
      <c r="H21" s="150">
        <v>0</v>
      </c>
      <c r="I21" s="150">
        <f t="shared" si="8"/>
        <v>0</v>
      </c>
      <c r="J21" s="161">
        <f t="shared" si="5"/>
      </c>
      <c r="K21" s="151">
        <f t="shared" si="3"/>
        <v>840.4</v>
      </c>
      <c r="L21" s="151">
        <f t="shared" si="4"/>
        <v>803.86619</v>
      </c>
      <c r="M21" s="151">
        <f t="shared" si="6"/>
        <v>-36.53381000000002</v>
      </c>
      <c r="N21" s="157">
        <f t="shared" si="7"/>
        <v>0.9565280699666825</v>
      </c>
      <c r="O21" s="24"/>
      <c r="P21" s="24"/>
    </row>
    <row r="22" spans="1:16" s="25" customFormat="1" ht="40.5" customHeight="1">
      <c r="A22" s="39" t="s">
        <v>66</v>
      </c>
      <c r="B22" s="163" t="s">
        <v>120</v>
      </c>
      <c r="C22" s="150">
        <v>11139.976</v>
      </c>
      <c r="D22" s="150">
        <v>10864.59152</v>
      </c>
      <c r="E22" s="151">
        <f t="shared" si="0"/>
        <v>-275.3844800000006</v>
      </c>
      <c r="F22" s="157">
        <f t="shared" si="1"/>
        <v>0.9752796164013279</v>
      </c>
      <c r="G22" s="150">
        <v>227.26155</v>
      </c>
      <c r="H22" s="150">
        <v>27.81812</v>
      </c>
      <c r="I22" s="150">
        <f t="shared" si="8"/>
        <v>-0.19944343</v>
      </c>
      <c r="J22" s="161">
        <f t="shared" si="5"/>
        <v>0.12240574791468245</v>
      </c>
      <c r="K22" s="151">
        <f t="shared" si="3"/>
        <v>11367.23755</v>
      </c>
      <c r="L22" s="151">
        <f t="shared" si="4"/>
        <v>10892.40964</v>
      </c>
      <c r="M22" s="151">
        <f t="shared" si="6"/>
        <v>-474.82791</v>
      </c>
      <c r="N22" s="157">
        <f t="shared" si="7"/>
        <v>0.9582283815296884</v>
      </c>
      <c r="O22" s="24"/>
      <c r="P22" s="24"/>
    </row>
    <row r="23" spans="1:16" s="25" customFormat="1" ht="23.25" customHeight="1">
      <c r="A23" s="39" t="s">
        <v>77</v>
      </c>
      <c r="B23" s="163" t="s">
        <v>121</v>
      </c>
      <c r="C23" s="150">
        <v>16144.6</v>
      </c>
      <c r="D23" s="150">
        <v>15310.42557</v>
      </c>
      <c r="E23" s="151">
        <f t="shared" si="0"/>
        <v>-834.1744300000009</v>
      </c>
      <c r="F23" s="157">
        <f t="shared" si="1"/>
        <v>0.9483310562045513</v>
      </c>
      <c r="G23" s="150">
        <v>2024.01066</v>
      </c>
      <c r="H23" s="150">
        <v>24.01066</v>
      </c>
      <c r="I23" s="150">
        <f t="shared" si="8"/>
        <v>-2</v>
      </c>
      <c r="J23" s="161">
        <f t="shared" si="5"/>
        <v>0.011862911828735133</v>
      </c>
      <c r="K23" s="151">
        <f t="shared" si="3"/>
        <v>18168.61066</v>
      </c>
      <c r="L23" s="151">
        <f t="shared" si="4"/>
        <v>15334.43623</v>
      </c>
      <c r="M23" s="151">
        <f t="shared" si="6"/>
        <v>-2834.174429999999</v>
      </c>
      <c r="N23" s="157">
        <f t="shared" si="7"/>
        <v>0.8440070909637732</v>
      </c>
      <c r="O23" s="24"/>
      <c r="P23" s="24"/>
    </row>
    <row r="24" spans="1:16" s="25" customFormat="1" ht="18.75">
      <c r="A24" s="40" t="s">
        <v>78</v>
      </c>
      <c r="B24" s="28" t="s">
        <v>35</v>
      </c>
      <c r="C24" s="143">
        <v>110513.4</v>
      </c>
      <c r="D24" s="143">
        <v>109271.75512999999</v>
      </c>
      <c r="E24" s="144">
        <f t="shared" si="0"/>
        <v>-1241.6448700000037</v>
      </c>
      <c r="F24" s="156">
        <f t="shared" si="1"/>
        <v>0.9887647573054489</v>
      </c>
      <c r="G24" s="143">
        <v>5413.17205</v>
      </c>
      <c r="H24" s="143">
        <v>4848.44709</v>
      </c>
      <c r="I24" s="143">
        <f t="shared" si="8"/>
        <v>-0.5647249600000005</v>
      </c>
      <c r="J24" s="158">
        <f t="shared" si="5"/>
        <v>0.8956757784929448</v>
      </c>
      <c r="K24" s="144">
        <f t="shared" si="3"/>
        <v>115926.57204999999</v>
      </c>
      <c r="L24" s="144">
        <f t="shared" si="4"/>
        <v>114120.20221999999</v>
      </c>
      <c r="M24" s="144">
        <f t="shared" si="6"/>
        <v>-1806.369829999996</v>
      </c>
      <c r="N24" s="156">
        <f t="shared" si="7"/>
        <v>0.9844179828829848</v>
      </c>
      <c r="O24" s="24"/>
      <c r="P24" s="24"/>
    </row>
    <row r="25" spans="1:16" s="25" customFormat="1" ht="32.25" customHeight="1">
      <c r="A25" s="41" t="s">
        <v>79</v>
      </c>
      <c r="B25" s="28" t="s">
        <v>37</v>
      </c>
      <c r="C25" s="143">
        <v>45903.5</v>
      </c>
      <c r="D25" s="143">
        <v>45748.28597</v>
      </c>
      <c r="E25" s="144">
        <f t="shared" si="0"/>
        <v>-155.21403000000282</v>
      </c>
      <c r="F25" s="156">
        <f t="shared" si="1"/>
        <v>0.9966186885531604</v>
      </c>
      <c r="G25" s="143">
        <v>749.1368</v>
      </c>
      <c r="H25" s="143">
        <v>277.40663</v>
      </c>
      <c r="I25" s="143">
        <f t="shared" si="8"/>
        <v>-0.47173017</v>
      </c>
      <c r="J25" s="158">
        <f t="shared" si="5"/>
        <v>0.37030169923570705</v>
      </c>
      <c r="K25" s="144">
        <f t="shared" si="3"/>
        <v>46652.6368</v>
      </c>
      <c r="L25" s="144">
        <f t="shared" si="4"/>
        <v>46025.692599999995</v>
      </c>
      <c r="M25" s="144">
        <f t="shared" si="6"/>
        <v>-626.9442000000054</v>
      </c>
      <c r="N25" s="156">
        <f t="shared" si="7"/>
        <v>0.9865614412602718</v>
      </c>
      <c r="O25" s="24"/>
      <c r="P25" s="24"/>
    </row>
    <row r="26" spans="1:16" s="25" customFormat="1" ht="24" customHeight="1">
      <c r="A26" s="41" t="s">
        <v>80</v>
      </c>
      <c r="B26" s="28" t="s">
        <v>34</v>
      </c>
      <c r="C26" s="143">
        <v>610</v>
      </c>
      <c r="D26" s="143">
        <v>610</v>
      </c>
      <c r="E26" s="144">
        <f t="shared" si="0"/>
        <v>0</v>
      </c>
      <c r="F26" s="156">
        <f t="shared" si="1"/>
        <v>1</v>
      </c>
      <c r="G26" s="143">
        <v>0</v>
      </c>
      <c r="H26" s="143">
        <v>0</v>
      </c>
      <c r="I26" s="143">
        <f>H26-G26</f>
        <v>0</v>
      </c>
      <c r="J26" s="158">
        <f t="shared" si="5"/>
      </c>
      <c r="K26" s="144">
        <f t="shared" si="3"/>
        <v>610</v>
      </c>
      <c r="L26" s="144">
        <f t="shared" si="4"/>
        <v>610</v>
      </c>
      <c r="M26" s="144">
        <f aca="true" t="shared" si="9" ref="M26:M38">L26-K26</f>
        <v>0</v>
      </c>
      <c r="N26" s="156">
        <f t="shared" si="7"/>
        <v>1</v>
      </c>
      <c r="O26" s="24"/>
      <c r="P26" s="24"/>
    </row>
    <row r="27" spans="1:16" s="25" customFormat="1" ht="24" customHeight="1">
      <c r="A27" s="41" t="s">
        <v>81</v>
      </c>
      <c r="B27" s="28" t="s">
        <v>126</v>
      </c>
      <c r="C27" s="143">
        <f>C28+C29+C30+C31+C32</f>
        <v>22441.222999999998</v>
      </c>
      <c r="D27" s="143">
        <f>D28+D29+D30+D31+D32</f>
        <v>18622.32416</v>
      </c>
      <c r="E27" s="144">
        <f t="shared" si="0"/>
        <v>-3818.898839999998</v>
      </c>
      <c r="F27" s="156">
        <f t="shared" si="1"/>
        <v>0.8298266168470408</v>
      </c>
      <c r="G27" s="143">
        <f>G28+G29+G30+G31+G32</f>
        <v>658398.76014</v>
      </c>
      <c r="H27" s="143">
        <f>H28+H29+H30+H31+H32</f>
        <v>613335.24881</v>
      </c>
      <c r="I27" s="144">
        <f>H27-G27</f>
        <v>-45063.51133000001</v>
      </c>
      <c r="J27" s="158">
        <f t="shared" si="5"/>
        <v>0.9315558988591992</v>
      </c>
      <c r="K27" s="144">
        <f t="shared" si="3"/>
        <v>680839.98314</v>
      </c>
      <c r="L27" s="144">
        <f t="shared" si="4"/>
        <v>631957.57297</v>
      </c>
      <c r="M27" s="144">
        <f t="shared" si="9"/>
        <v>-48882.41017000005</v>
      </c>
      <c r="N27" s="156">
        <f t="shared" si="7"/>
        <v>0.9282027915802523</v>
      </c>
      <c r="O27" s="24"/>
      <c r="P27" s="24"/>
    </row>
    <row r="28" spans="1:16" s="25" customFormat="1" ht="39" customHeight="1">
      <c r="A28" s="112" t="s">
        <v>122</v>
      </c>
      <c r="B28" s="113" t="s">
        <v>127</v>
      </c>
      <c r="C28" s="151">
        <v>500</v>
      </c>
      <c r="D28" s="151">
        <v>296.628</v>
      </c>
      <c r="E28" s="151">
        <f t="shared" si="0"/>
        <v>-203.372</v>
      </c>
      <c r="F28" s="157">
        <f t="shared" si="1"/>
        <v>0.593256</v>
      </c>
      <c r="G28" s="151">
        <v>141.655</v>
      </c>
      <c r="H28" s="151">
        <v>130.835</v>
      </c>
      <c r="I28" s="151">
        <f>(H28-G28)/1000</f>
        <v>-0.010819999999999993</v>
      </c>
      <c r="J28" s="161">
        <f t="shared" si="5"/>
        <v>0.9236172390667468</v>
      </c>
      <c r="K28" s="151">
        <f t="shared" si="3"/>
        <v>641.655</v>
      </c>
      <c r="L28" s="151">
        <f t="shared" si="4"/>
        <v>427.46299999999997</v>
      </c>
      <c r="M28" s="151">
        <f t="shared" si="9"/>
        <v>-214.192</v>
      </c>
      <c r="N28" s="157">
        <f t="shared" si="7"/>
        <v>0.6661882164091295</v>
      </c>
      <c r="O28" s="24"/>
      <c r="P28" s="24"/>
    </row>
    <row r="29" spans="1:16" s="25" customFormat="1" ht="18.75">
      <c r="A29" s="112" t="s">
        <v>85</v>
      </c>
      <c r="B29" s="113" t="s">
        <v>128</v>
      </c>
      <c r="C29" s="151">
        <v>170</v>
      </c>
      <c r="D29" s="151">
        <v>69.95</v>
      </c>
      <c r="E29" s="151">
        <f t="shared" si="0"/>
        <v>-100.05</v>
      </c>
      <c r="F29" s="157">
        <f t="shared" si="1"/>
        <v>0.41147058823529414</v>
      </c>
      <c r="G29" s="151">
        <v>162969.71546</v>
      </c>
      <c r="H29" s="151">
        <v>123866.71115</v>
      </c>
      <c r="I29" s="151">
        <f>(H29-G29)/1000</f>
        <v>-39.10300431</v>
      </c>
      <c r="J29" s="161">
        <f t="shared" si="5"/>
        <v>0.760059688392856</v>
      </c>
      <c r="K29" s="151">
        <f t="shared" si="3"/>
        <v>163139.71546</v>
      </c>
      <c r="L29" s="151">
        <f t="shared" si="4"/>
        <v>123936.66115</v>
      </c>
      <c r="M29" s="151">
        <f t="shared" si="9"/>
        <v>-39203.05431000001</v>
      </c>
      <c r="N29" s="157">
        <f t="shared" si="7"/>
        <v>0.7596964405665392</v>
      </c>
      <c r="O29" s="29"/>
      <c r="P29" s="24"/>
    </row>
    <row r="30" spans="1:16" s="25" customFormat="1" ht="37.5">
      <c r="A30" s="112" t="s">
        <v>86</v>
      </c>
      <c r="B30" s="113" t="s">
        <v>129</v>
      </c>
      <c r="C30" s="151">
        <v>18388.475</v>
      </c>
      <c r="D30" s="151">
        <v>15559.50466</v>
      </c>
      <c r="E30" s="151">
        <f t="shared" si="0"/>
        <v>-2828.970339999998</v>
      </c>
      <c r="F30" s="157">
        <f t="shared" si="1"/>
        <v>0.8461552499595536</v>
      </c>
      <c r="G30" s="151">
        <v>490561.104</v>
      </c>
      <c r="H30" s="151">
        <v>488530.4179</v>
      </c>
      <c r="I30" s="151">
        <f>(H30-G30)/1000</f>
        <v>-2.0306860999999916</v>
      </c>
      <c r="J30" s="161">
        <f t="shared" si="5"/>
        <v>0.9958604828563824</v>
      </c>
      <c r="K30" s="151">
        <f t="shared" si="3"/>
        <v>508949.57899999997</v>
      </c>
      <c r="L30" s="151">
        <f t="shared" si="4"/>
        <v>504089.92256</v>
      </c>
      <c r="M30" s="151">
        <f t="shared" si="9"/>
        <v>-4859.656439999992</v>
      </c>
      <c r="N30" s="157">
        <f t="shared" si="7"/>
        <v>0.9904515955204278</v>
      </c>
      <c r="O30" s="29"/>
      <c r="P30" s="24"/>
    </row>
    <row r="31" spans="1:16" s="25" customFormat="1" ht="37.5">
      <c r="A31" s="112" t="s">
        <v>84</v>
      </c>
      <c r="B31" s="113" t="s">
        <v>130</v>
      </c>
      <c r="C31" s="151">
        <v>3382.748</v>
      </c>
      <c r="D31" s="151">
        <v>2696.2415</v>
      </c>
      <c r="E31" s="151">
        <f t="shared" si="0"/>
        <v>-686.5065</v>
      </c>
      <c r="F31" s="157">
        <f t="shared" si="1"/>
        <v>0.7970565646628126</v>
      </c>
      <c r="G31" s="151">
        <v>1802.452</v>
      </c>
      <c r="H31" s="151">
        <v>70</v>
      </c>
      <c r="I31" s="151">
        <f>(H31-G31)/1000</f>
        <v>-1.732452</v>
      </c>
      <c r="J31" s="161">
        <f t="shared" si="5"/>
        <v>0.038835985646219706</v>
      </c>
      <c r="K31" s="151">
        <f t="shared" si="3"/>
        <v>5185.2</v>
      </c>
      <c r="L31" s="151">
        <f t="shared" si="4"/>
        <v>2766.2415</v>
      </c>
      <c r="M31" s="151">
        <f t="shared" si="9"/>
        <v>-2418.9584999999997</v>
      </c>
      <c r="N31" s="157">
        <f t="shared" si="7"/>
        <v>0.5334879078916918</v>
      </c>
      <c r="O31" s="29"/>
      <c r="P31" s="24"/>
    </row>
    <row r="32" spans="1:16" s="25" customFormat="1" ht="56.25">
      <c r="A32" s="112" t="s">
        <v>164</v>
      </c>
      <c r="B32" s="113" t="s">
        <v>165</v>
      </c>
      <c r="C32" s="150">
        <v>0</v>
      </c>
      <c r="D32" s="150">
        <v>0</v>
      </c>
      <c r="E32" s="151">
        <f t="shared" si="0"/>
        <v>0</v>
      </c>
      <c r="F32" s="157">
        <f t="shared" si="1"/>
      </c>
      <c r="G32" s="150">
        <v>2923.83368</v>
      </c>
      <c r="H32" s="150">
        <v>737.28476</v>
      </c>
      <c r="I32" s="151">
        <v>55768.18</v>
      </c>
      <c r="J32" s="161">
        <f t="shared" si="5"/>
        <v>0.2521637140454583</v>
      </c>
      <c r="K32" s="151">
        <f t="shared" si="3"/>
        <v>2923.83368</v>
      </c>
      <c r="L32" s="151">
        <f t="shared" si="4"/>
        <v>737.28476</v>
      </c>
      <c r="M32" s="151">
        <f>L32-K32</f>
        <v>-2186.54892</v>
      </c>
      <c r="N32" s="157">
        <f t="shared" si="7"/>
        <v>0.2521637140454583</v>
      </c>
      <c r="O32" s="29"/>
      <c r="P32" s="24"/>
    </row>
    <row r="33" spans="1:16" s="25" customFormat="1" ht="18.75">
      <c r="A33" s="41" t="s">
        <v>82</v>
      </c>
      <c r="B33" s="28" t="s">
        <v>131</v>
      </c>
      <c r="C33" s="143">
        <f>C34+C36+C37+C38+C35</f>
        <v>2536.038</v>
      </c>
      <c r="D33" s="143">
        <f>D34+D36+D37+D38+D35</f>
        <v>1852.9950999999999</v>
      </c>
      <c r="E33" s="144">
        <f t="shared" si="0"/>
        <v>-683.0429000000001</v>
      </c>
      <c r="F33" s="156">
        <f t="shared" si="1"/>
        <v>0.7306653528062276</v>
      </c>
      <c r="G33" s="143">
        <f>G34+G36+G37+G38+G35</f>
        <v>18941.044</v>
      </c>
      <c r="H33" s="143">
        <f>(H34+H36+H37+H38+H35)</f>
        <v>17283.602899999998</v>
      </c>
      <c r="I33" s="144">
        <f>H33-G33</f>
        <v>-1657.4411000000036</v>
      </c>
      <c r="J33" s="158">
        <f t="shared" si="5"/>
        <v>0.9124947336588203</v>
      </c>
      <c r="K33" s="144">
        <f t="shared" si="3"/>
        <v>21477.082000000002</v>
      </c>
      <c r="L33" s="144">
        <f t="shared" si="4"/>
        <v>19136.597999999998</v>
      </c>
      <c r="M33" s="144">
        <f t="shared" si="9"/>
        <v>-2340.484000000004</v>
      </c>
      <c r="N33" s="156">
        <f t="shared" si="7"/>
        <v>0.8910241158459048</v>
      </c>
      <c r="O33" s="29"/>
      <c r="P33" s="24"/>
    </row>
    <row r="34" spans="1:16" s="25" customFormat="1" ht="37.5">
      <c r="A34" s="112" t="s">
        <v>83</v>
      </c>
      <c r="B34" s="113" t="s">
        <v>132</v>
      </c>
      <c r="C34" s="151">
        <v>240</v>
      </c>
      <c r="D34" s="151">
        <v>239.56367</v>
      </c>
      <c r="E34" s="151">
        <f t="shared" si="0"/>
        <v>-0.4363299999999981</v>
      </c>
      <c r="F34" s="157">
        <f t="shared" si="1"/>
        <v>0.9981819583333333</v>
      </c>
      <c r="G34" s="151">
        <v>6604.493</v>
      </c>
      <c r="H34" s="151">
        <v>6473.597299999999</v>
      </c>
      <c r="I34" s="151">
        <f>(H34-G34)/1000</f>
        <v>-0.13089570000000095</v>
      </c>
      <c r="J34" s="161">
        <f t="shared" si="5"/>
        <v>0.9801808102453888</v>
      </c>
      <c r="K34" s="151">
        <f t="shared" si="3"/>
        <v>6844.493</v>
      </c>
      <c r="L34" s="151">
        <f t="shared" si="4"/>
        <v>6713.160969999999</v>
      </c>
      <c r="M34" s="151">
        <f t="shared" si="9"/>
        <v>-131.3320300000014</v>
      </c>
      <c r="N34" s="157">
        <f t="shared" si="7"/>
        <v>0.980812014856323</v>
      </c>
      <c r="O34" s="29"/>
      <c r="P34" s="24"/>
    </row>
    <row r="35" spans="1:16" s="25" customFormat="1" ht="18.75">
      <c r="A35" s="112" t="s">
        <v>188</v>
      </c>
      <c r="B35" s="113" t="s">
        <v>189</v>
      </c>
      <c r="C35" s="151">
        <v>0</v>
      </c>
      <c r="D35" s="151">
        <v>0</v>
      </c>
      <c r="E35" s="151">
        <f t="shared" si="0"/>
        <v>0</v>
      </c>
      <c r="F35" s="157">
        <f t="shared" si="1"/>
      </c>
      <c r="G35" s="151">
        <v>0</v>
      </c>
      <c r="H35" s="151">
        <v>0</v>
      </c>
      <c r="I35" s="151">
        <f>(H35-G35)/1000</f>
        <v>0</v>
      </c>
      <c r="J35" s="161">
        <f>_xlfn.IFERROR(H35/G35,"")</f>
      </c>
      <c r="K35" s="151">
        <f t="shared" si="3"/>
        <v>0</v>
      </c>
      <c r="L35" s="151">
        <f t="shared" si="4"/>
        <v>0</v>
      </c>
      <c r="M35" s="151">
        <f>L35-K35</f>
        <v>0</v>
      </c>
      <c r="N35" s="157">
        <f t="shared" si="7"/>
      </c>
      <c r="O35" s="29"/>
      <c r="P35" s="24"/>
    </row>
    <row r="36" spans="1:16" s="25" customFormat="1" ht="18.75">
      <c r="A36" s="112" t="s">
        <v>123</v>
      </c>
      <c r="B36" s="113" t="s">
        <v>133</v>
      </c>
      <c r="C36" s="151">
        <v>0</v>
      </c>
      <c r="D36" s="151">
        <v>0</v>
      </c>
      <c r="E36" s="151">
        <f t="shared" si="0"/>
        <v>0</v>
      </c>
      <c r="F36" s="157">
        <f t="shared" si="1"/>
      </c>
      <c r="G36" s="151">
        <v>2181.551</v>
      </c>
      <c r="H36" s="151">
        <v>1884.2036</v>
      </c>
      <c r="I36" s="151">
        <f>(H36-G36)/1000</f>
        <v>-0.2973473999999999</v>
      </c>
      <c r="J36" s="161">
        <f>_xlfn.IFERROR(H36/G36,"")</f>
        <v>0.8636990838169725</v>
      </c>
      <c r="K36" s="151">
        <f t="shared" si="3"/>
        <v>2181.551</v>
      </c>
      <c r="L36" s="151">
        <f t="shared" si="4"/>
        <v>1884.2036</v>
      </c>
      <c r="M36" s="151">
        <f t="shared" si="9"/>
        <v>-297.3473999999999</v>
      </c>
      <c r="N36" s="157">
        <f t="shared" si="7"/>
        <v>0.8636990838169725</v>
      </c>
      <c r="O36" s="29"/>
      <c r="P36" s="24"/>
    </row>
    <row r="37" spans="1:16" s="25" customFormat="1" ht="27.75" customHeight="1">
      <c r="A37" s="112" t="s">
        <v>124</v>
      </c>
      <c r="B37" s="113" t="s">
        <v>36</v>
      </c>
      <c r="C37" s="151">
        <v>1795</v>
      </c>
      <c r="D37" s="151">
        <v>1613.4314299999999</v>
      </c>
      <c r="E37" s="151">
        <f t="shared" si="0"/>
        <v>-181.56857000000014</v>
      </c>
      <c r="F37" s="157">
        <f t="shared" si="1"/>
        <v>0.8988475933147632</v>
      </c>
      <c r="G37" s="151">
        <v>155</v>
      </c>
      <c r="H37" s="151">
        <v>149.802</v>
      </c>
      <c r="I37" s="151">
        <f>(H37-G37)/1000</f>
        <v>-0.005198000000000007</v>
      </c>
      <c r="J37" s="161">
        <f>_xlfn.IFERROR(H37/G37,"")</f>
        <v>0.9664645161290322</v>
      </c>
      <c r="K37" s="151">
        <f t="shared" si="3"/>
        <v>1950</v>
      </c>
      <c r="L37" s="151">
        <f t="shared" si="4"/>
        <v>1763.2334299999998</v>
      </c>
      <c r="M37" s="151">
        <f t="shared" si="9"/>
        <v>-186.76657000000023</v>
      </c>
      <c r="N37" s="157">
        <f t="shared" si="7"/>
        <v>0.9042222717948717</v>
      </c>
      <c r="O37" s="29"/>
      <c r="P37" s="24"/>
    </row>
    <row r="38" spans="1:16" s="25" customFormat="1" ht="26.25" customHeight="1">
      <c r="A38" s="112" t="s">
        <v>125</v>
      </c>
      <c r="B38" s="113" t="s">
        <v>45</v>
      </c>
      <c r="C38" s="151">
        <v>501.038</v>
      </c>
      <c r="D38" s="151">
        <v>0</v>
      </c>
      <c r="E38" s="151">
        <f aca="true" t="shared" si="10" ref="E38:E54">D38-C38</f>
        <v>-501.038</v>
      </c>
      <c r="F38" s="157">
        <f aca="true" t="shared" si="11" ref="F38:F56">_xlfn.IFERROR(D38/C38,"")</f>
        <v>0</v>
      </c>
      <c r="G38" s="151">
        <v>10000</v>
      </c>
      <c r="H38" s="151">
        <v>8776</v>
      </c>
      <c r="I38" s="151">
        <f>(H38-G38)/1000</f>
        <v>-1.224</v>
      </c>
      <c r="J38" s="161">
        <f>_xlfn.IFERROR(H38/G38,"")</f>
        <v>0.8776</v>
      </c>
      <c r="K38" s="151">
        <f aca="true" t="shared" si="12" ref="K38:K54">C38+G38</f>
        <v>10501.038</v>
      </c>
      <c r="L38" s="151">
        <f aca="true" t="shared" si="13" ref="L38:L54">D38+H38</f>
        <v>8776</v>
      </c>
      <c r="M38" s="151">
        <f t="shared" si="9"/>
        <v>-1725.0380000000005</v>
      </c>
      <c r="N38" s="157">
        <f t="shared" si="7"/>
        <v>0.8357269062353645</v>
      </c>
      <c r="O38" s="29"/>
      <c r="P38" s="24"/>
    </row>
    <row r="39" spans="1:16" s="71" customFormat="1" ht="42.75" customHeight="1">
      <c r="A39" s="89" t="s">
        <v>23</v>
      </c>
      <c r="B39" s="90" t="s">
        <v>91</v>
      </c>
      <c r="C39" s="149">
        <f>C6+C9+C10+C11+C24+C25+C26+C27+C33</f>
        <v>1084147.941</v>
      </c>
      <c r="D39" s="149">
        <f>D6+D9+D10+D11+D24+D25+D26+D27+D33</f>
        <v>1061033.0781899998</v>
      </c>
      <c r="E39" s="149">
        <f t="shared" si="10"/>
        <v>-23114.86281000031</v>
      </c>
      <c r="F39" s="159">
        <f t="shared" si="11"/>
        <v>0.9786792356136567</v>
      </c>
      <c r="G39" s="152">
        <f>G6+G9+G10+G11+G24+G25+G26+G27+G33</f>
        <v>886784.4622500001</v>
      </c>
      <c r="H39" s="152">
        <f>H6+H9+H10+H11+H24+H25+H26+H27+H33</f>
        <v>809967.84458</v>
      </c>
      <c r="I39" s="149">
        <f aca="true" t="shared" si="14" ref="I39:I56">H39-G39</f>
        <v>-76816.61767000007</v>
      </c>
      <c r="J39" s="159">
        <f>_xlfn.IFERROR(H39/G39,"")</f>
        <v>0.913376225069284</v>
      </c>
      <c r="K39" s="149">
        <f t="shared" si="12"/>
        <v>1970932.4032500002</v>
      </c>
      <c r="L39" s="149">
        <f t="shared" si="13"/>
        <v>1871000.9227699998</v>
      </c>
      <c r="M39" s="149">
        <f t="shared" si="6"/>
        <v>-99931.48048000038</v>
      </c>
      <c r="N39" s="159">
        <f>_xlfn.IFERROR(L39/K39,"")</f>
        <v>0.9492973577809077</v>
      </c>
      <c r="O39" s="69"/>
      <c r="P39" s="70"/>
    </row>
    <row r="40" spans="1:16" s="71" customFormat="1" ht="42.75" customHeight="1">
      <c r="A40" s="38" t="s">
        <v>157</v>
      </c>
      <c r="B40" s="174" t="s">
        <v>158</v>
      </c>
      <c r="C40" s="150">
        <v>18740</v>
      </c>
      <c r="D40" s="150">
        <v>10560.93063</v>
      </c>
      <c r="E40" s="175">
        <f t="shared" si="10"/>
        <v>-8179.069369999999</v>
      </c>
      <c r="F40" s="157">
        <f t="shared" si="11"/>
        <v>0.5635501937033085</v>
      </c>
      <c r="G40" s="176">
        <v>1229.876</v>
      </c>
      <c r="H40" s="176">
        <v>1226.376</v>
      </c>
      <c r="I40" s="175">
        <f t="shared" si="14"/>
        <v>-3.5</v>
      </c>
      <c r="J40" s="161">
        <f aca="true" t="shared" si="15" ref="J40:J56">_xlfn.IFERROR(H40/G40,"")</f>
        <v>0.9971541846495093</v>
      </c>
      <c r="K40" s="175">
        <f t="shared" si="12"/>
        <v>19969.876</v>
      </c>
      <c r="L40" s="175">
        <f t="shared" si="13"/>
        <v>11787.306630000001</v>
      </c>
      <c r="M40" s="175">
        <f t="shared" si="6"/>
        <v>-8182.569369999999</v>
      </c>
      <c r="N40" s="161">
        <f aca="true" t="shared" si="16" ref="N40:N56">_xlfn.IFERROR(L40/K40,"")</f>
        <v>0.5902543726360645</v>
      </c>
      <c r="O40" s="69"/>
      <c r="P40" s="70"/>
    </row>
    <row r="41" spans="1:14" s="69" customFormat="1" ht="18.75" customHeight="1">
      <c r="A41" s="89" t="s">
        <v>24</v>
      </c>
      <c r="B41" s="90" t="s">
        <v>179</v>
      </c>
      <c r="C41" s="149">
        <f>C39+C40</f>
        <v>1102887.941</v>
      </c>
      <c r="D41" s="149">
        <f>D39+D40</f>
        <v>1071594.0088199999</v>
      </c>
      <c r="E41" s="149">
        <f t="shared" si="10"/>
        <v>-31293.932180000236</v>
      </c>
      <c r="F41" s="159">
        <f t="shared" si="11"/>
        <v>0.9716254652747172</v>
      </c>
      <c r="G41" s="149">
        <f>G39+G40</f>
        <v>888014.3382500001</v>
      </c>
      <c r="H41" s="149">
        <f>H39+H40</f>
        <v>811194.2205800001</v>
      </c>
      <c r="I41" s="149">
        <f t="shared" si="14"/>
        <v>-76820.11767000007</v>
      </c>
      <c r="J41" s="159">
        <f t="shared" si="15"/>
        <v>0.9134922552924217</v>
      </c>
      <c r="K41" s="149">
        <f t="shared" si="12"/>
        <v>1990902.2792500001</v>
      </c>
      <c r="L41" s="149">
        <f t="shared" si="13"/>
        <v>1882788.2294</v>
      </c>
      <c r="M41" s="149">
        <f t="shared" si="6"/>
        <v>-108114.04985000007</v>
      </c>
      <c r="N41" s="159">
        <f t="shared" si="16"/>
        <v>0.945695953549901</v>
      </c>
    </row>
    <row r="42" spans="1:14" s="24" customFormat="1" ht="33" customHeight="1">
      <c r="A42" s="38" t="s">
        <v>87</v>
      </c>
      <c r="B42" s="177" t="s">
        <v>138</v>
      </c>
      <c r="C42" s="150">
        <v>186635.1</v>
      </c>
      <c r="D42" s="150">
        <v>186635.1</v>
      </c>
      <c r="E42" s="151">
        <f t="shared" si="10"/>
        <v>0</v>
      </c>
      <c r="F42" s="157">
        <f t="shared" si="11"/>
        <v>1</v>
      </c>
      <c r="G42" s="150">
        <v>0</v>
      </c>
      <c r="H42" s="150">
        <v>0</v>
      </c>
      <c r="I42" s="151">
        <f t="shared" si="14"/>
        <v>0</v>
      </c>
      <c r="J42" s="161">
        <f t="shared" si="15"/>
      </c>
      <c r="K42" s="151">
        <f t="shared" si="12"/>
        <v>186635.1</v>
      </c>
      <c r="L42" s="151">
        <f t="shared" si="13"/>
        <v>186635.1</v>
      </c>
      <c r="M42" s="151">
        <f t="shared" si="6"/>
        <v>0</v>
      </c>
      <c r="N42" s="161">
        <f t="shared" si="16"/>
        <v>1</v>
      </c>
    </row>
    <row r="43" spans="1:14" s="24" customFormat="1" ht="52.5" customHeight="1">
      <c r="A43" s="38" t="s">
        <v>134</v>
      </c>
      <c r="B43" s="177" t="s">
        <v>139</v>
      </c>
      <c r="C43" s="150">
        <v>24036.094</v>
      </c>
      <c r="D43" s="150">
        <v>23916.199109999998</v>
      </c>
      <c r="E43" s="151">
        <f t="shared" si="10"/>
        <v>-119.89489000000322</v>
      </c>
      <c r="F43" s="157">
        <f t="shared" si="11"/>
        <v>0.9950118812981842</v>
      </c>
      <c r="G43" s="150">
        <v>0</v>
      </c>
      <c r="H43" s="150">
        <v>0</v>
      </c>
      <c r="I43" s="151">
        <f t="shared" si="14"/>
        <v>0</v>
      </c>
      <c r="J43" s="161">
        <f t="shared" si="15"/>
      </c>
      <c r="K43" s="151">
        <f t="shared" si="12"/>
        <v>24036.094</v>
      </c>
      <c r="L43" s="151">
        <f t="shared" si="13"/>
        <v>23916.199109999998</v>
      </c>
      <c r="M43" s="151">
        <f aca="true" t="shared" si="17" ref="M43:M49">L43-K43</f>
        <v>-119.89489000000322</v>
      </c>
      <c r="N43" s="161">
        <f t="shared" si="16"/>
        <v>0.9950118812981842</v>
      </c>
    </row>
    <row r="44" spans="1:14" s="6" customFormat="1" ht="59.25" customHeight="1">
      <c r="A44" s="38" t="s">
        <v>135</v>
      </c>
      <c r="B44" s="163" t="s">
        <v>140</v>
      </c>
      <c r="C44" s="150">
        <v>118804.333</v>
      </c>
      <c r="D44" s="150">
        <v>79751.32509999999</v>
      </c>
      <c r="E44" s="151">
        <f t="shared" si="10"/>
        <v>-39053.00790000001</v>
      </c>
      <c r="F44" s="157">
        <f t="shared" si="11"/>
        <v>0.6712829665901158</v>
      </c>
      <c r="G44" s="150">
        <v>0</v>
      </c>
      <c r="H44" s="150">
        <v>0</v>
      </c>
      <c r="I44" s="151">
        <f t="shared" si="14"/>
        <v>0</v>
      </c>
      <c r="J44" s="161">
        <f t="shared" si="15"/>
      </c>
      <c r="K44" s="151">
        <f t="shared" si="12"/>
        <v>118804.333</v>
      </c>
      <c r="L44" s="151">
        <f t="shared" si="13"/>
        <v>79751.32509999999</v>
      </c>
      <c r="M44" s="151">
        <f t="shared" si="17"/>
        <v>-39053.00790000001</v>
      </c>
      <c r="N44" s="161">
        <f t="shared" si="16"/>
        <v>0.6712829665901158</v>
      </c>
    </row>
    <row r="45" spans="1:14" s="6" customFormat="1" ht="56.25" customHeight="1">
      <c r="A45" s="38" t="s">
        <v>136</v>
      </c>
      <c r="B45" s="177" t="s">
        <v>141</v>
      </c>
      <c r="C45" s="150">
        <v>41268.942</v>
      </c>
      <c r="D45" s="150">
        <v>41268.87826</v>
      </c>
      <c r="E45" s="151">
        <f t="shared" si="10"/>
        <v>-0.06374000000505475</v>
      </c>
      <c r="F45" s="157">
        <f t="shared" si="11"/>
        <v>0.9999984554971144</v>
      </c>
      <c r="G45" s="150">
        <v>291.671</v>
      </c>
      <c r="H45" s="150">
        <v>291.671</v>
      </c>
      <c r="I45" s="151">
        <f t="shared" si="14"/>
        <v>0</v>
      </c>
      <c r="J45" s="161">
        <f t="shared" si="15"/>
        <v>1</v>
      </c>
      <c r="K45" s="151">
        <f t="shared" si="12"/>
        <v>41560.613000000005</v>
      </c>
      <c r="L45" s="151">
        <f t="shared" si="13"/>
        <v>41560.54926</v>
      </c>
      <c r="M45" s="151">
        <f t="shared" si="17"/>
        <v>-0.06374000000505475</v>
      </c>
      <c r="N45" s="161">
        <f t="shared" si="16"/>
        <v>0.9999984663363842</v>
      </c>
    </row>
    <row r="46" spans="1:14" s="6" customFormat="1" ht="69" customHeight="1">
      <c r="A46" s="38" t="s">
        <v>201</v>
      </c>
      <c r="B46" s="177" t="s">
        <v>203</v>
      </c>
      <c r="C46" s="150">
        <v>929.4</v>
      </c>
      <c r="D46" s="150">
        <v>20</v>
      </c>
      <c r="E46" s="151">
        <f t="shared" si="10"/>
        <v>-909.4</v>
      </c>
      <c r="F46" s="157">
        <f t="shared" si="11"/>
        <v>0.021519259737465032</v>
      </c>
      <c r="G46" s="150">
        <v>0</v>
      </c>
      <c r="H46" s="150">
        <v>0</v>
      </c>
      <c r="I46" s="151">
        <f>H46-G46</f>
        <v>0</v>
      </c>
      <c r="J46" s="161">
        <f>_xlfn.IFERROR(H46/G46,"")</f>
      </c>
      <c r="K46" s="151">
        <f t="shared" si="12"/>
        <v>929.4</v>
      </c>
      <c r="L46" s="151">
        <f t="shared" si="13"/>
        <v>20</v>
      </c>
      <c r="M46" s="151">
        <f t="shared" si="17"/>
        <v>-909.4</v>
      </c>
      <c r="N46" s="161">
        <f>_xlfn.IFERROR(L46/K46,"")</f>
        <v>0.021519259737465032</v>
      </c>
    </row>
    <row r="47" spans="1:14" s="6" customFormat="1" ht="56.25" customHeight="1">
      <c r="A47" s="38" t="s">
        <v>202</v>
      </c>
      <c r="B47" s="177" t="s">
        <v>204</v>
      </c>
      <c r="C47" s="150">
        <v>1305.8</v>
      </c>
      <c r="D47" s="150">
        <v>898.34565</v>
      </c>
      <c r="E47" s="151">
        <f t="shared" si="10"/>
        <v>-407.45435</v>
      </c>
      <c r="F47" s="157">
        <f t="shared" si="11"/>
        <v>0.6879657298207995</v>
      </c>
      <c r="G47" s="150">
        <v>125165.6</v>
      </c>
      <c r="H47" s="150">
        <v>110894.10392000001</v>
      </c>
      <c r="I47" s="151">
        <f>H47-G47</f>
        <v>-14271.496079999997</v>
      </c>
      <c r="J47" s="161">
        <f>_xlfn.IFERROR(H47/G47,"")</f>
        <v>0.8859790862665141</v>
      </c>
      <c r="K47" s="151">
        <f t="shared" si="12"/>
        <v>126471.40000000001</v>
      </c>
      <c r="L47" s="151">
        <f t="shared" si="13"/>
        <v>111792.44957000001</v>
      </c>
      <c r="M47" s="151">
        <f t="shared" si="17"/>
        <v>-14678.950429999997</v>
      </c>
      <c r="N47" s="161">
        <f>_xlfn.IFERROR(L47/K47,"")</f>
        <v>0.8839346252986842</v>
      </c>
    </row>
    <row r="48" spans="1:14" s="6" customFormat="1" ht="60" customHeight="1">
      <c r="A48" s="38" t="s">
        <v>137</v>
      </c>
      <c r="B48" s="163" t="s">
        <v>142</v>
      </c>
      <c r="C48" s="150">
        <v>26349.183</v>
      </c>
      <c r="D48" s="150">
        <v>26225.271559999997</v>
      </c>
      <c r="E48" s="151">
        <f t="shared" si="10"/>
        <v>-123.9114400000035</v>
      </c>
      <c r="F48" s="157">
        <f t="shared" si="11"/>
        <v>0.9952973327484195</v>
      </c>
      <c r="G48" s="150">
        <v>5541.416</v>
      </c>
      <c r="H48" s="150">
        <v>3568.90834</v>
      </c>
      <c r="I48" s="151">
        <f t="shared" si="14"/>
        <v>-1972.5076600000002</v>
      </c>
      <c r="J48" s="161">
        <f t="shared" si="15"/>
        <v>0.6440426670728203</v>
      </c>
      <c r="K48" s="151">
        <f t="shared" si="12"/>
        <v>31890.599000000002</v>
      </c>
      <c r="L48" s="151">
        <f t="shared" si="13"/>
        <v>29794.179899999996</v>
      </c>
      <c r="M48" s="151">
        <f t="shared" si="17"/>
        <v>-2096.4191000000064</v>
      </c>
      <c r="N48" s="161">
        <f t="shared" si="16"/>
        <v>0.9342621598296098</v>
      </c>
    </row>
    <row r="49" spans="1:16" s="68" customFormat="1" ht="18.75">
      <c r="A49" s="89" t="s">
        <v>92</v>
      </c>
      <c r="B49" s="90" t="s">
        <v>90</v>
      </c>
      <c r="C49" s="149">
        <f>C41+SUM(C42:C48)</f>
        <v>1502216.793</v>
      </c>
      <c r="D49" s="149">
        <f>D41+SUM(D42:D48)</f>
        <v>1430309.1284999999</v>
      </c>
      <c r="E49" s="149">
        <f t="shared" si="10"/>
        <v>-71907.66450000019</v>
      </c>
      <c r="F49" s="159">
        <f t="shared" si="11"/>
        <v>0.9521322988565472</v>
      </c>
      <c r="G49" s="149">
        <f>G41+SUM(G42:G48)</f>
        <v>1019013.0252500002</v>
      </c>
      <c r="H49" s="149">
        <f>H41+SUM(H42:H48)</f>
        <v>925948.90384</v>
      </c>
      <c r="I49" s="149">
        <f>I41+SUM(I42:I48)</f>
        <v>-93064.12141000007</v>
      </c>
      <c r="J49" s="159">
        <f t="shared" si="15"/>
        <v>0.9086722945595634</v>
      </c>
      <c r="K49" s="149">
        <f t="shared" si="12"/>
        <v>2521229.8182500005</v>
      </c>
      <c r="L49" s="149">
        <f t="shared" si="13"/>
        <v>2356258.03234</v>
      </c>
      <c r="M49" s="149">
        <f t="shared" si="17"/>
        <v>-164971.78591000056</v>
      </c>
      <c r="N49" s="159">
        <f t="shared" si="16"/>
        <v>0.9345669384378024</v>
      </c>
      <c r="O49" s="72"/>
      <c r="P49" s="72"/>
    </row>
    <row r="50" spans="1:16" ht="18.75">
      <c r="A50" s="42"/>
      <c r="B50" s="7" t="s">
        <v>0</v>
      </c>
      <c r="C50" s="153">
        <f>C51+C52+C53+C54</f>
        <v>3390</v>
      </c>
      <c r="D50" s="153">
        <f>D51+D52+D53+D54</f>
        <v>3242.05681</v>
      </c>
      <c r="E50" s="154">
        <f t="shared" si="10"/>
        <v>-147.94318999999996</v>
      </c>
      <c r="F50" s="158">
        <f t="shared" si="11"/>
        <v>0.9563589410029498</v>
      </c>
      <c r="G50" s="153">
        <f>G51+G52+G53+G54+G55</f>
        <v>69.568</v>
      </c>
      <c r="H50" s="153">
        <f>H51+H52+H53+H54+H55</f>
        <v>-297.54809</v>
      </c>
      <c r="I50" s="154">
        <f t="shared" si="14"/>
        <v>-367.11609</v>
      </c>
      <c r="J50" s="161">
        <f t="shared" si="15"/>
        <v>-4.277082710441582</v>
      </c>
      <c r="K50" s="154">
        <f t="shared" si="12"/>
        <v>3459.568</v>
      </c>
      <c r="L50" s="154">
        <f t="shared" si="13"/>
        <v>2944.50872</v>
      </c>
      <c r="M50" s="154">
        <f aca="true" t="shared" si="18" ref="M50:M56">L50-K50</f>
        <v>-515.0592800000004</v>
      </c>
      <c r="N50" s="158">
        <f t="shared" si="16"/>
        <v>0.8511203479740822</v>
      </c>
      <c r="O50" s="1"/>
      <c r="P50" s="1"/>
    </row>
    <row r="51" spans="1:16" ht="18.75">
      <c r="A51" s="131">
        <v>1140</v>
      </c>
      <c r="B51" s="177" t="s">
        <v>143</v>
      </c>
      <c r="C51" s="178">
        <v>0</v>
      </c>
      <c r="D51" s="178">
        <v>-147.94319000000002</v>
      </c>
      <c r="E51" s="179">
        <f t="shared" si="10"/>
        <v>-147.94319000000002</v>
      </c>
      <c r="F51" s="161">
        <f t="shared" si="11"/>
      </c>
      <c r="G51" s="178">
        <v>0</v>
      </c>
      <c r="H51" s="178">
        <v>0</v>
      </c>
      <c r="I51" s="155">
        <f t="shared" si="14"/>
        <v>0</v>
      </c>
      <c r="J51" s="161">
        <f t="shared" si="15"/>
      </c>
      <c r="K51" s="179">
        <f t="shared" si="12"/>
        <v>0</v>
      </c>
      <c r="L51" s="179">
        <f t="shared" si="13"/>
        <v>-147.94319000000002</v>
      </c>
      <c r="M51" s="179">
        <f t="shared" si="18"/>
        <v>-147.94319000000002</v>
      </c>
      <c r="N51" s="161">
        <f t="shared" si="16"/>
      </c>
      <c r="O51" s="1"/>
      <c r="P51" s="1"/>
    </row>
    <row r="52" spans="1:16" ht="57" customHeight="1">
      <c r="A52" s="131">
        <v>8820</v>
      </c>
      <c r="B52" s="177" t="s">
        <v>147</v>
      </c>
      <c r="C52" s="178">
        <v>940</v>
      </c>
      <c r="D52" s="178">
        <v>940</v>
      </c>
      <c r="E52" s="179">
        <f t="shared" si="10"/>
        <v>0</v>
      </c>
      <c r="F52" s="161">
        <f t="shared" si="11"/>
        <v>1</v>
      </c>
      <c r="G52" s="178">
        <v>69.568</v>
      </c>
      <c r="H52" s="178">
        <v>-234.2866</v>
      </c>
      <c r="I52" s="179">
        <f t="shared" si="14"/>
        <v>-303.8546</v>
      </c>
      <c r="J52" s="161">
        <f t="shared" si="15"/>
        <v>-3.367735165593376</v>
      </c>
      <c r="K52" s="179">
        <f t="shared" si="12"/>
        <v>1009.568</v>
      </c>
      <c r="L52" s="179">
        <f t="shared" si="13"/>
        <v>705.7134</v>
      </c>
      <c r="M52" s="179">
        <f t="shared" si="18"/>
        <v>-303.8546</v>
      </c>
      <c r="N52" s="161">
        <f t="shared" si="16"/>
        <v>0.699025127579321</v>
      </c>
      <c r="O52" s="1"/>
      <c r="P52" s="1"/>
    </row>
    <row r="53" spans="1:16" ht="30.75" customHeight="1">
      <c r="A53" s="131" t="s">
        <v>144</v>
      </c>
      <c r="B53" s="177" t="s">
        <v>145</v>
      </c>
      <c r="C53" s="178">
        <v>2450</v>
      </c>
      <c r="D53" s="178">
        <v>2450</v>
      </c>
      <c r="E53" s="179">
        <f t="shared" si="10"/>
        <v>0</v>
      </c>
      <c r="F53" s="161">
        <f t="shared" si="11"/>
        <v>1</v>
      </c>
      <c r="G53" s="178">
        <v>0</v>
      </c>
      <c r="H53" s="178">
        <v>-63.261489999999995</v>
      </c>
      <c r="I53" s="179">
        <f t="shared" si="14"/>
        <v>-63.261489999999995</v>
      </c>
      <c r="J53" s="161">
        <f t="shared" si="15"/>
      </c>
      <c r="K53" s="179">
        <f t="shared" si="12"/>
        <v>2450</v>
      </c>
      <c r="L53" s="179">
        <f t="shared" si="13"/>
        <v>2386.73851</v>
      </c>
      <c r="M53" s="179">
        <f t="shared" si="18"/>
        <v>-63.26148999999987</v>
      </c>
      <c r="N53" s="161">
        <f t="shared" si="16"/>
        <v>0.9741789836734694</v>
      </c>
      <c r="O53" s="1"/>
      <c r="P53" s="1"/>
    </row>
    <row r="54" spans="1:16" ht="63" hidden="1">
      <c r="A54" s="43">
        <v>8880</v>
      </c>
      <c r="B54" s="177" t="s">
        <v>146</v>
      </c>
      <c r="C54" s="178">
        <v>0</v>
      </c>
      <c r="D54" s="178">
        <v>0</v>
      </c>
      <c r="E54" s="179">
        <f t="shared" si="10"/>
        <v>0</v>
      </c>
      <c r="F54" s="159">
        <f t="shared" si="11"/>
      </c>
      <c r="G54" s="178">
        <v>0</v>
      </c>
      <c r="H54" s="178">
        <v>0</v>
      </c>
      <c r="I54" s="179">
        <f t="shared" si="14"/>
        <v>0</v>
      </c>
      <c r="J54" s="159">
        <f t="shared" si="15"/>
      </c>
      <c r="K54" s="179">
        <f t="shared" si="12"/>
        <v>0</v>
      </c>
      <c r="L54" s="179">
        <f t="shared" si="13"/>
        <v>0</v>
      </c>
      <c r="M54" s="179">
        <f t="shared" si="18"/>
        <v>0</v>
      </c>
      <c r="N54" s="159">
        <f t="shared" si="16"/>
      </c>
      <c r="O54" s="1"/>
      <c r="P54" s="1"/>
    </row>
    <row r="55" spans="1:16" ht="18.75" hidden="1">
      <c r="A55" s="43">
        <v>8860</v>
      </c>
      <c r="B55" s="177" t="s">
        <v>162</v>
      </c>
      <c r="C55" s="178">
        <v>0</v>
      </c>
      <c r="D55" s="178">
        <v>0</v>
      </c>
      <c r="E55" s="179"/>
      <c r="F55" s="159">
        <f t="shared" si="11"/>
      </c>
      <c r="G55" s="178">
        <v>0</v>
      </c>
      <c r="H55" s="178">
        <v>0</v>
      </c>
      <c r="I55" s="179">
        <f t="shared" si="14"/>
        <v>0</v>
      </c>
      <c r="J55" s="159">
        <f t="shared" si="15"/>
      </c>
      <c r="K55" s="179"/>
      <c r="L55" s="179"/>
      <c r="M55" s="179"/>
      <c r="N55" s="159">
        <f t="shared" si="16"/>
      </c>
      <c r="O55" s="1"/>
      <c r="P55" s="1"/>
    </row>
    <row r="56" spans="1:14" s="68" customFormat="1" ht="18.75">
      <c r="A56" s="89"/>
      <c r="B56" s="90" t="s">
        <v>1</v>
      </c>
      <c r="C56" s="149">
        <f>C49+C50</f>
        <v>1505606.793</v>
      </c>
      <c r="D56" s="149">
        <f>D49+D50</f>
        <v>1433551.1853099999</v>
      </c>
      <c r="E56" s="149">
        <f>D56-C56</f>
        <v>-72055.60769000021</v>
      </c>
      <c r="F56" s="159">
        <f t="shared" si="11"/>
        <v>0.9521418154959134</v>
      </c>
      <c r="G56" s="149">
        <f>G49+G50</f>
        <v>1019082.5932500002</v>
      </c>
      <c r="H56" s="149">
        <f>H49+H50</f>
        <v>925651.35575</v>
      </c>
      <c r="I56" s="149">
        <f t="shared" si="14"/>
        <v>-93431.23750000016</v>
      </c>
      <c r="J56" s="159">
        <f t="shared" si="15"/>
        <v>0.9083182873313197</v>
      </c>
      <c r="K56" s="149">
        <f>C56+G56</f>
        <v>2524689.3862500004</v>
      </c>
      <c r="L56" s="149">
        <f>D56+H56</f>
        <v>2359202.5410599997</v>
      </c>
      <c r="M56" s="149">
        <f t="shared" si="18"/>
        <v>-165486.84519000072</v>
      </c>
      <c r="N56" s="159">
        <f t="shared" si="16"/>
        <v>0.9344525920331913</v>
      </c>
    </row>
    <row r="57" spans="1:10" ht="15.75">
      <c r="A57" s="57"/>
      <c r="B57" s="58"/>
      <c r="C57" s="116"/>
      <c r="D57" s="116"/>
      <c r="E57" s="45"/>
      <c r="F57" s="74"/>
      <c r="G57" s="127"/>
      <c r="H57" s="128"/>
      <c r="J57" s="59"/>
    </row>
    <row r="58" spans="1:10" ht="15.75">
      <c r="A58" s="60"/>
      <c r="B58" s="30"/>
      <c r="C58" s="117"/>
      <c r="D58" s="117"/>
      <c r="E58" s="45"/>
      <c r="F58" s="74"/>
      <c r="G58" s="128"/>
      <c r="H58" s="127" t="s">
        <v>21</v>
      </c>
      <c r="J58" s="59"/>
    </row>
    <row r="59" spans="1:10" ht="15.75">
      <c r="A59" s="61"/>
      <c r="B59" s="62"/>
      <c r="C59" s="118"/>
      <c r="D59" s="118"/>
      <c r="E59" s="63"/>
      <c r="F59" s="73"/>
      <c r="G59" s="97"/>
      <c r="H59" s="99"/>
      <c r="J59" s="59"/>
    </row>
    <row r="60" spans="1:10" ht="15.75">
      <c r="A60" s="61"/>
      <c r="B60" s="62"/>
      <c r="C60" s="135"/>
      <c r="D60" s="124"/>
      <c r="E60" s="63"/>
      <c r="F60" s="73"/>
      <c r="G60" s="136"/>
      <c r="H60" s="129"/>
      <c r="J60" s="59"/>
    </row>
    <row r="61" spans="1:10" ht="18.75">
      <c r="A61" s="61"/>
      <c r="B61" s="86"/>
      <c r="C61" s="141"/>
      <c r="D61" s="92"/>
      <c r="E61" s="63"/>
      <c r="F61" s="73"/>
      <c r="G61" s="142"/>
      <c r="H61" s="129"/>
      <c r="J61" s="59"/>
    </row>
    <row r="62" spans="1:10" ht="15.75">
      <c r="A62" s="61"/>
      <c r="B62" s="62"/>
      <c r="C62" s="119"/>
      <c r="D62" s="124"/>
      <c r="E62" s="63"/>
      <c r="F62" s="73"/>
      <c r="G62" s="129"/>
      <c r="H62" s="129"/>
      <c r="J62" s="59"/>
    </row>
    <row r="63" spans="1:10" ht="15.75">
      <c r="A63" s="61"/>
      <c r="B63" s="62"/>
      <c r="C63" s="119"/>
      <c r="D63" s="124"/>
      <c r="E63" s="63"/>
      <c r="F63" s="87"/>
      <c r="G63" s="130"/>
      <c r="H63" s="129"/>
      <c r="I63" s="82"/>
      <c r="J63" s="83"/>
    </row>
    <row r="64" spans="1:10" ht="15.75">
      <c r="A64" s="61"/>
      <c r="B64" s="62"/>
      <c r="C64" s="119"/>
      <c r="D64" s="124"/>
      <c r="E64" s="63"/>
      <c r="F64" s="73"/>
      <c r="G64" s="130"/>
      <c r="H64" s="129"/>
      <c r="J64" s="59"/>
    </row>
    <row r="65" spans="1:10" ht="15.75">
      <c r="A65" s="64"/>
      <c r="B65" s="65"/>
      <c r="C65" s="120"/>
      <c r="D65" s="125"/>
      <c r="E65" s="51"/>
      <c r="J65" s="59"/>
    </row>
    <row r="66" spans="1:10" ht="15.75">
      <c r="A66" s="64"/>
      <c r="B66" s="65"/>
      <c r="C66" s="120"/>
      <c r="D66" s="125"/>
      <c r="E66" s="51"/>
      <c r="J66" s="59"/>
    </row>
    <row r="67" spans="1:10" ht="15.75">
      <c r="A67" s="64"/>
      <c r="B67" s="65"/>
      <c r="C67" s="120"/>
      <c r="D67" s="125"/>
      <c r="E67" s="51"/>
      <c r="J67" s="59"/>
    </row>
    <row r="68" ht="15.75">
      <c r="J68" s="59"/>
    </row>
    <row r="69" ht="15.75">
      <c r="J69" s="59"/>
    </row>
    <row r="70" ht="15.75">
      <c r="J70" s="59"/>
    </row>
    <row r="71" ht="15.75">
      <c r="J71" s="59"/>
    </row>
    <row r="72" ht="15.75">
      <c r="J72" s="59"/>
    </row>
    <row r="73" ht="15.75">
      <c r="J73" s="59"/>
    </row>
    <row r="74" ht="15.75">
      <c r="J74" s="59"/>
    </row>
    <row r="75" ht="15.75">
      <c r="J75" s="59"/>
    </row>
    <row r="76" ht="15.75">
      <c r="J76" s="59"/>
    </row>
    <row r="77" ht="15.75">
      <c r="J77" s="59"/>
    </row>
    <row r="78" ht="15.75">
      <c r="J78" s="59"/>
    </row>
    <row r="79" ht="15.75">
      <c r="J79" s="59"/>
    </row>
    <row r="80" ht="15.75">
      <c r="J80" s="59"/>
    </row>
    <row r="81" ht="15.75">
      <c r="J81" s="59"/>
    </row>
    <row r="82" ht="15.75">
      <c r="J82" s="59"/>
    </row>
    <row r="83" ht="15.75">
      <c r="J83" s="59"/>
    </row>
    <row r="84" ht="15.75">
      <c r="J84" s="59"/>
    </row>
    <row r="85" ht="15.75">
      <c r="J85" s="59"/>
    </row>
    <row r="86" ht="15.75">
      <c r="J86" s="59"/>
    </row>
    <row r="87" ht="15.75">
      <c r="J87" s="59"/>
    </row>
    <row r="88" ht="15.75">
      <c r="J88" s="59"/>
    </row>
    <row r="89" ht="15.75">
      <c r="J89" s="59"/>
    </row>
    <row r="90" ht="15.75">
      <c r="J90" s="59"/>
    </row>
    <row r="91" ht="15.75">
      <c r="J91" s="59"/>
    </row>
    <row r="92" ht="15.75">
      <c r="J92" s="59"/>
    </row>
    <row r="93" ht="15.75">
      <c r="J93" s="59"/>
    </row>
    <row r="94" ht="15.75">
      <c r="J94" s="59"/>
    </row>
    <row r="95" ht="15.75">
      <c r="J95" s="59"/>
    </row>
    <row r="96" ht="15.75">
      <c r="J96" s="59"/>
    </row>
    <row r="97" ht="15.75">
      <c r="J97" s="59"/>
    </row>
    <row r="98" ht="15.75">
      <c r="J98" s="59"/>
    </row>
    <row r="99" ht="15.75">
      <c r="J99" s="59"/>
    </row>
    <row r="100" ht="15.75">
      <c r="J100" s="59"/>
    </row>
    <row r="101" ht="15.75">
      <c r="J101" s="59"/>
    </row>
    <row r="102" ht="15.75">
      <c r="J102" s="59"/>
    </row>
    <row r="103" ht="15.75">
      <c r="J103" s="59"/>
    </row>
    <row r="104" ht="15.75">
      <c r="J104" s="59"/>
    </row>
    <row r="105" ht="15.75">
      <c r="J105" s="59"/>
    </row>
    <row r="106" ht="15.75">
      <c r="J106" s="59"/>
    </row>
    <row r="107" ht="15.75">
      <c r="J107" s="59"/>
    </row>
    <row r="108" ht="15.75">
      <c r="J108" s="59"/>
    </row>
    <row r="109" ht="15.75">
      <c r="J109" s="59"/>
    </row>
    <row r="110" ht="15.75">
      <c r="J110" s="59"/>
    </row>
    <row r="111" ht="15.75">
      <c r="J111" s="59"/>
    </row>
    <row r="112" ht="15.75">
      <c r="J112" s="59"/>
    </row>
    <row r="113" ht="15.75">
      <c r="J113" s="59"/>
    </row>
    <row r="114" ht="15.75">
      <c r="J114" s="59"/>
    </row>
    <row r="115" ht="15.75">
      <c r="J115" s="59"/>
    </row>
    <row r="116" ht="15.75">
      <c r="J116" s="59"/>
    </row>
    <row r="117" ht="15.75">
      <c r="J117" s="59"/>
    </row>
    <row r="118" ht="15.75">
      <c r="J118" s="59"/>
    </row>
    <row r="119" ht="15.75">
      <c r="J119" s="59"/>
    </row>
    <row r="120" ht="15.75">
      <c r="J120" s="59"/>
    </row>
    <row r="121" ht="15.75">
      <c r="J121" s="59"/>
    </row>
    <row r="122" ht="15.75">
      <c r="J122" s="59"/>
    </row>
    <row r="123" ht="15.75">
      <c r="J123" s="59"/>
    </row>
    <row r="124" ht="15.75">
      <c r="J124" s="59"/>
    </row>
    <row r="125" ht="15.75">
      <c r="J125" s="59"/>
    </row>
    <row r="126" ht="15.75">
      <c r="J126" s="59"/>
    </row>
    <row r="127" ht="15.75">
      <c r="J127" s="59"/>
    </row>
    <row r="128" ht="15.75">
      <c r="J128" s="59"/>
    </row>
    <row r="129" ht="15.75">
      <c r="J129" s="59"/>
    </row>
    <row r="130" ht="15.75">
      <c r="J130" s="59"/>
    </row>
    <row r="131" ht="15.75">
      <c r="J131" s="59"/>
    </row>
    <row r="132" ht="15.75">
      <c r="J132" s="59"/>
    </row>
    <row r="133" ht="15.75">
      <c r="J133" s="59"/>
    </row>
    <row r="134" ht="15.75">
      <c r="J134" s="59"/>
    </row>
    <row r="135" ht="15.75">
      <c r="J135" s="59"/>
    </row>
    <row r="136" ht="15.75">
      <c r="J136" s="59"/>
    </row>
    <row r="137" ht="15.75">
      <c r="J137" s="59"/>
    </row>
    <row r="138" ht="15.75">
      <c r="J138" s="59"/>
    </row>
    <row r="139" ht="15.75">
      <c r="J139" s="59"/>
    </row>
    <row r="140" ht="15.75">
      <c r="J140" s="59"/>
    </row>
    <row r="141" ht="15.75">
      <c r="J141" s="59"/>
    </row>
    <row r="142" ht="15.75">
      <c r="J142" s="59"/>
    </row>
    <row r="143" ht="15.75">
      <c r="J143" s="59"/>
    </row>
    <row r="144" ht="15.75">
      <c r="J144" s="59"/>
    </row>
    <row r="145" ht="15.75">
      <c r="J145" s="59"/>
    </row>
    <row r="146" ht="15.75">
      <c r="J146" s="59"/>
    </row>
    <row r="147" ht="15.75">
      <c r="J147" s="59"/>
    </row>
    <row r="148" ht="15.75">
      <c r="J148" s="59"/>
    </row>
    <row r="149" ht="15.75">
      <c r="J149" s="59"/>
    </row>
    <row r="150" ht="15.75">
      <c r="J150" s="59"/>
    </row>
    <row r="151" ht="15.75">
      <c r="J151" s="59"/>
    </row>
    <row r="152" ht="15.75">
      <c r="J152" s="59"/>
    </row>
    <row r="153" ht="15.75">
      <c r="J153" s="59"/>
    </row>
    <row r="154" ht="15.75">
      <c r="J154" s="59"/>
    </row>
    <row r="155" ht="15.75">
      <c r="J155" s="59"/>
    </row>
    <row r="156" ht="15.75">
      <c r="J156" s="59"/>
    </row>
    <row r="157" ht="15.75">
      <c r="J157" s="59"/>
    </row>
    <row r="158" ht="15.75">
      <c r="J158" s="59"/>
    </row>
    <row r="159" ht="15.75">
      <c r="J159" s="59"/>
    </row>
    <row r="160" ht="15.75">
      <c r="J160" s="59"/>
    </row>
    <row r="161" ht="15.75">
      <c r="J161" s="59"/>
    </row>
    <row r="162" ht="15.75">
      <c r="J162" s="59"/>
    </row>
    <row r="163" ht="15.75">
      <c r="J163" s="59"/>
    </row>
    <row r="164" ht="15.75">
      <c r="J164" s="59"/>
    </row>
    <row r="165" ht="15.75">
      <c r="J165" s="59"/>
    </row>
    <row r="166" ht="15.75">
      <c r="J166" s="59"/>
    </row>
    <row r="167" ht="15.75">
      <c r="J167" s="59"/>
    </row>
    <row r="168" ht="15.75">
      <c r="J168" s="59"/>
    </row>
    <row r="169" ht="15.75">
      <c r="J169" s="59"/>
    </row>
    <row r="170" ht="15.75">
      <c r="J170" s="59"/>
    </row>
    <row r="171" ht="15.75">
      <c r="J171" s="59"/>
    </row>
    <row r="172" ht="15.75">
      <c r="J172" s="59"/>
    </row>
    <row r="173" ht="15.75">
      <c r="J173" s="59"/>
    </row>
    <row r="174" ht="15.75">
      <c r="J174" s="59"/>
    </row>
    <row r="175" ht="15.75">
      <c r="J175" s="59"/>
    </row>
    <row r="176" ht="15.75">
      <c r="J176" s="59"/>
    </row>
    <row r="177" ht="15.75">
      <c r="J177" s="59"/>
    </row>
    <row r="178" ht="15.75">
      <c r="J178" s="59"/>
    </row>
    <row r="179" ht="15.75">
      <c r="J179" s="59"/>
    </row>
    <row r="180" ht="15.75">
      <c r="J180" s="59"/>
    </row>
    <row r="181" ht="15.75">
      <c r="J181" s="59"/>
    </row>
    <row r="182" ht="15.75">
      <c r="J182" s="59"/>
    </row>
    <row r="183" ht="15.75">
      <c r="J183" s="59"/>
    </row>
    <row r="184" ht="15.75">
      <c r="J184" s="59"/>
    </row>
    <row r="185" ht="15.75">
      <c r="J185" s="59"/>
    </row>
    <row r="186" ht="15.75">
      <c r="J186" s="59"/>
    </row>
    <row r="187" ht="15.75">
      <c r="J187" s="59"/>
    </row>
    <row r="188" ht="15.75">
      <c r="J188" s="59"/>
    </row>
    <row r="189" ht="15.75">
      <c r="J189" s="59"/>
    </row>
    <row r="190" ht="15.75">
      <c r="J190" s="59"/>
    </row>
    <row r="191" ht="15.75">
      <c r="J191" s="59"/>
    </row>
    <row r="192" ht="15.75">
      <c r="J192" s="59"/>
    </row>
    <row r="193" ht="15.75">
      <c r="J193" s="59"/>
    </row>
    <row r="194" ht="15.75">
      <c r="J194" s="59"/>
    </row>
    <row r="195" ht="15.75">
      <c r="J195" s="59"/>
    </row>
    <row r="196" ht="15.75">
      <c r="J196" s="59"/>
    </row>
    <row r="197" ht="15.75">
      <c r="J197" s="59"/>
    </row>
    <row r="198" ht="15.75">
      <c r="J198" s="59"/>
    </row>
    <row r="199" ht="15.75">
      <c r="J199" s="59"/>
    </row>
    <row r="200" ht="15.75">
      <c r="J200" s="59"/>
    </row>
    <row r="201" ht="15.75">
      <c r="J201" s="59"/>
    </row>
    <row r="202" ht="15.75">
      <c r="J202" s="59"/>
    </row>
    <row r="203" ht="15.75">
      <c r="J203" s="59"/>
    </row>
    <row r="204" ht="15.75">
      <c r="J204" s="59"/>
    </row>
    <row r="205" ht="15.75">
      <c r="J205" s="59"/>
    </row>
    <row r="206" ht="15.75">
      <c r="J206" s="59"/>
    </row>
    <row r="207" ht="15.75">
      <c r="J207" s="59"/>
    </row>
    <row r="208" ht="15.75">
      <c r="J208" s="59"/>
    </row>
    <row r="209" ht="15.75">
      <c r="J209" s="59"/>
    </row>
    <row r="210" ht="15.75">
      <c r="J210" s="59"/>
    </row>
    <row r="211" ht="15.75">
      <c r="J211" s="59"/>
    </row>
    <row r="212" ht="15.75">
      <c r="J212" s="59"/>
    </row>
    <row r="213" ht="15.75">
      <c r="J213" s="59"/>
    </row>
    <row r="214" ht="15.75">
      <c r="J214" s="59"/>
    </row>
    <row r="215" ht="15.75">
      <c r="J215" s="59"/>
    </row>
    <row r="216" ht="15.75">
      <c r="J216" s="59"/>
    </row>
    <row r="217" ht="15.75">
      <c r="J217" s="59"/>
    </row>
    <row r="218" ht="15.75">
      <c r="J218" s="59"/>
    </row>
    <row r="219" ht="15.75">
      <c r="J219" s="59"/>
    </row>
    <row r="220" ht="15.75">
      <c r="J220" s="59"/>
    </row>
    <row r="221" ht="15.75">
      <c r="J221" s="59"/>
    </row>
    <row r="222" ht="15.75">
      <c r="J222" s="59"/>
    </row>
    <row r="223" ht="15.75">
      <c r="J223" s="59"/>
    </row>
    <row r="224" ht="15.75">
      <c r="J224" s="59"/>
    </row>
    <row r="225" ht="15.75">
      <c r="J225" s="59"/>
    </row>
    <row r="226" ht="15.75">
      <c r="J226" s="59"/>
    </row>
    <row r="227" ht="15.75">
      <c r="J227" s="59"/>
    </row>
    <row r="228" ht="15.75">
      <c r="J228" s="59"/>
    </row>
    <row r="229" ht="15.75">
      <c r="J229" s="59"/>
    </row>
    <row r="230" ht="15.75">
      <c r="J230" s="59"/>
    </row>
    <row r="231" ht="15.75">
      <c r="J231" s="59"/>
    </row>
    <row r="232" ht="15.75">
      <c r="J232" s="59"/>
    </row>
    <row r="233" ht="15.75">
      <c r="J233" s="59"/>
    </row>
    <row r="234" ht="15.75">
      <c r="J234" s="59"/>
    </row>
    <row r="235" ht="15.75">
      <c r="J235" s="59"/>
    </row>
    <row r="236" ht="15.75">
      <c r="J236" s="59"/>
    </row>
    <row r="237" ht="15.75">
      <c r="J237" s="59"/>
    </row>
    <row r="238" ht="15.75">
      <c r="J238" s="59"/>
    </row>
    <row r="239" ht="15.75">
      <c r="J239" s="59"/>
    </row>
    <row r="240" ht="15.75">
      <c r="J240" s="59"/>
    </row>
    <row r="241" ht="15.75">
      <c r="J241" s="59"/>
    </row>
    <row r="242" ht="15.75">
      <c r="J242" s="59"/>
    </row>
    <row r="243" ht="15.75">
      <c r="J243" s="59"/>
    </row>
    <row r="244" ht="15.75">
      <c r="J244" s="59"/>
    </row>
    <row r="245" ht="15.75">
      <c r="J245" s="59"/>
    </row>
    <row r="246" ht="15.75">
      <c r="J246" s="59"/>
    </row>
    <row r="247" ht="15.75">
      <c r="J247" s="59"/>
    </row>
    <row r="248" ht="15.75">
      <c r="J248" s="59"/>
    </row>
    <row r="249" ht="15.75">
      <c r="J249" s="59"/>
    </row>
    <row r="250" ht="15.75">
      <c r="J250" s="59"/>
    </row>
    <row r="251" ht="15.75">
      <c r="J251" s="59"/>
    </row>
    <row r="252" ht="15.75">
      <c r="J252" s="59"/>
    </row>
    <row r="253" ht="15.75">
      <c r="J253" s="59"/>
    </row>
    <row r="254" ht="15.75">
      <c r="J254" s="59"/>
    </row>
    <row r="255" ht="15.75">
      <c r="J255" s="59"/>
    </row>
    <row r="256" ht="15.75">
      <c r="J256" s="59"/>
    </row>
    <row r="257" ht="15.75">
      <c r="J257" s="59"/>
    </row>
    <row r="258" ht="15.75">
      <c r="J258" s="59"/>
    </row>
    <row r="259" ht="15.75">
      <c r="J259" s="59"/>
    </row>
    <row r="260" ht="15.75">
      <c r="J260" s="59"/>
    </row>
    <row r="261" ht="15.75">
      <c r="J261" s="59"/>
    </row>
    <row r="262" ht="15.75">
      <c r="J262" s="59"/>
    </row>
    <row r="263" ht="15.75">
      <c r="J263" s="59"/>
    </row>
    <row r="264" ht="15.75">
      <c r="J264" s="59"/>
    </row>
    <row r="265" ht="15.75">
      <c r="J265" s="59"/>
    </row>
    <row r="266" ht="15.75">
      <c r="J266" s="59"/>
    </row>
    <row r="267" ht="15.75">
      <c r="J267" s="59"/>
    </row>
    <row r="268" ht="15.75">
      <c r="J268" s="59"/>
    </row>
    <row r="269" ht="15.75">
      <c r="J269" s="59"/>
    </row>
    <row r="270" ht="15.75">
      <c r="J270" s="59"/>
    </row>
    <row r="271" ht="15.75">
      <c r="J271" s="59"/>
    </row>
    <row r="272" ht="15.75">
      <c r="J272" s="59"/>
    </row>
    <row r="273" ht="15.75">
      <c r="J273" s="59"/>
    </row>
    <row r="274" ht="15.75">
      <c r="J274" s="59"/>
    </row>
    <row r="275" ht="15.75">
      <c r="J275" s="59"/>
    </row>
    <row r="276" ht="15.75">
      <c r="J276" s="59"/>
    </row>
    <row r="277" ht="15.75">
      <c r="J277" s="59"/>
    </row>
    <row r="278" ht="15.75">
      <c r="J278" s="59"/>
    </row>
    <row r="279" ht="15.75">
      <c r="J279" s="59"/>
    </row>
    <row r="280" ht="15.75">
      <c r="J280" s="59"/>
    </row>
    <row r="281" ht="15.75">
      <c r="J281" s="59"/>
    </row>
    <row r="282" ht="15.75">
      <c r="J282" s="59"/>
    </row>
    <row r="283" ht="15.75">
      <c r="J283" s="59"/>
    </row>
    <row r="284" ht="15.75">
      <c r="J284" s="59"/>
    </row>
  </sheetData>
  <sheetProtection/>
  <mergeCells count="7">
    <mergeCell ref="A1:C1"/>
    <mergeCell ref="M2:N2"/>
    <mergeCell ref="A3:A4"/>
    <mergeCell ref="B3:B4"/>
    <mergeCell ref="C3:F3"/>
    <mergeCell ref="G3:J3"/>
    <mergeCell ref="K3:N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2022-01-19T14:31:23Z</cp:lastPrinted>
  <dcterms:created xsi:type="dcterms:W3CDTF">2001-07-11T13:17:26Z</dcterms:created>
  <dcterms:modified xsi:type="dcterms:W3CDTF">2022-02-09T13:54:11Z</dcterms:modified>
  <cp:category/>
  <cp:version/>
  <cp:contentType/>
  <cp:contentStatus/>
</cp:coreProperties>
</file>