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'Видатки'!$A$1:$Q$55</definedName>
    <definedName name="_xlnm.Print_Area" localSheetId="0">'Доходи'!$A$1:$R$55</definedName>
  </definedNames>
  <calcPr fullCalcOnLoad="1"/>
</workbook>
</file>

<file path=xl/sharedStrings.xml><?xml version="1.0" encoding="utf-8"?>
<sst xmlns="http://schemas.openxmlformats.org/spreadsheetml/2006/main" count="231" uniqueCount="194">
  <si>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</si>
  <si>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</si>
  <si>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</si>
  <si>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</si>
  <si>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</si>
  <si>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</si>
  <si>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</si>
  <si>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</si>
  <si>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</si>
  <si>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</si>
  <si>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</si>
  <si>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</si>
  <si>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</si>
  <si>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</si>
  <si>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</si>
  <si>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</si>
  <si>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</si>
  <si>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</si>
  <si>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</si>
  <si>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</si>
  <si>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</si>
  <si>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</si>
  <si>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</si>
  <si>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</si>
  <si>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</si>
  <si>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</si>
  <si>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</si>
  <si>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</si>
  <si>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</si>
  <si>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</si>
  <si>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</si>
  <si>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</si>
  <si>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</si>
  <si>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</si>
  <si>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</si>
  <si>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</si>
  <si>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</si>
  <si>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</si>
  <si>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</si>
  <si>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</si>
  <si>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</si>
  <si>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</si>
  <si>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</si>
  <si>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</si>
  <si>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</si>
  <si>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</si>
  <si>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</si>
  <si>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</si>
  <si>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</si>
  <si>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</si>
  <si>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</si>
  <si>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</si>
  <si>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</si>
  <si>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</si>
  <si>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</si>
  <si>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</si>
  <si>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</si>
  <si>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</si>
  <si>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</si>
  <si>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</si>
  <si>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</si>
  <si>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</si>
  <si>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</si>
  <si>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</si>
  <si>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</si>
  <si>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</si>
  <si>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</si>
  <si>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</si>
  <si>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</si>
  <si>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</si>
  <si>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</si>
  <si>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</si>
  <si>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</si>
  <si>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</si>
  <si>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</si>
  <si>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</si>
  <si>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</si>
  <si>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</si>
  <si>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</si>
  <si>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</si>
  <si>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</si>
  <si>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</si>
  <si>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</si>
  <si>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</si>
  <si>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</si>
  <si>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</si>
  <si>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</si>
  <si>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</si>
  <si>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</si>
  <si>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</si>
  <si>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</si>
  <si>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</si>
  <si>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</si>
  <si>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</si>
  <si>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</si>
  <si>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</si>
  <si>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</si>
  <si>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</si>
  <si>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</si>
  <si>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</si>
  <si>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</si>
  <si>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</si>
  <si>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</si>
  <si>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</si>
  <si>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</si>
  <si>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</si>
  <si>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</si>
  <si>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</si>
  <si>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</si>
  <si>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</si>
  <si>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</si>
  <si>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</si>
  <si>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</si>
  <si>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</si>
  <si>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</si>
  <si>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</si>
  <si>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</si>
  <si>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</si>
  <si>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</si>
  <si>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</si>
  <si>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</si>
  <si>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</si>
  <si>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</si>
  <si>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</si>
  <si>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</si>
  <si>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</si>
  <si>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</si>
  <si>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</si>
  <si>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</si>
  <si>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</si>
  <si>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</si>
  <si>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</si>
  <si>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</si>
  <si>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</si>
  <si>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</si>
  <si>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</si>
  <si>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</si>
  <si>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</si>
  <si>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</si>
  <si>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</si>
  <si>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</si>
  <si>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</si>
  <si>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</si>
  <si>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</si>
  <si>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</si>
  <si>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</si>
  <si>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</si>
  <si>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</si>
  <si>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</si>
  <si>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</si>
  <si>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</si>
  <si>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</si>
  <si>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</si>
  <si>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</si>
  <si>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</si>
  <si>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</si>
  <si>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</si>
  <si>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</si>
  <si>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</si>
  <si>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</si>
  <si>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</si>
  <si>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</si>
  <si>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</si>
  <si>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</si>
  <si>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</si>
  <si>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</si>
  <si>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</si>
  <si>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</si>
  <si>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</si>
  <si>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</si>
  <si>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</si>
  <si>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</si>
  <si>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</si>
  <si>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</si>
  <si>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</si>
  <si>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</si>
  <si>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</si>
  <si>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</si>
  <si>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</si>
  <si>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</si>
  <si>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</si>
  <si>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2022 рік із урахуванням змін</t>
  </si>
  <si>
    <t>Процент виконання до плану 2022 року</t>
  </si>
  <si>
    <t>Затверджено обласною радою  на 2022 рік із урахуванням змін (кошторисні призначення)</t>
  </si>
  <si>
    <t>Затверджено обласною радою на 2022 рік із урахуванням змін</t>
  </si>
  <si>
    <t>Затверджено обласною радою на 2022 рік із урахуванням змін (кошторисні призначення)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</si>
  <si>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</si>
  <si>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</si>
  <si>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</si>
  <si>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січень-червень 2022 року</t>
  </si>
  <si>
    <t>План на січень-червень 2022 року</t>
  </si>
  <si>
    <t>Відхилення до плану на січень-червень 2022 року (+/-)</t>
  </si>
  <si>
    <t xml:space="preserve">Процент виконання до плану на січень-червень 2022 року </t>
  </si>
  <si>
    <t>(по квартальному звіту)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</si>
</sst>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</numFmts>
  <fonts count="85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37" fillId="3" borderId="0" applyNumberFormat="0" applyBorder="0" applyAlignment="0" applyProtection="0"/>
    <xf numFmtId="0" fontId="61" fillId="4" borderId="0" applyNumberFormat="0" applyBorder="0" applyAlignment="0" applyProtection="0"/>
    <xf numFmtId="0" fontId="37" fillId="5" borderId="0" applyNumberFormat="0" applyBorder="0" applyAlignment="0" applyProtection="0"/>
    <xf numFmtId="0" fontId="61" fillId="6" borderId="0" applyNumberFormat="0" applyBorder="0" applyAlignment="0" applyProtection="0"/>
    <xf numFmtId="0" fontId="37" fillId="7" borderId="0" applyNumberFormat="0" applyBorder="0" applyAlignment="0" applyProtection="0"/>
    <xf numFmtId="0" fontId="61" fillId="8" borderId="0" applyNumberFormat="0" applyBorder="0" applyAlignment="0" applyProtection="0"/>
    <xf numFmtId="0" fontId="37" fillId="9" borderId="0" applyNumberFormat="0" applyBorder="0" applyAlignment="0" applyProtection="0"/>
    <xf numFmtId="0" fontId="61" fillId="10" borderId="0" applyNumberFormat="0" applyBorder="0" applyAlignment="0" applyProtection="0"/>
    <xf numFmtId="0" fontId="37" fillId="11" borderId="0" applyNumberFormat="0" applyBorder="0" applyAlignment="0" applyProtection="0"/>
    <xf numFmtId="0" fontId="6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1" fillId="14" borderId="0" applyNumberFormat="0" applyBorder="0" applyAlignment="0" applyProtection="0"/>
    <xf numFmtId="0" fontId="37" fillId="15" borderId="0" applyNumberFormat="0" applyBorder="0" applyAlignment="0" applyProtection="0"/>
    <xf numFmtId="0" fontId="61" fillId="16" borderId="0" applyNumberFormat="0" applyBorder="0" applyAlignment="0" applyProtection="0"/>
    <xf numFmtId="0" fontId="37" fillId="17" borderId="0" applyNumberFormat="0" applyBorder="0" applyAlignment="0" applyProtection="0"/>
    <xf numFmtId="0" fontId="61" fillId="18" borderId="0" applyNumberFormat="0" applyBorder="0" applyAlignment="0" applyProtection="0"/>
    <xf numFmtId="0" fontId="37" fillId="19" borderId="0" applyNumberFormat="0" applyBorder="0" applyAlignment="0" applyProtection="0"/>
    <xf numFmtId="0" fontId="61" fillId="20" borderId="0" applyNumberFormat="0" applyBorder="0" applyAlignment="0" applyProtection="0"/>
    <xf numFmtId="0" fontId="37" fillId="9" borderId="0" applyNumberFormat="0" applyBorder="0" applyAlignment="0" applyProtection="0"/>
    <xf numFmtId="0" fontId="61" fillId="21" borderId="0" applyNumberFormat="0" applyBorder="0" applyAlignment="0" applyProtection="0"/>
    <xf numFmtId="0" fontId="37" fillId="15" borderId="0" applyNumberFormat="0" applyBorder="0" applyAlignment="0" applyProtection="0"/>
    <xf numFmtId="0" fontId="6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2" fillId="24" borderId="0" applyNumberFormat="0" applyBorder="0" applyAlignment="0" applyProtection="0"/>
    <xf numFmtId="0" fontId="38" fillId="25" borderId="0" applyNumberFormat="0" applyBorder="0" applyAlignment="0" applyProtection="0"/>
    <xf numFmtId="0" fontId="62" fillId="26" borderId="0" applyNumberFormat="0" applyBorder="0" applyAlignment="0" applyProtection="0"/>
    <xf numFmtId="0" fontId="38" fillId="17" borderId="0" applyNumberFormat="0" applyBorder="0" applyAlignment="0" applyProtection="0"/>
    <xf numFmtId="0" fontId="62" fillId="27" borderId="0" applyNumberFormat="0" applyBorder="0" applyAlignment="0" applyProtection="0"/>
    <xf numFmtId="0" fontId="38" fillId="19" borderId="0" applyNumberFormat="0" applyBorder="0" applyAlignment="0" applyProtection="0"/>
    <xf numFmtId="0" fontId="62" fillId="28" borderId="0" applyNumberFormat="0" applyBorder="0" applyAlignment="0" applyProtection="0"/>
    <xf numFmtId="0" fontId="38" fillId="29" borderId="0" applyNumberFormat="0" applyBorder="0" applyAlignment="0" applyProtection="0"/>
    <xf numFmtId="0" fontId="62" fillId="30" borderId="0" applyNumberFormat="0" applyBorder="0" applyAlignment="0" applyProtection="0"/>
    <xf numFmtId="0" fontId="38" fillId="31" borderId="0" applyNumberFormat="0" applyBorder="0" applyAlignment="0" applyProtection="0"/>
    <xf numFmtId="0" fontId="62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63" fillId="44" borderId="2" applyNumberFormat="0" applyAlignment="0" applyProtection="0"/>
    <xf numFmtId="0" fontId="64" fillId="45" borderId="3" applyNumberFormat="0" applyAlignment="0" applyProtection="0"/>
    <xf numFmtId="0" fontId="65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48" fillId="0" borderId="7" applyNumberFormat="0" applyFill="0" applyAlignment="0" applyProtection="0"/>
    <xf numFmtId="0" fontId="69" fillId="0" borderId="8" applyNumberFormat="0" applyFill="0" applyAlignment="0" applyProtection="0"/>
    <xf numFmtId="0" fontId="43" fillId="46" borderId="9" applyNumberFormat="0" applyAlignment="0" applyProtection="0"/>
    <xf numFmtId="0" fontId="70" fillId="47" borderId="10" applyNumberFormat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41" fillId="49" borderId="1" applyNumberFormat="0" applyAlignment="0" applyProtection="0"/>
    <xf numFmtId="0" fontId="6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74" fillId="50" borderId="0" applyNumberFormat="0" applyBorder="0" applyAlignment="0" applyProtection="0"/>
    <xf numFmtId="0" fontId="46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37" fillId="52" borderId="13" applyNumberFormat="0" applyFont="0" applyAlignment="0" applyProtection="0"/>
    <xf numFmtId="0" fontId="51" fillId="52" borderId="13" applyNumberFormat="0" applyFont="0" applyAlignment="0" applyProtection="0"/>
    <xf numFmtId="9" fontId="0" fillId="0" borderId="0" applyFont="0" applyFill="0" applyBorder="0" applyAlignment="0" applyProtection="0"/>
    <xf numFmtId="0" fontId="40" fillId="49" borderId="14" applyNumberFormat="0" applyAlignment="0" applyProtection="0"/>
    <xf numFmtId="0" fontId="76" fillId="0" borderId="15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5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106" applyFont="1" applyFill="1" applyProtection="1">
      <alignment/>
      <protection/>
    </xf>
    <xf numFmtId="0" fontId="4" fillId="0" borderId="0" xfId="106" applyFont="1" applyFill="1" applyAlignment="1" applyProtection="1">
      <alignment horizontal="left" vertical="center"/>
      <protection/>
    </xf>
    <xf numFmtId="0" fontId="8" fillId="0" borderId="16" xfId="106" applyFont="1" applyFill="1" applyBorder="1" applyAlignment="1" applyProtection="1">
      <alignment horizontal="centerContinuous" vertical="center" wrapText="1"/>
      <protection/>
    </xf>
    <xf numFmtId="0" fontId="19" fillId="0" borderId="0" xfId="106" applyFont="1" applyFill="1" applyAlignment="1" applyProtection="1">
      <alignment/>
      <protection/>
    </xf>
    <xf numFmtId="0" fontId="16" fillId="0" borderId="0" xfId="106" applyFont="1" applyFill="1" applyAlignment="1" applyProtection="1">
      <alignment/>
      <protection/>
    </xf>
    <xf numFmtId="0" fontId="20" fillId="0" borderId="0" xfId="106" applyFont="1" applyFill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0" fontId="5" fillId="0" borderId="18" xfId="106" applyFont="1" applyFill="1" applyBorder="1" applyAlignment="1" applyProtection="1">
      <alignment horizontal="center" wrapText="1"/>
      <protection/>
    </xf>
    <xf numFmtId="183" fontId="29" fillId="0" borderId="17" xfId="0" applyNumberFormat="1" applyFont="1" applyFill="1" applyBorder="1" applyAlignment="1">
      <alignment vertical="center"/>
    </xf>
    <xf numFmtId="183" fontId="20" fillId="0" borderId="0" xfId="106" applyNumberFormat="1" applyFont="1" applyFill="1" applyProtection="1">
      <alignment/>
      <protection/>
    </xf>
    <xf numFmtId="183" fontId="12" fillId="0" borderId="17" xfId="106" applyNumberFormat="1" applyFont="1" applyFill="1" applyBorder="1" applyProtection="1">
      <alignment/>
      <protection locked="0"/>
    </xf>
    <xf numFmtId="0" fontId="5" fillId="0" borderId="0" xfId="106" applyFont="1" applyFill="1" applyAlignment="1" applyProtection="1">
      <alignment horizontal="center" wrapText="1"/>
      <protection/>
    </xf>
    <xf numFmtId="2" fontId="6" fillId="0" borderId="0" xfId="106" applyNumberFormat="1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5" fillId="0" borderId="17" xfId="106" applyFont="1" applyFill="1" applyBorder="1" applyAlignment="1" applyProtection="1">
      <alignment horizontal="center" vertical="center" wrapText="1"/>
      <protection/>
    </xf>
    <xf numFmtId="183" fontId="7" fillId="0" borderId="17" xfId="106" applyNumberFormat="1" applyFont="1" applyFill="1" applyBorder="1" applyProtection="1">
      <alignment/>
      <protection/>
    </xf>
    <xf numFmtId="183" fontId="7" fillId="0" borderId="17" xfId="106" applyNumberFormat="1" applyFont="1" applyFill="1" applyBorder="1" applyProtection="1">
      <alignment/>
      <protection locked="0"/>
    </xf>
    <xf numFmtId="183" fontId="11" fillId="0" borderId="17" xfId="106" applyNumberFormat="1" applyFont="1" applyFill="1" applyBorder="1" applyProtection="1">
      <alignment/>
      <protection locked="0"/>
    </xf>
    <xf numFmtId="183" fontId="15" fillId="0" borderId="17" xfId="106" applyNumberFormat="1" applyFont="1" applyFill="1" applyBorder="1" applyProtection="1">
      <alignment/>
      <protection locked="0"/>
    </xf>
    <xf numFmtId="183" fontId="26" fillId="0" borderId="0" xfId="106" applyNumberFormat="1" applyFont="1" applyFill="1" applyBorder="1" applyProtection="1">
      <alignment/>
      <protection/>
    </xf>
    <xf numFmtId="183" fontId="27" fillId="0" borderId="0" xfId="106" applyNumberFormat="1" applyFont="1" applyFill="1" applyBorder="1" applyProtection="1">
      <alignment/>
      <protection/>
    </xf>
    <xf numFmtId="183" fontId="13" fillId="0" borderId="17" xfId="0" applyNumberFormat="1" applyFont="1" applyFill="1" applyBorder="1" applyAlignment="1">
      <alignment vertical="center"/>
    </xf>
    <xf numFmtId="0" fontId="23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wrapText="1"/>
      <protection/>
    </xf>
    <xf numFmtId="0" fontId="3" fillId="0" borderId="17" xfId="106" applyFont="1" applyFill="1" applyBorder="1" applyAlignment="1" applyProtection="1">
      <alignment horizontal="center"/>
      <protection/>
    </xf>
    <xf numFmtId="0" fontId="24" fillId="0" borderId="17" xfId="106" applyFont="1" applyFill="1" applyBorder="1" applyAlignment="1" applyProtection="1">
      <alignment horizontal="center" vertical="center" wrapText="1"/>
      <protection/>
    </xf>
    <xf numFmtId="0" fontId="22" fillId="0" borderId="0" xfId="106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9" fontId="10" fillId="0" borderId="17" xfId="106" applyNumberFormat="1" applyFont="1" applyFill="1" applyBorder="1" applyAlignment="1" applyProtection="1">
      <alignment horizontal="center" vertical="top" wrapText="1"/>
      <protection/>
    </xf>
    <xf numFmtId="0" fontId="10" fillId="0" borderId="16" xfId="106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Continuous" vertical="center" wrapText="1"/>
      <protection/>
    </xf>
    <xf numFmtId="0" fontId="10" fillId="0" borderId="17" xfId="106" applyFont="1" applyFill="1" applyBorder="1" applyAlignment="1" applyProtection="1">
      <alignment horizontal="centerContinuous" vertical="center" wrapText="1"/>
      <protection/>
    </xf>
    <xf numFmtId="0" fontId="10" fillId="0" borderId="19" xfId="0" applyFont="1" applyFill="1" applyBorder="1" applyAlignment="1" applyProtection="1">
      <alignment horizontal="centerContinuous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49" fontId="3" fillId="0" borderId="17" xfId="106" applyNumberFormat="1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 applyProtection="1">
      <alignment horizontal="center" vertical="center"/>
      <protection hidden="1"/>
    </xf>
    <xf numFmtId="49" fontId="24" fillId="0" borderId="17" xfId="106" applyNumberFormat="1" applyFont="1" applyFill="1" applyBorder="1" applyAlignment="1" applyProtection="1">
      <alignment horizontal="center"/>
      <protection/>
    </xf>
    <xf numFmtId="49" fontId="24" fillId="0" borderId="17" xfId="106" applyNumberFormat="1" applyFont="1" applyFill="1" applyBorder="1" applyAlignment="1" applyProtection="1">
      <alignment horizontal="center" vertical="center" wrapText="1"/>
      <protection/>
    </xf>
    <xf numFmtId="49" fontId="33" fillId="0" borderId="17" xfId="106" applyNumberFormat="1" applyFont="1" applyFill="1" applyBorder="1" applyAlignment="1" applyProtection="1">
      <alignment horizontal="center"/>
      <protection/>
    </xf>
    <xf numFmtId="0" fontId="31" fillId="0" borderId="17" xfId="106" applyFont="1" applyFill="1" applyBorder="1" applyProtection="1">
      <alignment/>
      <protection locked="0"/>
    </xf>
    <xf numFmtId="0" fontId="10" fillId="0" borderId="17" xfId="106" applyFont="1" applyFill="1" applyBorder="1" applyAlignment="1" applyProtection="1">
      <alignment horizontal="center" vertical="center" wrapText="1"/>
      <protection/>
    </xf>
    <xf numFmtId="183" fontId="5" fillId="0" borderId="0" xfId="106" applyNumberFormat="1" applyFont="1" applyFill="1" applyBorder="1" applyAlignment="1" applyProtection="1">
      <alignment horizontal="centerContinuous" vertical="center"/>
      <protection/>
    </xf>
    <xf numFmtId="183" fontId="6" fillId="0" borderId="0" xfId="106" applyNumberFormat="1" applyFont="1" applyFill="1" applyBorder="1" applyAlignment="1" applyProtection="1">
      <alignment horizontal="centerContinuous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106" applyFont="1" applyFill="1" applyAlignment="1" applyProtection="1">
      <alignment/>
      <protection/>
    </xf>
    <xf numFmtId="0" fontId="17" fillId="0" borderId="0" xfId="107" applyFont="1" applyFill="1" applyAlignment="1" applyProtection="1">
      <alignment/>
      <protection/>
    </xf>
    <xf numFmtId="0" fontId="10" fillId="0" borderId="17" xfId="106" applyFont="1" applyFill="1" applyBorder="1" applyAlignment="1" applyProtection="1">
      <alignment horizontal="center" vertical="top" wrapText="1"/>
      <protection/>
    </xf>
    <xf numFmtId="49" fontId="10" fillId="0" borderId="21" xfId="106" applyNumberFormat="1" applyFont="1" applyFill="1" applyBorder="1" applyAlignment="1" applyProtection="1">
      <alignment horizontal="center" vertical="top" wrapText="1"/>
      <protection/>
    </xf>
    <xf numFmtId="0" fontId="25" fillId="0" borderId="0" xfId="106" applyFont="1" applyFill="1" applyProtection="1">
      <alignment/>
      <protection/>
    </xf>
    <xf numFmtId="0" fontId="9" fillId="0" borderId="0" xfId="106" applyFont="1" applyFill="1" applyProtection="1">
      <alignment/>
      <protection/>
    </xf>
    <xf numFmtId="183" fontId="6" fillId="0" borderId="0" xfId="106" applyNumberFormat="1" applyFont="1" applyFill="1" applyProtection="1">
      <alignment/>
      <protection/>
    </xf>
    <xf numFmtId="0" fontId="20" fillId="0" borderId="0" xfId="106" applyFont="1" applyFill="1" applyBorder="1" applyProtection="1">
      <alignment/>
      <protection/>
    </xf>
    <xf numFmtId="183" fontId="20" fillId="0" borderId="0" xfId="106" applyNumberFormat="1" applyFont="1" applyFill="1" applyBorder="1" applyProtection="1">
      <alignment/>
      <protection/>
    </xf>
    <xf numFmtId="192" fontId="5" fillId="0" borderId="0" xfId="108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83" fontId="5" fillId="0" borderId="0" xfId="106" applyNumberFormat="1" applyFont="1" applyFill="1" applyBorder="1" applyAlignment="1" applyProtection="1">
      <alignment horizontal="center" vertical="center" wrapText="1"/>
      <protection/>
    </xf>
    <xf numFmtId="183" fontId="28" fillId="0" borderId="0" xfId="0" applyNumberFormat="1" applyFont="1" applyFill="1" applyBorder="1" applyAlignment="1">
      <alignment horizontal="center" vertical="center"/>
    </xf>
    <xf numFmtId="0" fontId="30" fillId="0" borderId="0" xfId="106" applyFont="1" applyFill="1" applyProtection="1">
      <alignment/>
      <protection/>
    </xf>
    <xf numFmtId="183" fontId="6" fillId="0" borderId="0" xfId="106" applyNumberFormat="1" applyFont="1" applyFill="1" applyBorder="1" applyAlignment="1" applyProtection="1">
      <alignment horizontal="center" vertical="center" wrapText="1"/>
      <protection/>
    </xf>
    <xf numFmtId="183" fontId="6" fillId="0" borderId="0" xfId="106" applyNumberFormat="1" applyFont="1" applyFill="1" applyBorder="1" applyAlignment="1" applyProtection="1">
      <alignment wrapText="1"/>
      <protection/>
    </xf>
    <xf numFmtId="183" fontId="6" fillId="0" borderId="0" xfId="106" applyNumberFormat="1" applyFont="1" applyFill="1" applyBorder="1" applyAlignment="1" applyProtection="1">
      <alignment horizontal="center"/>
      <protection/>
    </xf>
    <xf numFmtId="183" fontId="6" fillId="0" borderId="0" xfId="106" applyNumberFormat="1" applyFont="1" applyFill="1" applyBorder="1" applyProtection="1">
      <alignment/>
      <protection/>
    </xf>
    <xf numFmtId="183" fontId="6" fillId="0" borderId="0" xfId="106" applyNumberFormat="1" applyFont="1" applyFill="1" applyAlignment="1" applyProtection="1">
      <alignment wrapText="1"/>
      <protection/>
    </xf>
    <xf numFmtId="183" fontId="6" fillId="0" borderId="0" xfId="106" applyNumberFormat="1" applyFont="1" applyFill="1" applyAlignment="1" applyProtection="1">
      <alignment horizontal="center"/>
      <protection/>
    </xf>
    <xf numFmtId="0" fontId="6" fillId="0" borderId="0" xfId="106" applyFont="1" applyFill="1" applyAlignment="1" applyProtection="1">
      <alignment wrapText="1"/>
      <protection/>
    </xf>
    <xf numFmtId="0" fontId="6" fillId="0" borderId="0" xfId="106" applyFont="1" applyFill="1" applyAlignment="1" applyProtection="1">
      <alignment horizontal="center"/>
      <protection/>
    </xf>
    <xf numFmtId="0" fontId="6" fillId="11" borderId="0" xfId="106" applyFont="1" applyFill="1" applyProtection="1">
      <alignment/>
      <protection/>
    </xf>
    <xf numFmtId="0" fontId="23" fillId="11" borderId="0" xfId="106" applyFont="1" applyFill="1" applyProtection="1">
      <alignment/>
      <protection/>
    </xf>
    <xf numFmtId="192" fontId="23" fillId="11" borderId="0" xfId="106" applyNumberFormat="1" applyFont="1" applyFill="1" applyProtection="1">
      <alignment/>
      <protection/>
    </xf>
    <xf numFmtId="0" fontId="2" fillId="11" borderId="0" xfId="106" applyFont="1" applyFill="1" applyProtection="1">
      <alignment/>
      <protection/>
    </xf>
    <xf numFmtId="0" fontId="20" fillId="11" borderId="0" xfId="106" applyFont="1" applyFill="1" applyProtection="1">
      <alignment/>
      <protection/>
    </xf>
    <xf numFmtId="0" fontId="6" fillId="0" borderId="0" xfId="106" applyFont="1" applyFill="1" applyBorder="1" applyProtection="1">
      <alignment/>
      <protection/>
    </xf>
    <xf numFmtId="0" fontId="6" fillId="0" borderId="0" xfId="106" applyFont="1" applyFill="1" applyBorder="1" applyAlignment="1" applyProtection="1">
      <alignment horizontal="centerContinuous" vertical="center"/>
      <protection/>
    </xf>
    <xf numFmtId="0" fontId="10" fillId="55" borderId="20" xfId="0" applyFont="1" applyFill="1" applyBorder="1" applyAlignment="1" applyProtection="1">
      <alignment horizontal="center" vertical="center" wrapText="1"/>
      <protection/>
    </xf>
    <xf numFmtId="49" fontId="10" fillId="55" borderId="17" xfId="106" applyNumberFormat="1" applyFont="1" applyFill="1" applyBorder="1" applyAlignment="1" applyProtection="1">
      <alignment horizontal="center" vertical="top" wrapText="1"/>
      <protection/>
    </xf>
    <xf numFmtId="183" fontId="20" fillId="55" borderId="0" xfId="106" applyNumberFormat="1" applyFont="1" applyFill="1" applyProtection="1">
      <alignment/>
      <protection/>
    </xf>
    <xf numFmtId="183" fontId="16" fillId="55" borderId="0" xfId="0" applyNumberFormat="1" applyFont="1" applyFill="1" applyBorder="1" applyAlignment="1" applyProtection="1">
      <alignment vertical="center"/>
      <protection/>
    </xf>
    <xf numFmtId="0" fontId="20" fillId="55" borderId="0" xfId="106" applyFont="1" applyFill="1" applyProtection="1">
      <alignment/>
      <protection/>
    </xf>
    <xf numFmtId="192" fontId="6" fillId="55" borderId="0" xfId="106" applyNumberFormat="1" applyFont="1" applyFill="1" applyProtection="1">
      <alignment/>
      <protection/>
    </xf>
    <xf numFmtId="0" fontId="6" fillId="55" borderId="0" xfId="106" applyFont="1" applyFill="1" applyProtection="1">
      <alignment/>
      <protection/>
    </xf>
    <xf numFmtId="0" fontId="6" fillId="55" borderId="17" xfId="106" applyFont="1" applyFill="1" applyBorder="1" applyAlignment="1" applyProtection="1">
      <alignment horizontal="center" vertical="center"/>
      <protection/>
    </xf>
    <xf numFmtId="0" fontId="10" fillId="55" borderId="17" xfId="106" applyFont="1" applyFill="1" applyBorder="1" applyAlignment="1" applyProtection="1">
      <alignment horizontal="center" vertical="top" wrapText="1"/>
      <protection/>
    </xf>
    <xf numFmtId="0" fontId="5" fillId="55" borderId="17" xfId="106" applyFont="1" applyFill="1" applyBorder="1" applyAlignment="1" applyProtection="1">
      <alignment horizontal="center" vertical="center"/>
      <protection/>
    </xf>
    <xf numFmtId="0" fontId="34" fillId="55" borderId="17" xfId="106" applyFont="1" applyFill="1" applyBorder="1" applyAlignment="1" applyProtection="1">
      <alignment horizontal="center" vertical="center"/>
      <protection/>
    </xf>
    <xf numFmtId="0" fontId="20" fillId="15" borderId="0" xfId="106" applyFont="1" applyFill="1" applyProtection="1">
      <alignment/>
      <protection/>
    </xf>
    <xf numFmtId="4" fontId="20" fillId="0" borderId="0" xfId="106" applyNumberFormat="1" applyFont="1" applyFill="1" applyProtection="1">
      <alignment/>
      <protection/>
    </xf>
    <xf numFmtId="4" fontId="30" fillId="0" borderId="0" xfId="106" applyNumberFormat="1" applyFont="1" applyFill="1" applyProtection="1">
      <alignment/>
      <protection/>
    </xf>
    <xf numFmtId="183" fontId="35" fillId="0" borderId="17" xfId="0" applyNumberFormat="1" applyFont="1" applyFill="1" applyBorder="1" applyAlignment="1">
      <alignment vertical="center"/>
    </xf>
    <xf numFmtId="0" fontId="5" fillId="0" borderId="0" xfId="106" applyFont="1" applyFill="1" applyProtection="1">
      <alignment/>
      <protection/>
    </xf>
    <xf numFmtId="1" fontId="6" fillId="0" borderId="0" xfId="106" applyNumberFormat="1" applyFont="1" applyFill="1" applyBorder="1" applyAlignment="1" applyProtection="1">
      <alignment horizontal="center"/>
      <protection/>
    </xf>
    <xf numFmtId="192" fontId="6" fillId="0" borderId="0" xfId="106" applyNumberFormat="1" applyFont="1" applyFill="1" applyBorder="1" applyProtection="1">
      <alignment/>
      <protection/>
    </xf>
    <xf numFmtId="192" fontId="6" fillId="0" borderId="0" xfId="106" applyNumberFormat="1" applyFont="1" applyFill="1" applyProtection="1">
      <alignment/>
      <protection/>
    </xf>
    <xf numFmtId="0" fontId="3" fillId="56" borderId="17" xfId="106" applyFont="1" applyFill="1" applyBorder="1" applyAlignment="1" applyProtection="1">
      <alignment horizontal="center" vertical="center"/>
      <protection/>
    </xf>
    <xf numFmtId="0" fontId="3" fillId="56" borderId="17" xfId="106" applyFont="1" applyFill="1" applyBorder="1" applyAlignment="1" applyProtection="1">
      <alignment horizontal="center" vertical="center" wrapText="1"/>
      <protection/>
    </xf>
    <xf numFmtId="183" fontId="3" fillId="56" borderId="17" xfId="106" applyNumberFormat="1" applyFont="1" applyFill="1" applyBorder="1" applyAlignment="1" applyProtection="1">
      <alignment horizontal="center"/>
      <protection/>
    </xf>
    <xf numFmtId="192" fontId="24" fillId="57" borderId="0" xfId="106" applyNumberFormat="1" applyFont="1" applyFill="1" applyBorder="1" applyAlignment="1" applyProtection="1">
      <alignment horizontal="center"/>
      <protection/>
    </xf>
    <xf numFmtId="192" fontId="4" fillId="58" borderId="0" xfId="106" applyNumberFormat="1" applyFont="1" applyFill="1" applyAlignment="1" applyProtection="1">
      <alignment horizontal="left" vertical="center"/>
      <protection/>
    </xf>
    <xf numFmtId="0" fontId="10" fillId="58" borderId="16" xfId="106" applyFont="1" applyFill="1" applyBorder="1" applyAlignment="1" applyProtection="1">
      <alignment horizontal="center" vertical="center" wrapText="1"/>
      <protection/>
    </xf>
    <xf numFmtId="49" fontId="10" fillId="58" borderId="17" xfId="106" applyNumberFormat="1" applyFont="1" applyFill="1" applyBorder="1" applyAlignment="1" applyProtection="1">
      <alignment horizontal="center" vertical="top" wrapText="1"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4" fontId="6" fillId="58" borderId="0" xfId="106" applyNumberFormat="1" applyFont="1" applyFill="1" applyBorder="1" applyProtection="1">
      <alignment/>
      <protection/>
    </xf>
    <xf numFmtId="192" fontId="6" fillId="58" borderId="0" xfId="106" applyNumberFormat="1" applyFont="1" applyFill="1" applyBorder="1" applyProtection="1">
      <alignment/>
      <protection/>
    </xf>
    <xf numFmtId="0" fontId="6" fillId="58" borderId="0" xfId="106" applyFont="1" applyFill="1" applyBorder="1" applyProtection="1">
      <alignment/>
      <protection/>
    </xf>
    <xf numFmtId="192" fontId="6" fillId="58" borderId="0" xfId="106" applyNumberFormat="1" applyFont="1" applyFill="1" applyProtection="1">
      <alignment/>
      <protection/>
    </xf>
    <xf numFmtId="0" fontId="6" fillId="58" borderId="0" xfId="106" applyFont="1" applyFill="1" applyProtection="1">
      <alignment/>
      <protection/>
    </xf>
    <xf numFmtId="0" fontId="10" fillId="58" borderId="20" xfId="106" applyFont="1" applyFill="1" applyBorder="1" applyAlignment="1" applyProtection="1">
      <alignment horizontal="center" vertical="center" wrapText="1"/>
      <protection/>
    </xf>
    <xf numFmtId="183" fontId="6" fillId="58" borderId="0" xfId="106" applyNumberFormat="1" applyFont="1" applyFill="1" applyProtection="1">
      <alignment/>
      <protection/>
    </xf>
    <xf numFmtId="4" fontId="6" fillId="58" borderId="0" xfId="106" applyNumberFormat="1" applyFont="1" applyFill="1" applyProtection="1">
      <alignment/>
      <protection/>
    </xf>
    <xf numFmtId="0" fontId="10" fillId="58" borderId="17" xfId="0" applyFont="1" applyFill="1" applyBorder="1" applyAlignment="1" applyProtection="1">
      <alignment horizontal="centerContinuous" vertical="center" wrapText="1"/>
      <protection/>
    </xf>
    <xf numFmtId="49" fontId="10" fillId="58" borderId="22" xfId="106" applyNumberFormat="1" applyFont="1" applyFill="1" applyBorder="1" applyAlignment="1" applyProtection="1">
      <alignment horizontal="center" vertical="top" wrapText="1"/>
      <protection/>
    </xf>
    <xf numFmtId="183" fontId="6" fillId="58" borderId="0" xfId="106" applyNumberFormat="1" applyFont="1" applyFill="1" applyBorder="1" applyProtection="1">
      <alignment/>
      <protection/>
    </xf>
    <xf numFmtId="0" fontId="10" fillId="58" borderId="17" xfId="106" applyFont="1" applyFill="1" applyBorder="1" applyAlignment="1" applyProtection="1">
      <alignment horizontal="center" vertical="center" wrapText="1"/>
      <protection/>
    </xf>
    <xf numFmtId="0" fontId="20" fillId="58" borderId="0" xfId="106" applyFont="1" applyFill="1" applyProtection="1">
      <alignment/>
      <protection/>
    </xf>
    <xf numFmtId="192" fontId="16" fillId="58" borderId="0" xfId="108" applyNumberFormat="1" applyFont="1" applyFill="1" applyAlignment="1" applyProtection="1">
      <alignment horizontal="center"/>
      <protection/>
    </xf>
    <xf numFmtId="192" fontId="10" fillId="58" borderId="17" xfId="106" applyNumberFormat="1" applyFont="1" applyFill="1" applyBorder="1" applyAlignment="1" applyProtection="1">
      <alignment horizontal="center" vertical="center" wrapText="1"/>
      <protection/>
    </xf>
    <xf numFmtId="192" fontId="10" fillId="58" borderId="17" xfId="0" applyNumberFormat="1" applyFont="1" applyFill="1" applyBorder="1" applyAlignment="1" applyProtection="1">
      <alignment horizontal="centerContinuous" vertical="center" wrapText="1"/>
      <protection/>
    </xf>
    <xf numFmtId="192" fontId="10" fillId="58" borderId="17" xfId="106" applyNumberFormat="1" applyFont="1" applyFill="1" applyBorder="1" applyAlignment="1" applyProtection="1">
      <alignment horizontal="center" vertical="top" wrapText="1"/>
      <protection/>
    </xf>
    <xf numFmtId="49" fontId="33" fillId="0" borderId="17" xfId="106" applyNumberFormat="1" applyFont="1" applyFill="1" applyBorder="1" applyAlignment="1" applyProtection="1">
      <alignment horizontal="center" vertical="center" wrapText="1"/>
      <protection/>
    </xf>
    <xf numFmtId="0" fontId="33" fillId="0" borderId="17" xfId="106" applyFont="1" applyFill="1" applyBorder="1" applyAlignment="1" applyProtection="1">
      <alignment horizontal="center" vertical="center" wrapText="1"/>
      <protection/>
    </xf>
    <xf numFmtId="192" fontId="20" fillId="0" borderId="0" xfId="106" applyNumberFormat="1" applyFont="1" applyFill="1" applyProtection="1">
      <alignment/>
      <protection/>
    </xf>
    <xf numFmtId="0" fontId="10" fillId="58" borderId="17" xfId="0" applyFont="1" applyFill="1" applyBorder="1" applyAlignment="1" applyProtection="1">
      <alignment horizontal="center" vertical="center" wrapText="1"/>
      <protection/>
    </xf>
    <xf numFmtId="0" fontId="79" fillId="55" borderId="0" xfId="106" applyFont="1" applyFill="1" applyProtection="1">
      <alignment/>
      <protection/>
    </xf>
    <xf numFmtId="183" fontId="80" fillId="58" borderId="0" xfId="106" applyNumberFormat="1" applyFont="1" applyFill="1" applyBorder="1" applyAlignment="1" applyProtection="1">
      <alignment horizontal="centerContinuous" vertical="center"/>
      <protection/>
    </xf>
    <xf numFmtId="183" fontId="79" fillId="58" borderId="0" xfId="106" applyNumberFormat="1" applyFont="1" applyFill="1" applyBorder="1" applyAlignment="1" applyProtection="1">
      <alignment horizontal="centerContinuous" vertical="center"/>
      <protection/>
    </xf>
    <xf numFmtId="183" fontId="79" fillId="58" borderId="0" xfId="106" applyNumberFormat="1" applyFont="1" applyFill="1" applyBorder="1" applyAlignment="1" applyProtection="1">
      <alignment horizontal="center" vertical="center" wrapText="1"/>
      <protection/>
    </xf>
    <xf numFmtId="183" fontId="79" fillId="55" borderId="0" xfId="106" applyNumberFormat="1" applyFont="1" applyFill="1" applyBorder="1" applyProtection="1">
      <alignment/>
      <protection/>
    </xf>
    <xf numFmtId="192" fontId="81" fillId="31" borderId="0" xfId="106" applyNumberFormat="1" applyFont="1" applyFill="1" applyBorder="1" applyAlignment="1" applyProtection="1">
      <alignment horizontal="center"/>
      <protection/>
    </xf>
    <xf numFmtId="183" fontId="79" fillId="55" borderId="0" xfId="106" applyNumberFormat="1" applyFont="1" applyFill="1" applyProtection="1">
      <alignment/>
      <protection/>
    </xf>
    <xf numFmtId="192" fontId="5" fillId="58" borderId="0" xfId="106" applyNumberFormat="1" applyFont="1" applyFill="1" applyBorder="1" applyAlignment="1" applyProtection="1">
      <alignment horizontal="center" wrapText="1"/>
      <protection/>
    </xf>
    <xf numFmtId="183" fontId="5" fillId="58" borderId="0" xfId="106" applyNumberFormat="1" applyFont="1" applyFill="1" applyBorder="1" applyAlignment="1" applyProtection="1">
      <alignment horizontal="centerContinuous" vertical="center"/>
      <protection/>
    </xf>
    <xf numFmtId="183" fontId="6" fillId="58" borderId="0" xfId="106" applyNumberFormat="1" applyFont="1" applyFill="1" applyBorder="1" applyAlignment="1" applyProtection="1">
      <alignment horizontal="centerContinuous" vertical="center"/>
      <protection/>
    </xf>
    <xf numFmtId="183" fontId="6" fillId="58" borderId="0" xfId="106" applyNumberFormat="1" applyFont="1" applyFill="1" applyBorder="1" applyAlignment="1" applyProtection="1">
      <alignment horizontal="center" vertical="center" wrapText="1"/>
      <protection/>
    </xf>
    <xf numFmtId="183" fontId="6" fillId="57" borderId="0" xfId="106" applyNumberFormat="1" applyFont="1" applyFill="1" applyBorder="1" applyAlignment="1" applyProtection="1">
      <alignment horizontal="center"/>
      <protection/>
    </xf>
    <xf numFmtId="183" fontId="6" fillId="57" borderId="0" xfId="106" applyNumberFormat="1" applyFont="1" applyFill="1" applyAlignment="1" applyProtection="1">
      <alignment horizontal="center"/>
      <protection/>
    </xf>
    <xf numFmtId="0" fontId="6" fillId="57" borderId="0" xfId="106" applyFont="1" applyFill="1" applyAlignment="1" applyProtection="1">
      <alignment horizontal="center"/>
      <protection/>
    </xf>
    <xf numFmtId="0" fontId="5" fillId="58" borderId="0" xfId="106" applyFont="1" applyFill="1" applyAlignment="1" applyProtection="1">
      <alignment horizontal="center" wrapText="1"/>
      <protection/>
    </xf>
    <xf numFmtId="2" fontId="6" fillId="58" borderId="0" xfId="106" applyNumberFormat="1" applyFont="1" applyFill="1" applyProtection="1">
      <alignment/>
      <protection/>
    </xf>
    <xf numFmtId="183" fontId="6" fillId="57" borderId="0" xfId="106" applyNumberFormat="1" applyFont="1" applyFill="1" applyBorder="1" applyProtection="1">
      <alignment/>
      <protection/>
    </xf>
    <xf numFmtId="183" fontId="6" fillId="57" borderId="0" xfId="106" applyNumberFormat="1" applyFont="1" applyFill="1" applyProtection="1">
      <alignment/>
      <protection/>
    </xf>
    <xf numFmtId="0" fontId="6" fillId="57" borderId="0" xfId="106" applyFont="1" applyFill="1" applyProtection="1">
      <alignment/>
      <protection/>
    </xf>
    <xf numFmtId="192" fontId="6" fillId="58" borderId="0" xfId="106" applyNumberFormat="1" applyFont="1" applyFill="1" applyBorder="1" applyAlignment="1" applyProtection="1">
      <alignment horizontal="centerContinuous" vertical="center"/>
      <protection/>
    </xf>
    <xf numFmtId="0" fontId="6" fillId="58" borderId="0" xfId="106" applyFont="1" applyFill="1" applyBorder="1" applyAlignment="1" applyProtection="1">
      <alignment horizontal="centerContinuous" vertical="center"/>
      <protection/>
    </xf>
    <xf numFmtId="0" fontId="6" fillId="57" borderId="0" xfId="106" applyFont="1" applyFill="1" applyBorder="1" applyProtection="1">
      <alignment/>
      <protection/>
    </xf>
    <xf numFmtId="4" fontId="6" fillId="57" borderId="0" xfId="106" applyNumberFormat="1" applyFont="1" applyFill="1" applyBorder="1" applyProtection="1">
      <alignment/>
      <protection/>
    </xf>
    <xf numFmtId="0" fontId="31" fillId="0" borderId="17" xfId="106" applyFont="1" applyFill="1" applyBorder="1" applyAlignment="1" applyProtection="1">
      <alignment horizontal="center"/>
      <protection locked="0"/>
    </xf>
    <xf numFmtId="192" fontId="79" fillId="58" borderId="0" xfId="106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80" fillId="58" borderId="0" xfId="0" applyNumberFormat="1" applyFont="1" applyFill="1" applyBorder="1" applyAlignment="1" applyProtection="1">
      <alignment vertical="center"/>
      <protection/>
    </xf>
    <xf numFmtId="183" fontId="79" fillId="58" borderId="0" xfId="106" applyNumberFormat="1" applyFont="1" applyFill="1" applyBorder="1" applyProtection="1">
      <alignment/>
      <protection/>
    </xf>
    <xf numFmtId="183" fontId="79" fillId="57" borderId="0" xfId="106" applyNumberFormat="1" applyFont="1" applyFill="1" applyBorder="1" applyAlignment="1" applyProtection="1">
      <alignment horizontal="center"/>
      <protection/>
    </xf>
    <xf numFmtId="0" fontId="79" fillId="57" borderId="0" xfId="106" applyFont="1" applyFill="1" applyBorder="1" applyProtection="1">
      <alignment/>
      <protection/>
    </xf>
    <xf numFmtId="0" fontId="5" fillId="57" borderId="0" xfId="0" applyFont="1" applyFill="1" applyAlignment="1" applyProtection="1">
      <alignment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192" fontId="6" fillId="57" borderId="0" xfId="106" applyNumberFormat="1" applyFont="1" applyFill="1" applyBorder="1" applyProtection="1">
      <alignment/>
      <protection/>
    </xf>
    <xf numFmtId="192" fontId="6" fillId="57" borderId="0" xfId="106" applyNumberFormat="1" applyFont="1" applyFill="1" applyProtection="1">
      <alignment/>
      <protection/>
    </xf>
    <xf numFmtId="192" fontId="82" fillId="57" borderId="0" xfId="106" applyNumberFormat="1" applyFont="1" applyFill="1" applyBorder="1" applyAlignment="1" applyProtection="1">
      <alignment horizontal="center"/>
      <protection/>
    </xf>
    <xf numFmtId="0" fontId="83" fillId="57" borderId="0" xfId="106" applyFont="1" applyFill="1" applyBorder="1" applyProtection="1">
      <alignment/>
      <protection/>
    </xf>
    <xf numFmtId="192" fontId="3" fillId="58" borderId="17" xfId="106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/>
    </xf>
    <xf numFmtId="192" fontId="3" fillId="58" borderId="22" xfId="106" applyNumberFormat="1" applyFont="1" applyFill="1" applyBorder="1" applyAlignment="1" applyProtection="1">
      <alignment horizontal="center"/>
      <protection/>
    </xf>
    <xf numFmtId="192" fontId="3" fillId="0" borderId="21" xfId="106" applyNumberFormat="1" applyFont="1" applyFill="1" applyBorder="1" applyAlignment="1" applyProtection="1">
      <alignment horizontal="center"/>
      <protection/>
    </xf>
    <xf numFmtId="192" fontId="3" fillId="57" borderId="17" xfId="106" applyNumberFormat="1" applyFont="1" applyFill="1" applyBorder="1" applyAlignment="1" applyProtection="1">
      <alignment horizontal="center"/>
      <protection/>
    </xf>
    <xf numFmtId="192" fontId="3" fillId="59" borderId="17" xfId="106" applyNumberFormat="1" applyFont="1" applyFill="1" applyBorder="1" applyAlignment="1" applyProtection="1">
      <alignment horizontal="center"/>
      <protection/>
    </xf>
    <xf numFmtId="192" fontId="3" fillId="56" borderId="17" xfId="106" applyNumberFormat="1" applyFont="1" applyFill="1" applyBorder="1" applyAlignment="1" applyProtection="1">
      <alignment horizontal="center"/>
      <protection/>
    </xf>
    <xf numFmtId="192" fontId="31" fillId="58" borderId="17" xfId="106" applyNumberFormat="1" applyFont="1" applyFill="1" applyBorder="1" applyAlignment="1" applyProtection="1">
      <alignment horizontal="center"/>
      <protection/>
    </xf>
    <xf numFmtId="192" fontId="31" fillId="0" borderId="17" xfId="106" applyNumberFormat="1" applyFont="1" applyFill="1" applyBorder="1" applyAlignment="1" applyProtection="1">
      <alignment horizontal="center"/>
      <protection/>
    </xf>
    <xf numFmtId="192" fontId="84" fillId="56" borderId="17" xfId="106" applyNumberFormat="1" applyFont="1" applyFill="1" applyBorder="1" applyAlignment="1" applyProtection="1">
      <alignment horizontal="center"/>
      <protection/>
    </xf>
    <xf numFmtId="192" fontId="3" fillId="58" borderId="17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1" fillId="0" borderId="17" xfId="0" applyNumberFormat="1" applyFont="1" applyFill="1" applyBorder="1" applyAlignment="1" applyProtection="1">
      <alignment horizontal="center"/>
      <protection/>
    </xf>
    <xf numFmtId="202" fontId="3" fillId="0" borderId="17" xfId="117" applyNumberFormat="1" applyFont="1" applyFill="1" applyBorder="1" applyAlignment="1" applyProtection="1">
      <alignment horizontal="center"/>
      <protection/>
    </xf>
    <xf numFmtId="202" fontId="31" fillId="0" borderId="17" xfId="117" applyNumberFormat="1" applyFont="1" applyFill="1" applyBorder="1" applyAlignment="1" applyProtection="1">
      <alignment horizontal="center"/>
      <protection/>
    </xf>
    <xf numFmtId="202" fontId="3" fillId="58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 vertical="center"/>
      <protection/>
    </xf>
    <xf numFmtId="202" fontId="31" fillId="58" borderId="17" xfId="117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 locked="0"/>
    </xf>
    <xf numFmtId="0" fontId="6" fillId="0" borderId="17" xfId="106" applyFont="1" applyFill="1" applyBorder="1" applyAlignment="1" applyProtection="1">
      <alignment vertical="center" wrapText="1"/>
      <protection/>
    </xf>
    <xf numFmtId="192" fontId="31" fillId="58" borderId="17" xfId="106" applyNumberFormat="1" applyFont="1" applyFill="1" applyBorder="1" applyAlignment="1" applyProtection="1">
      <alignment horizontal="center"/>
      <protection locked="0"/>
    </xf>
    <xf numFmtId="202" fontId="31" fillId="0" borderId="17" xfId="117" applyNumberFormat="1" applyFont="1" applyFill="1" applyBorder="1" applyAlignment="1" applyProtection="1">
      <alignment horizontal="center"/>
      <protection locked="0"/>
    </xf>
    <xf numFmtId="192" fontId="31" fillId="0" borderId="17" xfId="106" applyNumberFormat="1" applyFont="1" applyFill="1" applyBorder="1" applyAlignment="1" applyProtection="1">
      <alignment horizontal="center"/>
      <protection locked="0"/>
    </xf>
    <xf numFmtId="192" fontId="31" fillId="58" borderId="22" xfId="106" applyNumberFormat="1" applyFont="1" applyFill="1" applyBorder="1" applyAlignment="1" applyProtection="1">
      <alignment horizontal="center"/>
      <protection locked="0"/>
    </xf>
    <xf numFmtId="192" fontId="31" fillId="0" borderId="21" xfId="106" applyNumberFormat="1" applyFont="1" applyFill="1" applyBorder="1" applyAlignment="1" applyProtection="1">
      <alignment horizontal="center"/>
      <protection/>
    </xf>
    <xf numFmtId="192" fontId="3" fillId="55" borderId="17" xfId="106" applyNumberFormat="1" applyFont="1" applyFill="1" applyBorder="1" applyAlignment="1" applyProtection="1">
      <alignment horizontal="center"/>
      <protection locked="0"/>
    </xf>
    <xf numFmtId="192" fontId="31" fillId="57" borderId="17" xfId="106" applyNumberFormat="1" applyFont="1" applyFill="1" applyBorder="1" applyAlignment="1" applyProtection="1">
      <alignment horizontal="center"/>
      <protection locked="0"/>
    </xf>
    <xf numFmtId="192" fontId="3" fillId="58" borderId="17" xfId="106" applyNumberFormat="1" applyFont="1" applyFill="1" applyBorder="1" applyAlignment="1" applyProtection="1">
      <alignment horizontal="center"/>
      <protection locked="0"/>
    </xf>
    <xf numFmtId="0" fontId="2" fillId="0" borderId="17" xfId="106" applyFont="1" applyFill="1" applyBorder="1" applyAlignment="1" applyProtection="1">
      <alignment vertical="center" wrapText="1"/>
      <protection/>
    </xf>
    <xf numFmtId="192" fontId="36" fillId="0" borderId="0" xfId="106" applyNumberFormat="1" applyFont="1" applyFill="1" applyAlignment="1" applyProtection="1">
      <alignment horizontal="center"/>
      <protection/>
    </xf>
    <xf numFmtId="0" fontId="6" fillId="0" borderId="17" xfId="0" applyNumberFormat="1" applyFont="1" applyFill="1" applyBorder="1" applyAlignment="1">
      <alignment horizontal="left" vertical="center" wrapText="1"/>
    </xf>
    <xf numFmtId="192" fontId="31" fillId="0" borderId="17" xfId="106" applyNumberFormat="1" applyFont="1" applyFill="1" applyBorder="1" applyAlignment="1" applyProtection="1">
      <alignment horizontal="center"/>
      <protection/>
    </xf>
    <xf numFmtId="202" fontId="31" fillId="0" borderId="17" xfId="117" applyNumberFormat="1" applyFont="1" applyFill="1" applyBorder="1" applyAlignment="1" applyProtection="1">
      <alignment horizontal="center"/>
      <protection/>
    </xf>
    <xf numFmtId="192" fontId="31" fillId="58" borderId="17" xfId="106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>
      <alignment horizontal="left" vertical="center" wrapText="1"/>
    </xf>
    <xf numFmtId="192" fontId="33" fillId="58" borderId="17" xfId="0" applyNumberFormat="1" applyFont="1" applyFill="1" applyBorder="1" applyAlignment="1">
      <alignment horizontal="center"/>
    </xf>
    <xf numFmtId="192" fontId="33" fillId="0" borderId="17" xfId="0" applyNumberFormat="1" applyFont="1" applyFill="1" applyBorder="1" applyAlignment="1">
      <alignment horizontal="center"/>
    </xf>
    <xf numFmtId="4" fontId="0" fillId="57" borderId="17" xfId="0" applyNumberFormat="1" applyFill="1" applyBorder="1" applyAlignment="1">
      <alignment vertical="center"/>
    </xf>
    <xf numFmtId="0" fontId="20" fillId="0" borderId="0" xfId="106" applyFont="1" applyFill="1" applyAlignment="1" applyProtection="1">
      <alignment horizontal="center"/>
      <protection/>
    </xf>
    <xf numFmtId="0" fontId="32" fillId="0" borderId="0" xfId="106" applyFont="1" applyFill="1" applyAlignment="1" applyProtection="1">
      <alignment horizontal="center" vertical="center" wrapText="1"/>
      <protection/>
    </xf>
    <xf numFmtId="0" fontId="31" fillId="0" borderId="18" xfId="106" applyFont="1" applyFill="1" applyBorder="1" applyAlignment="1" applyProtection="1">
      <alignment horizontal="center"/>
      <protection/>
    </xf>
    <xf numFmtId="0" fontId="7" fillId="55" borderId="17" xfId="106" applyFont="1" applyFill="1" applyBorder="1" applyAlignment="1" applyProtection="1">
      <alignment horizontal="center" vertical="center" wrapText="1"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4" fillId="0" borderId="22" xfId="106" applyFont="1" applyFill="1" applyBorder="1" applyAlignment="1" applyProtection="1">
      <alignment horizontal="center" vertical="center"/>
      <protection/>
    </xf>
    <xf numFmtId="0" fontId="4" fillId="0" borderId="23" xfId="106" applyFont="1" applyFill="1" applyBorder="1" applyAlignment="1" applyProtection="1">
      <alignment horizontal="center" vertical="center"/>
      <protection/>
    </xf>
    <xf numFmtId="0" fontId="4" fillId="0" borderId="21" xfId="106" applyFont="1" applyFill="1" applyBorder="1" applyAlignment="1" applyProtection="1">
      <alignment horizontal="center" vertical="center"/>
      <protection/>
    </xf>
    <xf numFmtId="0" fontId="4" fillId="0" borderId="17" xfId="106" applyFont="1" applyFill="1" applyBorder="1" applyAlignment="1" applyProtection="1">
      <alignment horizontal="center" vertical="center"/>
      <protection/>
    </xf>
    <xf numFmtId="0" fontId="4" fillId="0" borderId="16" xfId="106" applyFont="1" applyFill="1" applyBorder="1" applyAlignment="1" applyProtection="1">
      <alignment horizontal="center" vertical="center"/>
      <protection/>
    </xf>
    <xf numFmtId="0" fontId="4" fillId="0" borderId="19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/>
      <protection/>
    </xf>
    <xf numFmtId="0" fontId="4" fillId="0" borderId="0" xfId="106" applyFont="1" applyFill="1" applyAlignment="1" applyProtection="1">
      <alignment horizontal="center" vertical="center" wrapText="1"/>
      <protection/>
    </xf>
    <xf numFmtId="0" fontId="4" fillId="0" borderId="0" xfId="107" applyFont="1" applyFill="1" applyAlignment="1" applyProtection="1">
      <alignment horizontal="center"/>
      <protection/>
    </xf>
    <xf numFmtId="0" fontId="4" fillId="0" borderId="0" xfId="106" applyFont="1" applyFill="1" applyAlignment="1" applyProtection="1">
      <alignment horizontal="center" wrapText="1"/>
      <protection/>
    </xf>
    <xf numFmtId="0" fontId="7" fillId="0" borderId="17" xfId="106" applyFont="1" applyFill="1" applyBorder="1" applyAlignment="1" applyProtection="1">
      <alignment horizontal="center" vertical="center" wrapText="1"/>
      <protection/>
    </xf>
    <xf numFmtId="0" fontId="4" fillId="58" borderId="17" xfId="106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_ZV1PIV98" xfId="106"/>
    <cellStyle name="Обычный_Додаток 4" xfId="107"/>
    <cellStyle name="Обычный_Додаток 5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ечание 2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view="pageBreakPreview" zoomScale="85" zoomScaleNormal="75" zoomScaleSheetLayoutView="8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3" sqref="D53"/>
    </sheetView>
  </sheetViews>
  <sheetFormatPr defaultColWidth="7.875" defaultRowHeight="12.75"/>
  <cols>
    <col min="1" max="1" width="12.375" style="83" customWidth="1"/>
    <col min="2" max="2" width="83.125" style="6" customWidth="1"/>
    <col min="3" max="3" width="0.12890625" style="6" customWidth="1"/>
    <col min="4" max="4" width="20.625" style="110" customWidth="1"/>
    <col min="5" max="5" width="21.25390625" style="145" customWidth="1"/>
    <col min="6" max="6" width="21.875" style="110" customWidth="1"/>
    <col min="7" max="7" width="19.375" style="83" customWidth="1"/>
    <col min="8" max="8" width="21.375" style="6" customWidth="1"/>
    <col min="9" max="9" width="20.375" style="6" customWidth="1"/>
    <col min="10" max="10" width="17.75390625" style="6" customWidth="1"/>
    <col min="11" max="11" width="17.75390625" style="110" customWidth="1"/>
    <col min="12" max="12" width="19.875" style="110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49" customFormat="1" ht="20.25">
      <c r="A1" s="213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s="4" customFormat="1" ht="24" customHeight="1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s="50" customFormat="1" ht="21" customHeight="1">
      <c r="A3" s="215" t="s">
        <v>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5" customFormat="1" ht="24.75" customHeight="1">
      <c r="A4" s="214" t="s">
        <v>189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8" s="5" customFormat="1" ht="23.25" customHeight="1">
      <c r="A5" s="203" t="s">
        <v>193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20.25">
      <c r="A6" s="85"/>
      <c r="B6" s="2" t="s">
        <v>96</v>
      </c>
      <c r="C6" s="2"/>
      <c r="D6" s="102"/>
      <c r="E6" s="102"/>
      <c r="F6" s="102"/>
      <c r="G6" s="84"/>
      <c r="H6" s="97"/>
      <c r="I6" s="97"/>
      <c r="J6" s="1"/>
      <c r="K6" s="109"/>
      <c r="L6" s="109"/>
      <c r="M6" s="97"/>
      <c r="N6" s="97"/>
      <c r="Q6" s="204" t="s">
        <v>176</v>
      </c>
      <c r="R6" s="204"/>
    </row>
    <row r="7" spans="1:18" s="6" customFormat="1" ht="18" customHeight="1">
      <c r="A7" s="205" t="s">
        <v>4</v>
      </c>
      <c r="B7" s="206" t="s">
        <v>5</v>
      </c>
      <c r="C7" s="207" t="s">
        <v>46</v>
      </c>
      <c r="D7" s="208"/>
      <c r="E7" s="208"/>
      <c r="F7" s="208"/>
      <c r="G7" s="208"/>
      <c r="H7" s="208"/>
      <c r="I7" s="208"/>
      <c r="J7" s="209"/>
      <c r="K7" s="210" t="s">
        <v>47</v>
      </c>
      <c r="L7" s="211"/>
      <c r="M7" s="211"/>
      <c r="N7" s="211"/>
      <c r="O7" s="212" t="s">
        <v>175</v>
      </c>
      <c r="P7" s="212"/>
      <c r="Q7" s="208"/>
      <c r="R7" s="209"/>
    </row>
    <row r="8" spans="1:18" s="6" customFormat="1" ht="114" customHeight="1">
      <c r="A8" s="205"/>
      <c r="B8" s="206"/>
      <c r="C8" s="3" t="s">
        <v>48</v>
      </c>
      <c r="D8" s="103" t="s">
        <v>181</v>
      </c>
      <c r="E8" s="111" t="s">
        <v>190</v>
      </c>
      <c r="F8" s="111" t="s">
        <v>6</v>
      </c>
      <c r="G8" s="79" t="s">
        <v>191</v>
      </c>
      <c r="H8" s="33" t="s">
        <v>192</v>
      </c>
      <c r="I8" s="33" t="s">
        <v>68</v>
      </c>
      <c r="J8" s="45" t="s">
        <v>182</v>
      </c>
      <c r="K8" s="111" t="s">
        <v>183</v>
      </c>
      <c r="L8" s="114" t="s">
        <v>6</v>
      </c>
      <c r="M8" s="34" t="s">
        <v>50</v>
      </c>
      <c r="N8" s="34" t="s">
        <v>7</v>
      </c>
      <c r="O8" s="35" t="s">
        <v>181</v>
      </c>
      <c r="P8" s="34" t="s">
        <v>6</v>
      </c>
      <c r="Q8" s="36" t="s">
        <v>163</v>
      </c>
      <c r="R8" s="37" t="s">
        <v>7</v>
      </c>
    </row>
    <row r="9" spans="1:33" s="54" customFormat="1" ht="15">
      <c r="A9" s="87">
        <v>1</v>
      </c>
      <c r="B9" s="51">
        <v>2</v>
      </c>
      <c r="C9" s="32" t="s">
        <v>42</v>
      </c>
      <c r="D9" s="104" t="s">
        <v>42</v>
      </c>
      <c r="E9" s="104" t="s">
        <v>8</v>
      </c>
      <c r="F9" s="104" t="s">
        <v>9</v>
      </c>
      <c r="G9" s="80" t="s">
        <v>59</v>
      </c>
      <c r="H9" s="32" t="s">
        <v>60</v>
      </c>
      <c r="I9" s="32" t="s">
        <v>43</v>
      </c>
      <c r="J9" s="32" t="s">
        <v>10</v>
      </c>
      <c r="K9" s="115" t="s">
        <v>11</v>
      </c>
      <c r="L9" s="104" t="s">
        <v>12</v>
      </c>
      <c r="M9" s="32" t="s">
        <v>13</v>
      </c>
      <c r="N9" s="32" t="s">
        <v>44</v>
      </c>
      <c r="O9" s="32" t="s">
        <v>14</v>
      </c>
      <c r="P9" s="32" t="s">
        <v>41</v>
      </c>
      <c r="Q9" s="52" t="s">
        <v>56</v>
      </c>
      <c r="R9" s="32" t="s">
        <v>57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18" ht="32.25" customHeight="1">
      <c r="A10" s="88">
        <v>10000000</v>
      </c>
      <c r="B10" s="16" t="s">
        <v>15</v>
      </c>
      <c r="C10" s="18" t="e">
        <f>C11+C14+C17+#REF!+#REF!</f>
        <v>#REF!</v>
      </c>
      <c r="D10" s="163">
        <f>D11+D14+D17+D21</f>
        <v>679006.2</v>
      </c>
      <c r="E10" s="163">
        <f>E11+E17+E21</f>
        <v>346643.5</v>
      </c>
      <c r="F10" s="163">
        <f>F11+F14+F17+F21</f>
        <v>345995.51905999996</v>
      </c>
      <c r="G10" s="163">
        <f aca="true" t="shared" si="0" ref="G10:G27">F10-E10</f>
        <v>-647.9809400000377</v>
      </c>
      <c r="H10" s="176">
        <f>_xlfn.IFERROR(F10/E10,"")</f>
        <v>0.9981306992919238</v>
      </c>
      <c r="I10" s="164">
        <f aca="true" t="shared" si="1" ref="I10:I20">F10-D10</f>
        <v>-333010.68094</v>
      </c>
      <c r="J10" s="176">
        <f>_xlfn.IFERROR(F10/D10,"")</f>
        <v>0.5095616491572537</v>
      </c>
      <c r="K10" s="165">
        <f>K11+K14+K17+K21</f>
        <v>2030.4</v>
      </c>
      <c r="L10" s="165">
        <f>L11+L14+L17+L21</f>
        <v>1212.91166</v>
      </c>
      <c r="M10" s="164">
        <f>L10-K10</f>
        <v>-817.4883400000001</v>
      </c>
      <c r="N10" s="176">
        <f>_xlfn.IFERROR(L10/K10,"")</f>
        <v>0.597375719070134</v>
      </c>
      <c r="O10" s="164">
        <f aca="true" t="shared" si="2" ref="O10:O20">D10+K10</f>
        <v>681036.6</v>
      </c>
      <c r="P10" s="164">
        <f aca="true" t="shared" si="3" ref="P10:P20">L10+F10</f>
        <v>347208.43071999995</v>
      </c>
      <c r="Q10" s="166">
        <f aca="true" t="shared" si="4" ref="Q10:Q20">P10-O10</f>
        <v>-333828.16928000003</v>
      </c>
      <c r="R10" s="176">
        <f>_xlfn.IFERROR(P10/O10,"")</f>
        <v>0.5098234525427855</v>
      </c>
    </row>
    <row r="11" spans="1:18" ht="32.25" customHeight="1">
      <c r="A11" s="88">
        <v>11000000</v>
      </c>
      <c r="B11" s="17" t="s">
        <v>28</v>
      </c>
      <c r="C11" s="18">
        <f>C12+C13</f>
        <v>107497.5</v>
      </c>
      <c r="D11" s="163">
        <f>D12+D13</f>
        <v>672815.2</v>
      </c>
      <c r="E11" s="163">
        <f>E12+E13</f>
        <v>343673.5</v>
      </c>
      <c r="F11" s="163">
        <f>F12+F13</f>
        <v>342068.83864</v>
      </c>
      <c r="G11" s="163">
        <f t="shared" si="0"/>
        <v>-1604.6613600000273</v>
      </c>
      <c r="H11" s="176">
        <f>_xlfn.IFERROR(F11/E11,"")</f>
        <v>0.9953308551284867</v>
      </c>
      <c r="I11" s="164">
        <f t="shared" si="1"/>
        <v>-330746.36136</v>
      </c>
      <c r="J11" s="176">
        <f aca="true" t="shared" si="5" ref="J11:J35">_xlfn.IFERROR(F11/D11,"")</f>
        <v>0.5084142549692694</v>
      </c>
      <c r="K11" s="165">
        <f>K12+K13</f>
        <v>0</v>
      </c>
      <c r="L11" s="165">
        <f>L12+L13</f>
        <v>0</v>
      </c>
      <c r="M11" s="164">
        <f>L11-K11</f>
        <v>0</v>
      </c>
      <c r="N11" s="176">
        <f aca="true" t="shared" si="6" ref="N11:N35">_xlfn.IFERROR(L11/K11,"")</f>
      </c>
      <c r="O11" s="164">
        <f t="shared" si="2"/>
        <v>672815.2</v>
      </c>
      <c r="P11" s="164">
        <f t="shared" si="3"/>
        <v>342068.83864</v>
      </c>
      <c r="Q11" s="166">
        <f t="shared" si="4"/>
        <v>-330746.36136</v>
      </c>
      <c r="R11" s="176">
        <f aca="true" t="shared" si="7" ref="R11:R35">_xlfn.IFERROR(P11/O11,"")</f>
        <v>0.5084142549692694</v>
      </c>
    </row>
    <row r="12" spans="1:18" ht="23.25" customHeight="1">
      <c r="A12" s="86">
        <v>11010000</v>
      </c>
      <c r="B12" s="183" t="s">
        <v>166</v>
      </c>
      <c r="C12" s="13">
        <v>106199</v>
      </c>
      <c r="D12" s="184">
        <v>644050.2</v>
      </c>
      <c r="E12" s="184">
        <v>324508.5</v>
      </c>
      <c r="F12" s="184">
        <v>321482.40752999997</v>
      </c>
      <c r="G12" s="184">
        <f t="shared" si="0"/>
        <v>-3026.0924700000323</v>
      </c>
      <c r="H12" s="177">
        <f>_xlfn.IFERROR(F12/E12,"")</f>
        <v>0.9906748437406107</v>
      </c>
      <c r="I12" s="186">
        <f t="shared" si="1"/>
        <v>-322567.79247</v>
      </c>
      <c r="J12" s="177">
        <f t="shared" si="5"/>
        <v>0.49915737551203304</v>
      </c>
      <c r="K12" s="187">
        <v>0</v>
      </c>
      <c r="L12" s="184">
        <v>0</v>
      </c>
      <c r="M12" s="171">
        <v>0</v>
      </c>
      <c r="N12" s="177">
        <f t="shared" si="6"/>
      </c>
      <c r="O12" s="171">
        <f t="shared" si="2"/>
        <v>644050.2</v>
      </c>
      <c r="P12" s="186">
        <f t="shared" si="3"/>
        <v>321482.40752999997</v>
      </c>
      <c r="Q12" s="188">
        <f t="shared" si="4"/>
        <v>-322567.79247</v>
      </c>
      <c r="R12" s="177">
        <f t="shared" si="7"/>
        <v>0.49915737551203304</v>
      </c>
    </row>
    <row r="13" spans="1:18" ht="24" customHeight="1">
      <c r="A13" s="86">
        <v>11020000</v>
      </c>
      <c r="B13" s="183" t="s">
        <v>39</v>
      </c>
      <c r="C13" s="13">
        <v>1298.5</v>
      </c>
      <c r="D13" s="184">
        <v>28765</v>
      </c>
      <c r="E13" s="184">
        <v>19165</v>
      </c>
      <c r="F13" s="184">
        <v>20586.431109999998</v>
      </c>
      <c r="G13" s="184">
        <f t="shared" si="0"/>
        <v>1421.4311099999977</v>
      </c>
      <c r="H13" s="177">
        <f>_xlfn.IFERROR(F13/E13,"")</f>
        <v>1.0741680725280458</v>
      </c>
      <c r="I13" s="186">
        <f t="shared" si="1"/>
        <v>-8178.568890000002</v>
      </c>
      <c r="J13" s="177">
        <f t="shared" si="5"/>
        <v>0.7156763813662437</v>
      </c>
      <c r="K13" s="187">
        <v>0</v>
      </c>
      <c r="L13" s="184">
        <v>0</v>
      </c>
      <c r="M13" s="171">
        <v>0</v>
      </c>
      <c r="N13" s="177">
        <f t="shared" si="6"/>
      </c>
      <c r="O13" s="171">
        <f t="shared" si="2"/>
        <v>28765</v>
      </c>
      <c r="P13" s="186">
        <f t="shared" si="3"/>
        <v>20586.431109999998</v>
      </c>
      <c r="Q13" s="188">
        <f t="shared" si="4"/>
        <v>-8178.568890000002</v>
      </c>
      <c r="R13" s="177">
        <f t="shared" si="7"/>
        <v>0.7156763813662437</v>
      </c>
    </row>
    <row r="14" spans="1:18" ht="27" customHeight="1" hidden="1">
      <c r="A14" s="88">
        <v>12000000</v>
      </c>
      <c r="B14" s="17" t="s">
        <v>29</v>
      </c>
      <c r="C14" s="19">
        <f>C15</f>
        <v>0</v>
      </c>
      <c r="D14" s="163">
        <f>D15</f>
        <v>0</v>
      </c>
      <c r="E14" s="163">
        <v>25759200</v>
      </c>
      <c r="F14" s="163">
        <f>F15</f>
        <v>0</v>
      </c>
      <c r="G14" s="163">
        <f t="shared" si="0"/>
        <v>-25759200</v>
      </c>
      <c r="H14" s="176">
        <f aca="true" t="shared" si="8" ref="H14:H35">_xlfn.IFERROR(F14/E14,"")</f>
        <v>0</v>
      </c>
      <c r="I14" s="164">
        <f t="shared" si="1"/>
        <v>0</v>
      </c>
      <c r="J14" s="176">
        <f t="shared" si="5"/>
      </c>
      <c r="K14" s="165">
        <f>K15</f>
        <v>0</v>
      </c>
      <c r="L14" s="165">
        <f>L15</f>
        <v>0</v>
      </c>
      <c r="M14" s="165">
        <f>M15</f>
        <v>0</v>
      </c>
      <c r="N14" s="176">
        <f t="shared" si="6"/>
      </c>
      <c r="O14" s="164">
        <f t="shared" si="2"/>
        <v>0</v>
      </c>
      <c r="P14" s="164">
        <f t="shared" si="3"/>
        <v>0</v>
      </c>
      <c r="Q14" s="166">
        <f t="shared" si="4"/>
        <v>0</v>
      </c>
      <c r="R14" s="176">
        <f t="shared" si="7"/>
      </c>
    </row>
    <row r="15" spans="1:18" ht="32.25" customHeight="1" hidden="1">
      <c r="A15" s="86">
        <v>12020000</v>
      </c>
      <c r="B15" s="183" t="s">
        <v>145</v>
      </c>
      <c r="C15" s="20"/>
      <c r="D15" s="184">
        <v>0</v>
      </c>
      <c r="E15" s="184">
        <v>11981100</v>
      </c>
      <c r="F15" s="184">
        <v>0</v>
      </c>
      <c r="G15" s="184">
        <f t="shared" si="0"/>
        <v>-11981100</v>
      </c>
      <c r="H15" s="176">
        <f t="shared" si="8"/>
        <v>0</v>
      </c>
      <c r="I15" s="186">
        <f t="shared" si="1"/>
        <v>0</v>
      </c>
      <c r="J15" s="176">
        <f t="shared" si="5"/>
      </c>
      <c r="K15" s="187">
        <v>0</v>
      </c>
      <c r="L15" s="184">
        <v>0</v>
      </c>
      <c r="M15" s="171">
        <f aca="true" t="shared" si="9" ref="M15:M20">L15-K15</f>
        <v>0</v>
      </c>
      <c r="N15" s="176">
        <f t="shared" si="6"/>
      </c>
      <c r="O15" s="171">
        <f t="shared" si="2"/>
        <v>0</v>
      </c>
      <c r="P15" s="186">
        <f t="shared" si="3"/>
        <v>0</v>
      </c>
      <c r="Q15" s="188">
        <f t="shared" si="4"/>
        <v>0</v>
      </c>
      <c r="R15" s="176">
        <f t="shared" si="7"/>
      </c>
    </row>
    <row r="16" spans="1:18" ht="16.5" customHeight="1" hidden="1">
      <c r="A16" s="86">
        <v>12030000</v>
      </c>
      <c r="B16" s="183" t="s">
        <v>55</v>
      </c>
      <c r="C16" s="20"/>
      <c r="D16" s="184"/>
      <c r="E16" s="184">
        <v>7549800</v>
      </c>
      <c r="F16" s="184"/>
      <c r="G16" s="184">
        <f t="shared" si="0"/>
        <v>-7549800</v>
      </c>
      <c r="H16" s="176">
        <f t="shared" si="8"/>
        <v>0</v>
      </c>
      <c r="I16" s="186">
        <f t="shared" si="1"/>
        <v>0</v>
      </c>
      <c r="J16" s="176">
        <f t="shared" si="5"/>
      </c>
      <c r="K16" s="187"/>
      <c r="L16" s="184"/>
      <c r="M16" s="171">
        <f t="shared" si="9"/>
        <v>0</v>
      </c>
      <c r="N16" s="176">
        <f t="shared" si="6"/>
      </c>
      <c r="O16" s="171">
        <f t="shared" si="2"/>
        <v>0</v>
      </c>
      <c r="P16" s="186">
        <f t="shared" si="3"/>
        <v>0</v>
      </c>
      <c r="Q16" s="188">
        <f t="shared" si="4"/>
        <v>0</v>
      </c>
      <c r="R16" s="176">
        <f t="shared" si="7"/>
      </c>
    </row>
    <row r="17" spans="1:18" ht="23.25" customHeight="1">
      <c r="A17" s="88">
        <v>13000000</v>
      </c>
      <c r="B17" s="17" t="s">
        <v>146</v>
      </c>
      <c r="C17" s="19" t="e">
        <f>C18+#REF!+#REF!+#REF!</f>
        <v>#REF!</v>
      </c>
      <c r="D17" s="163">
        <f>SUM(D18:D20)</f>
        <v>6191</v>
      </c>
      <c r="E17" s="163">
        <f>SUM(E18:E20)</f>
        <v>2970</v>
      </c>
      <c r="F17" s="163">
        <f>SUM(F18:F20)</f>
        <v>3926.68042</v>
      </c>
      <c r="G17" s="163">
        <f t="shared" si="0"/>
        <v>956.6804200000001</v>
      </c>
      <c r="H17" s="176">
        <f t="shared" si="8"/>
        <v>1.3221146195286195</v>
      </c>
      <c r="I17" s="164">
        <f t="shared" si="1"/>
        <v>-2264.31958</v>
      </c>
      <c r="J17" s="176">
        <f t="shared" si="5"/>
        <v>0.6342562461637862</v>
      </c>
      <c r="K17" s="165">
        <f>K18+K19+K20</f>
        <v>0</v>
      </c>
      <c r="L17" s="165">
        <f>L18+L19+L20</f>
        <v>0</v>
      </c>
      <c r="M17" s="164">
        <f t="shared" si="9"/>
        <v>0</v>
      </c>
      <c r="N17" s="176">
        <f t="shared" si="6"/>
      </c>
      <c r="O17" s="164">
        <f t="shared" si="2"/>
        <v>6191</v>
      </c>
      <c r="P17" s="164">
        <f t="shared" si="3"/>
        <v>3926.68042</v>
      </c>
      <c r="Q17" s="166">
        <f t="shared" si="4"/>
        <v>-2264.31958</v>
      </c>
      <c r="R17" s="176">
        <f t="shared" si="7"/>
        <v>0.6342562461637862</v>
      </c>
    </row>
    <row r="18" spans="1:18" ht="23.25" customHeight="1" hidden="1">
      <c r="A18" s="86">
        <v>13010000</v>
      </c>
      <c r="B18" s="183" t="s">
        <v>147</v>
      </c>
      <c r="C18" s="13">
        <v>1</v>
      </c>
      <c r="D18" s="184">
        <v>0</v>
      </c>
      <c r="E18" s="184">
        <v>0</v>
      </c>
      <c r="F18" s="184">
        <v>0</v>
      </c>
      <c r="G18" s="184">
        <f t="shared" si="0"/>
        <v>0</v>
      </c>
      <c r="H18" s="176">
        <f t="shared" si="8"/>
      </c>
      <c r="I18" s="186">
        <f t="shared" si="1"/>
        <v>0</v>
      </c>
      <c r="J18" s="176">
        <f t="shared" si="5"/>
      </c>
      <c r="K18" s="187">
        <v>0</v>
      </c>
      <c r="L18" s="187">
        <v>0</v>
      </c>
      <c r="M18" s="171">
        <f t="shared" si="9"/>
        <v>0</v>
      </c>
      <c r="N18" s="176">
        <f t="shared" si="6"/>
      </c>
      <c r="O18" s="171">
        <f t="shared" si="2"/>
        <v>0</v>
      </c>
      <c r="P18" s="186">
        <f t="shared" si="3"/>
        <v>0</v>
      </c>
      <c r="Q18" s="188">
        <f t="shared" si="4"/>
        <v>0</v>
      </c>
      <c r="R18" s="176">
        <f t="shared" si="7"/>
      </c>
    </row>
    <row r="19" spans="1:18" ht="24" customHeight="1">
      <c r="A19" s="86">
        <v>13020000</v>
      </c>
      <c r="B19" s="183" t="s">
        <v>148</v>
      </c>
      <c r="C19" s="13"/>
      <c r="D19" s="184">
        <v>5296</v>
      </c>
      <c r="E19" s="184">
        <v>2438.1</v>
      </c>
      <c r="F19" s="184">
        <v>2734.87338</v>
      </c>
      <c r="G19" s="184">
        <f t="shared" si="0"/>
        <v>296.7733800000001</v>
      </c>
      <c r="H19" s="177">
        <f t="shared" si="8"/>
        <v>1.121723218899963</v>
      </c>
      <c r="I19" s="186">
        <f t="shared" si="1"/>
        <v>-2561.12662</v>
      </c>
      <c r="J19" s="177">
        <f t="shared" si="5"/>
        <v>0.516403583836858</v>
      </c>
      <c r="K19" s="187">
        <v>0</v>
      </c>
      <c r="L19" s="187">
        <v>0</v>
      </c>
      <c r="M19" s="171">
        <f t="shared" si="9"/>
        <v>0</v>
      </c>
      <c r="N19" s="177">
        <f t="shared" si="6"/>
      </c>
      <c r="O19" s="171">
        <f t="shared" si="2"/>
        <v>5296</v>
      </c>
      <c r="P19" s="186">
        <f t="shared" si="3"/>
        <v>2734.87338</v>
      </c>
      <c r="Q19" s="188">
        <f t="shared" si="4"/>
        <v>-2561.12662</v>
      </c>
      <c r="R19" s="177">
        <f t="shared" si="7"/>
        <v>0.516403583836858</v>
      </c>
    </row>
    <row r="20" spans="1:18" ht="23.25" customHeight="1">
      <c r="A20" s="86">
        <v>13030000</v>
      </c>
      <c r="B20" s="183" t="s">
        <v>149</v>
      </c>
      <c r="C20" s="13"/>
      <c r="D20" s="184">
        <v>895</v>
      </c>
      <c r="E20" s="184">
        <v>531.9</v>
      </c>
      <c r="F20" s="184">
        <v>1191.8070400000001</v>
      </c>
      <c r="G20" s="184">
        <f t="shared" si="0"/>
        <v>659.9070400000002</v>
      </c>
      <c r="H20" s="177">
        <f t="shared" si="8"/>
        <v>2.2406599736792634</v>
      </c>
      <c r="I20" s="186">
        <f t="shared" si="1"/>
        <v>296.80704000000014</v>
      </c>
      <c r="J20" s="177">
        <f t="shared" si="5"/>
        <v>1.3316279776536315</v>
      </c>
      <c r="K20" s="187">
        <v>0</v>
      </c>
      <c r="L20" s="187">
        <v>0</v>
      </c>
      <c r="M20" s="171">
        <f t="shared" si="9"/>
        <v>0</v>
      </c>
      <c r="N20" s="177">
        <f t="shared" si="6"/>
      </c>
      <c r="O20" s="171">
        <f t="shared" si="2"/>
        <v>895</v>
      </c>
      <c r="P20" s="186">
        <f t="shared" si="3"/>
        <v>1191.8070400000001</v>
      </c>
      <c r="Q20" s="188">
        <f t="shared" si="4"/>
        <v>296.80704000000014</v>
      </c>
      <c r="R20" s="177">
        <f t="shared" si="7"/>
        <v>1.3316279776536315</v>
      </c>
    </row>
    <row r="21" spans="1:18" ht="23.25" customHeight="1">
      <c r="A21" s="88">
        <v>19000000</v>
      </c>
      <c r="B21" s="16" t="s">
        <v>52</v>
      </c>
      <c r="C21" s="13"/>
      <c r="D21" s="163">
        <f>D22+D23</f>
        <v>0</v>
      </c>
      <c r="E21" s="163">
        <f>E22+E23</f>
        <v>0</v>
      </c>
      <c r="F21" s="163">
        <f>F22+F23</f>
        <v>0</v>
      </c>
      <c r="G21" s="163">
        <f t="shared" si="0"/>
        <v>0</v>
      </c>
      <c r="H21" s="176">
        <f t="shared" si="8"/>
      </c>
      <c r="I21" s="164">
        <f>F21-D21</f>
        <v>0</v>
      </c>
      <c r="J21" s="176">
        <f t="shared" si="5"/>
      </c>
      <c r="K21" s="163">
        <f>K22+K23</f>
        <v>2030.4</v>
      </c>
      <c r="L21" s="163">
        <f>L22+L23</f>
        <v>1212.91166</v>
      </c>
      <c r="M21" s="164">
        <f>L21-K21</f>
        <v>-817.4883400000001</v>
      </c>
      <c r="N21" s="176">
        <f t="shared" si="6"/>
        <v>0.597375719070134</v>
      </c>
      <c r="O21" s="164">
        <f aca="true" t="shared" si="10" ref="O21:O50">D21+K21</f>
        <v>2030.4</v>
      </c>
      <c r="P21" s="164">
        <f>L21+F21</f>
        <v>1212.91166</v>
      </c>
      <c r="Q21" s="164">
        <f aca="true" t="shared" si="11" ref="Q21:Q43">P21-O21</f>
        <v>-817.4883400000001</v>
      </c>
      <c r="R21" s="176">
        <f t="shared" si="7"/>
        <v>0.597375719070134</v>
      </c>
    </row>
    <row r="22" spans="1:18" ht="21.75" customHeight="1">
      <c r="A22" s="86">
        <v>19010000</v>
      </c>
      <c r="B22" s="183" t="s">
        <v>53</v>
      </c>
      <c r="C22" s="13"/>
      <c r="D22" s="184">
        <v>0</v>
      </c>
      <c r="E22" s="184">
        <v>0</v>
      </c>
      <c r="F22" s="184">
        <v>0</v>
      </c>
      <c r="G22" s="184">
        <f t="shared" si="0"/>
        <v>0</v>
      </c>
      <c r="H22" s="177">
        <f t="shared" si="8"/>
      </c>
      <c r="I22" s="186">
        <f>F22-D22</f>
        <v>0</v>
      </c>
      <c r="J22" s="177">
        <f t="shared" si="5"/>
      </c>
      <c r="K22" s="184">
        <v>2030.4</v>
      </c>
      <c r="L22" s="184">
        <v>1212.91166</v>
      </c>
      <c r="M22" s="171">
        <f>L22-K22</f>
        <v>-817.4883400000001</v>
      </c>
      <c r="N22" s="177">
        <f t="shared" si="6"/>
        <v>0.597375719070134</v>
      </c>
      <c r="O22" s="171">
        <f t="shared" si="10"/>
        <v>2030.4</v>
      </c>
      <c r="P22" s="186">
        <f>L22+F22</f>
        <v>1212.91166</v>
      </c>
      <c r="Q22" s="171">
        <f t="shared" si="11"/>
        <v>-817.4883400000001</v>
      </c>
      <c r="R22" s="177">
        <f t="shared" si="7"/>
        <v>0.597375719070134</v>
      </c>
    </row>
    <row r="23" spans="1:18" ht="18.75" customHeight="1" hidden="1">
      <c r="A23" s="86">
        <v>19050000</v>
      </c>
      <c r="B23" s="183" t="s">
        <v>54</v>
      </c>
      <c r="C23" s="13"/>
      <c r="D23" s="184">
        <v>0</v>
      </c>
      <c r="E23" s="184">
        <v>0</v>
      </c>
      <c r="F23" s="184">
        <v>0</v>
      </c>
      <c r="G23" s="184">
        <f t="shared" si="0"/>
        <v>0</v>
      </c>
      <c r="H23" s="176">
        <f t="shared" si="8"/>
      </c>
      <c r="I23" s="186">
        <f>F23-D23</f>
        <v>0</v>
      </c>
      <c r="J23" s="176">
        <f t="shared" si="5"/>
      </c>
      <c r="K23" s="184">
        <v>0</v>
      </c>
      <c r="L23" s="184">
        <v>0</v>
      </c>
      <c r="M23" s="171">
        <f>L23-K23</f>
        <v>0</v>
      </c>
      <c r="N23" s="176">
        <f t="shared" si="6"/>
      </c>
      <c r="O23" s="171">
        <f t="shared" si="10"/>
        <v>0</v>
      </c>
      <c r="P23" s="186">
        <f>L23+F23</f>
        <v>0</v>
      </c>
      <c r="Q23" s="171">
        <f t="shared" si="11"/>
        <v>0</v>
      </c>
      <c r="R23" s="176">
        <f t="shared" si="7"/>
      </c>
    </row>
    <row r="24" spans="1:19" ht="24" customHeight="1">
      <c r="A24" s="88">
        <v>20000000</v>
      </c>
      <c r="B24" s="16" t="s">
        <v>16</v>
      </c>
      <c r="C24" s="19">
        <v>5750.4</v>
      </c>
      <c r="D24" s="163">
        <f>D25+D26+D30</f>
        <v>20993.8</v>
      </c>
      <c r="E24" s="163">
        <f>E25+E26+E30</f>
        <v>9983.5</v>
      </c>
      <c r="F24" s="163">
        <f>F25+F26+F30</f>
        <v>12003.413079999998</v>
      </c>
      <c r="G24" s="163">
        <f>G25+G26+G30</f>
        <v>2019.9130799999987</v>
      </c>
      <c r="H24" s="176">
        <f t="shared" si="8"/>
        <v>1.2023251444884058</v>
      </c>
      <c r="I24" s="163">
        <f>I25+I26+I30</f>
        <v>-8990.38692</v>
      </c>
      <c r="J24" s="176">
        <f t="shared" si="5"/>
        <v>0.5717599043527136</v>
      </c>
      <c r="K24" s="163">
        <f>K25+K26+K30+K34</f>
        <v>92372.92407</v>
      </c>
      <c r="L24" s="163">
        <f>L25+L26+L30+L34</f>
        <v>46313.02658</v>
      </c>
      <c r="M24" s="164">
        <f>L24-K24</f>
        <v>-46059.897489999996</v>
      </c>
      <c r="N24" s="176">
        <f t="shared" si="6"/>
        <v>0.5013701476517523</v>
      </c>
      <c r="O24" s="164">
        <f t="shared" si="10"/>
        <v>113366.72407</v>
      </c>
      <c r="P24" s="182">
        <f>L24+F24</f>
        <v>58316.43966</v>
      </c>
      <c r="Q24" s="164">
        <f t="shared" si="11"/>
        <v>-55050.28441</v>
      </c>
      <c r="R24" s="176">
        <f t="shared" si="7"/>
        <v>0.5144052643171697</v>
      </c>
      <c r="S24" s="22"/>
    </row>
    <row r="25" spans="1:18" ht="39" customHeight="1">
      <c r="A25" s="88">
        <v>21000000</v>
      </c>
      <c r="B25" s="17" t="s">
        <v>40</v>
      </c>
      <c r="C25" s="19">
        <v>1</v>
      </c>
      <c r="D25" s="163">
        <v>237.7</v>
      </c>
      <c r="E25" s="163">
        <v>212</v>
      </c>
      <c r="F25" s="163">
        <v>197.12002999999999</v>
      </c>
      <c r="G25" s="163">
        <f>F25-E25</f>
        <v>-14.879970000000014</v>
      </c>
      <c r="H25" s="176">
        <f t="shared" si="8"/>
        <v>0.9298114622641509</v>
      </c>
      <c r="I25" s="164">
        <f>F25-D25</f>
        <v>-40.57997</v>
      </c>
      <c r="J25" s="176">
        <f t="shared" si="5"/>
        <v>0.8292807320151451</v>
      </c>
      <c r="K25" s="163">
        <v>161.3</v>
      </c>
      <c r="L25" s="163">
        <v>152.76657</v>
      </c>
      <c r="M25" s="164">
        <f aca="true" t="shared" si="12" ref="M25:M30">L25-K25</f>
        <v>-8.53343000000001</v>
      </c>
      <c r="N25" s="176">
        <f t="shared" si="6"/>
        <v>0.9470959082455052</v>
      </c>
      <c r="O25" s="164">
        <f t="shared" si="10"/>
        <v>399</v>
      </c>
      <c r="P25" s="164">
        <f aca="true" t="shared" si="13" ref="P25:P52">L25+F25</f>
        <v>349.8866</v>
      </c>
      <c r="Q25" s="164">
        <f t="shared" si="11"/>
        <v>-49.11340000000001</v>
      </c>
      <c r="R25" s="176">
        <f t="shared" si="7"/>
        <v>0.8769087719298245</v>
      </c>
    </row>
    <row r="26" spans="1:18" ht="30.75" customHeight="1">
      <c r="A26" s="88">
        <v>22000000</v>
      </c>
      <c r="B26" s="17" t="s">
        <v>150</v>
      </c>
      <c r="C26" s="19">
        <v>4948.8</v>
      </c>
      <c r="D26" s="163">
        <f>SUM(D28:D28)+D29+D27</f>
        <v>19756.1</v>
      </c>
      <c r="E26" s="163">
        <f>SUM(E28:E28)+E29+E27</f>
        <v>8771.5</v>
      </c>
      <c r="F26" s="163">
        <f>SUM(F28:F28)+F29+F27</f>
        <v>10619.371019999999</v>
      </c>
      <c r="G26" s="163">
        <f t="shared" si="0"/>
        <v>1847.8710199999987</v>
      </c>
      <c r="H26" s="176">
        <f t="shared" si="8"/>
        <v>1.2106676189933305</v>
      </c>
      <c r="I26" s="163">
        <f>F26-D26</f>
        <v>-9136.72898</v>
      </c>
      <c r="J26" s="176">
        <f t="shared" si="5"/>
        <v>0.5375236519353516</v>
      </c>
      <c r="K26" s="163">
        <f>SUM(K28:K28)+K29+K27</f>
        <v>0</v>
      </c>
      <c r="L26" s="163">
        <f>SUM(L28:L28)+L29+L27</f>
        <v>0</v>
      </c>
      <c r="M26" s="164">
        <f t="shared" si="12"/>
        <v>0</v>
      </c>
      <c r="N26" s="176">
        <f t="shared" si="6"/>
      </c>
      <c r="O26" s="164">
        <f t="shared" si="10"/>
        <v>19756.1</v>
      </c>
      <c r="P26" s="164">
        <f t="shared" si="13"/>
        <v>10619.371019999999</v>
      </c>
      <c r="Q26" s="164">
        <f t="shared" si="11"/>
        <v>-9136.72898</v>
      </c>
      <c r="R26" s="176">
        <f t="shared" si="7"/>
        <v>0.5375236519353516</v>
      </c>
    </row>
    <row r="27" spans="1:18" ht="21.75" customHeight="1">
      <c r="A27" s="86">
        <v>22010000</v>
      </c>
      <c r="B27" s="183" t="s">
        <v>69</v>
      </c>
      <c r="C27" s="19"/>
      <c r="D27" s="184">
        <v>16756.1</v>
      </c>
      <c r="E27" s="184">
        <v>7291.5</v>
      </c>
      <c r="F27" s="184">
        <v>8565.5494</v>
      </c>
      <c r="G27" s="184">
        <f t="shared" si="0"/>
        <v>1274.0493999999999</v>
      </c>
      <c r="H27" s="177">
        <f t="shared" si="8"/>
        <v>1.1747307687032846</v>
      </c>
      <c r="I27" s="184">
        <f>F27-D27</f>
        <v>-8190.550599999999</v>
      </c>
      <c r="J27" s="177">
        <f t="shared" si="5"/>
        <v>0.5111899188952084</v>
      </c>
      <c r="K27" s="184">
        <v>0</v>
      </c>
      <c r="L27" s="184">
        <v>0</v>
      </c>
      <c r="M27" s="186">
        <f t="shared" si="12"/>
        <v>0</v>
      </c>
      <c r="N27" s="177">
        <f t="shared" si="6"/>
      </c>
      <c r="O27" s="171">
        <f t="shared" si="10"/>
        <v>16756.1</v>
      </c>
      <c r="P27" s="186">
        <f t="shared" si="13"/>
        <v>8565.5494</v>
      </c>
      <c r="Q27" s="171">
        <f t="shared" si="11"/>
        <v>-8190.550599999999</v>
      </c>
      <c r="R27" s="177">
        <f t="shared" si="7"/>
        <v>0.5111899188952084</v>
      </c>
    </row>
    <row r="28" spans="1:18" ht="31.5">
      <c r="A28" s="86">
        <v>22080000</v>
      </c>
      <c r="B28" s="183" t="s">
        <v>151</v>
      </c>
      <c r="C28" s="13">
        <v>259.6</v>
      </c>
      <c r="D28" s="184">
        <v>3000</v>
      </c>
      <c r="E28" s="184">
        <v>1480</v>
      </c>
      <c r="F28" s="184">
        <v>2039.2943799999998</v>
      </c>
      <c r="G28" s="184">
        <f aca="true" t="shared" si="14" ref="G28:G34">F28-E28</f>
        <v>559.2943799999998</v>
      </c>
      <c r="H28" s="177">
        <f t="shared" si="8"/>
        <v>1.377901608108108</v>
      </c>
      <c r="I28" s="184">
        <f aca="true" t="shared" si="15" ref="I28:I35">F28-D28</f>
        <v>-960.7056200000002</v>
      </c>
      <c r="J28" s="177">
        <f t="shared" si="5"/>
        <v>0.6797647933333333</v>
      </c>
      <c r="K28" s="184">
        <v>0</v>
      </c>
      <c r="L28" s="184">
        <v>0</v>
      </c>
      <c r="M28" s="186">
        <f t="shared" si="12"/>
        <v>0</v>
      </c>
      <c r="N28" s="177">
        <f t="shared" si="6"/>
      </c>
      <c r="O28" s="171">
        <f t="shared" si="10"/>
        <v>3000</v>
      </c>
      <c r="P28" s="186">
        <f t="shared" si="13"/>
        <v>2039.2943799999998</v>
      </c>
      <c r="Q28" s="171">
        <f t="shared" si="11"/>
        <v>-960.7056200000002</v>
      </c>
      <c r="R28" s="177">
        <f t="shared" si="7"/>
        <v>0.6797647933333333</v>
      </c>
    </row>
    <row r="29" spans="1:18" ht="49.5" customHeight="1">
      <c r="A29" s="86">
        <v>22130000</v>
      </c>
      <c r="B29" s="183" t="s">
        <v>152</v>
      </c>
      <c r="C29" s="20"/>
      <c r="D29" s="184">
        <v>0</v>
      </c>
      <c r="E29" s="184">
        <v>0</v>
      </c>
      <c r="F29" s="184">
        <v>14.527239999999999</v>
      </c>
      <c r="G29" s="184">
        <f t="shared" si="14"/>
        <v>14.527239999999999</v>
      </c>
      <c r="H29" s="177">
        <f t="shared" si="8"/>
      </c>
      <c r="I29" s="184">
        <f t="shared" si="15"/>
        <v>14.527239999999999</v>
      </c>
      <c r="J29" s="177">
        <f t="shared" si="5"/>
      </c>
      <c r="K29" s="184">
        <v>0</v>
      </c>
      <c r="L29" s="184">
        <v>0</v>
      </c>
      <c r="M29" s="186">
        <f t="shared" si="12"/>
        <v>0</v>
      </c>
      <c r="N29" s="177">
        <f t="shared" si="6"/>
      </c>
      <c r="O29" s="171">
        <f t="shared" si="10"/>
        <v>0</v>
      </c>
      <c r="P29" s="186">
        <f t="shared" si="13"/>
        <v>14.527239999999999</v>
      </c>
      <c r="Q29" s="171">
        <f t="shared" si="11"/>
        <v>14.527239999999999</v>
      </c>
      <c r="R29" s="177">
        <f t="shared" si="7"/>
      </c>
    </row>
    <row r="30" spans="1:18" ht="20.25" customHeight="1">
      <c r="A30" s="88">
        <v>24000000</v>
      </c>
      <c r="B30" s="17" t="s">
        <v>30</v>
      </c>
      <c r="C30" s="19">
        <f>C31+C34</f>
        <v>0</v>
      </c>
      <c r="D30" s="163">
        <f>SUM(D31:D32)</f>
        <v>1000</v>
      </c>
      <c r="E30" s="163">
        <f>SUM(E31:E32)</f>
        <v>1000</v>
      </c>
      <c r="F30" s="163">
        <f>SUM(F31:F32)</f>
        <v>1186.92203</v>
      </c>
      <c r="G30" s="189">
        <f t="shared" si="14"/>
        <v>186.92202999999995</v>
      </c>
      <c r="H30" s="176">
        <f t="shared" si="8"/>
        <v>1.1869220299999999</v>
      </c>
      <c r="I30" s="189">
        <f t="shared" si="15"/>
        <v>186.92202999999995</v>
      </c>
      <c r="J30" s="176">
        <f t="shared" si="5"/>
        <v>1.1869220299999999</v>
      </c>
      <c r="K30" s="163">
        <f>SUM(K31:K33)</f>
        <v>128.9</v>
      </c>
      <c r="L30" s="163">
        <f>SUM(L31:L33)</f>
        <v>111.00617999999999</v>
      </c>
      <c r="M30" s="182">
        <f t="shared" si="12"/>
        <v>-17.89382000000002</v>
      </c>
      <c r="N30" s="176">
        <f t="shared" si="6"/>
        <v>0.8611806051202481</v>
      </c>
      <c r="O30" s="164">
        <f t="shared" si="10"/>
        <v>1128.9</v>
      </c>
      <c r="P30" s="182">
        <f t="shared" si="13"/>
        <v>1297.92821</v>
      </c>
      <c r="Q30" s="164">
        <f t="shared" si="11"/>
        <v>169.02820999999994</v>
      </c>
      <c r="R30" s="176">
        <f t="shared" si="7"/>
        <v>1.1497282398795288</v>
      </c>
    </row>
    <row r="31" spans="1:18" ht="20.25" customHeight="1">
      <c r="A31" s="86">
        <v>24060000</v>
      </c>
      <c r="B31" s="183" t="s">
        <v>17</v>
      </c>
      <c r="C31" s="13">
        <v>0</v>
      </c>
      <c r="D31" s="184">
        <v>1000</v>
      </c>
      <c r="E31" s="184">
        <v>1000</v>
      </c>
      <c r="F31" s="184">
        <v>1186.92203</v>
      </c>
      <c r="G31" s="184">
        <f t="shared" si="14"/>
        <v>186.92202999999995</v>
      </c>
      <c r="H31" s="177">
        <f t="shared" si="8"/>
        <v>1.1869220299999999</v>
      </c>
      <c r="I31" s="184">
        <f t="shared" si="15"/>
        <v>186.92202999999995</v>
      </c>
      <c r="J31" s="177">
        <f t="shared" si="5"/>
        <v>1.1869220299999999</v>
      </c>
      <c r="K31" s="184">
        <v>128.9</v>
      </c>
      <c r="L31" s="184">
        <v>111.00617999999999</v>
      </c>
      <c r="M31" s="171">
        <f aca="true" t="shared" si="16" ref="M31:M39">L31-K31</f>
        <v>-17.89382000000002</v>
      </c>
      <c r="N31" s="177">
        <f t="shared" si="6"/>
        <v>0.8611806051202481</v>
      </c>
      <c r="O31" s="171">
        <f t="shared" si="10"/>
        <v>1128.9</v>
      </c>
      <c r="P31" s="186">
        <f t="shared" si="13"/>
        <v>1297.92821</v>
      </c>
      <c r="Q31" s="171">
        <f t="shared" si="11"/>
        <v>169.02820999999994</v>
      </c>
      <c r="R31" s="177">
        <f t="shared" si="7"/>
        <v>1.1497282398795288</v>
      </c>
    </row>
    <row r="32" spans="1:18" ht="21.75" customHeight="1" hidden="1">
      <c r="A32" s="86">
        <v>24110000</v>
      </c>
      <c r="B32" s="183" t="s">
        <v>49</v>
      </c>
      <c r="C32" s="13"/>
      <c r="D32" s="184">
        <v>0</v>
      </c>
      <c r="E32" s="184">
        <v>0</v>
      </c>
      <c r="F32" s="184">
        <v>0</v>
      </c>
      <c r="G32" s="184">
        <v>0</v>
      </c>
      <c r="H32" s="176">
        <f t="shared" si="8"/>
      </c>
      <c r="I32" s="184">
        <f t="shared" si="15"/>
        <v>0</v>
      </c>
      <c r="J32" s="176">
        <f t="shared" si="5"/>
      </c>
      <c r="K32" s="184">
        <v>0</v>
      </c>
      <c r="L32" s="184">
        <v>0</v>
      </c>
      <c r="M32" s="171">
        <f t="shared" si="16"/>
        <v>0</v>
      </c>
      <c r="N32" s="176">
        <f t="shared" si="6"/>
      </c>
      <c r="O32" s="171">
        <f t="shared" si="10"/>
        <v>0</v>
      </c>
      <c r="P32" s="186">
        <f t="shared" si="13"/>
        <v>0</v>
      </c>
      <c r="Q32" s="171">
        <f t="shared" si="11"/>
        <v>0</v>
      </c>
      <c r="R32" s="176">
        <f t="shared" si="7"/>
      </c>
    </row>
    <row r="33" spans="1:18" ht="35.25" customHeight="1" hidden="1">
      <c r="A33" s="86" t="s">
        <v>171</v>
      </c>
      <c r="B33" s="183" t="s">
        <v>172</v>
      </c>
      <c r="C33" s="13"/>
      <c r="D33" s="184">
        <v>0</v>
      </c>
      <c r="E33" s="184">
        <v>0</v>
      </c>
      <c r="F33" s="184">
        <v>0</v>
      </c>
      <c r="G33" s="184">
        <f t="shared" si="14"/>
        <v>0</v>
      </c>
      <c r="H33" s="176">
        <f t="shared" si="8"/>
      </c>
      <c r="I33" s="184">
        <f t="shared" si="15"/>
        <v>0</v>
      </c>
      <c r="J33" s="176">
        <f t="shared" si="5"/>
      </c>
      <c r="K33" s="184">
        <v>0</v>
      </c>
      <c r="L33" s="184">
        <v>0</v>
      </c>
      <c r="M33" s="171">
        <f t="shared" si="16"/>
        <v>0</v>
      </c>
      <c r="N33" s="176">
        <f t="shared" si="6"/>
      </c>
      <c r="O33" s="171">
        <f t="shared" si="10"/>
        <v>0</v>
      </c>
      <c r="P33" s="186">
        <f t="shared" si="13"/>
        <v>0</v>
      </c>
      <c r="Q33" s="171">
        <f t="shared" si="11"/>
        <v>0</v>
      </c>
      <c r="R33" s="176">
        <f t="shared" si="7"/>
      </c>
    </row>
    <row r="34" spans="1:18" ht="21.75" customHeight="1">
      <c r="A34" s="88">
        <v>25000000</v>
      </c>
      <c r="B34" s="17" t="s">
        <v>25</v>
      </c>
      <c r="C34" s="19"/>
      <c r="D34" s="163">
        <v>0</v>
      </c>
      <c r="E34" s="163">
        <v>0</v>
      </c>
      <c r="F34" s="163">
        <v>0</v>
      </c>
      <c r="G34" s="163">
        <f t="shared" si="14"/>
        <v>0</v>
      </c>
      <c r="H34" s="176">
        <f t="shared" si="8"/>
      </c>
      <c r="I34" s="163">
        <f t="shared" si="15"/>
        <v>0</v>
      </c>
      <c r="J34" s="176">
        <f t="shared" si="5"/>
      </c>
      <c r="K34" s="163">
        <v>92082.72407</v>
      </c>
      <c r="L34" s="163">
        <v>46049.25383</v>
      </c>
      <c r="M34" s="164">
        <f t="shared" si="16"/>
        <v>-46033.470239999995</v>
      </c>
      <c r="N34" s="176">
        <f t="shared" si="6"/>
        <v>0.5000857033181816</v>
      </c>
      <c r="O34" s="164">
        <f t="shared" si="10"/>
        <v>92082.72407</v>
      </c>
      <c r="P34" s="164">
        <f t="shared" si="13"/>
        <v>46049.25383</v>
      </c>
      <c r="Q34" s="164">
        <f t="shared" si="11"/>
        <v>-46033.470239999995</v>
      </c>
      <c r="R34" s="176">
        <f t="shared" si="7"/>
        <v>0.5000857033181816</v>
      </c>
    </row>
    <row r="35" spans="1:23" ht="24" customHeight="1">
      <c r="A35" s="88">
        <v>30000000</v>
      </c>
      <c r="B35" s="16" t="s">
        <v>38</v>
      </c>
      <c r="C35" s="21"/>
      <c r="D35" s="163">
        <v>0</v>
      </c>
      <c r="E35" s="163">
        <v>0</v>
      </c>
      <c r="F35" s="163">
        <v>0</v>
      </c>
      <c r="G35" s="163">
        <f aca="true" t="shared" si="17" ref="G35:G49">F35-E35</f>
        <v>0</v>
      </c>
      <c r="H35" s="176">
        <f t="shared" si="8"/>
      </c>
      <c r="I35" s="164">
        <f t="shared" si="15"/>
        <v>0</v>
      </c>
      <c r="J35" s="176">
        <f t="shared" si="5"/>
      </c>
      <c r="K35" s="163">
        <v>0</v>
      </c>
      <c r="L35" s="163">
        <v>0</v>
      </c>
      <c r="M35" s="164">
        <f t="shared" si="16"/>
        <v>0</v>
      </c>
      <c r="N35" s="176">
        <f t="shared" si="6"/>
      </c>
      <c r="O35" s="164">
        <f t="shared" si="10"/>
        <v>0</v>
      </c>
      <c r="P35" s="164">
        <f t="shared" si="13"/>
        <v>0</v>
      </c>
      <c r="Q35" s="164">
        <f t="shared" si="11"/>
        <v>0</v>
      </c>
      <c r="R35" s="176">
        <f t="shared" si="7"/>
      </c>
      <c r="S35" s="22"/>
      <c r="T35" s="22"/>
      <c r="U35" s="22"/>
      <c r="V35" s="22"/>
      <c r="W35" s="23"/>
    </row>
    <row r="36" spans="1:18" ht="16.5" customHeight="1" hidden="1">
      <c r="A36" s="88">
        <v>50000000</v>
      </c>
      <c r="B36" s="16" t="s">
        <v>18</v>
      </c>
      <c r="C36" s="19">
        <f>C37+C38</f>
        <v>0</v>
      </c>
      <c r="D36" s="163"/>
      <c r="E36" s="167"/>
      <c r="F36" s="163">
        <f>F37+F38</f>
        <v>0</v>
      </c>
      <c r="G36" s="163">
        <f t="shared" si="17"/>
        <v>0</v>
      </c>
      <c r="H36" s="184" t="e">
        <f>F36/E36*100</f>
        <v>#DIV/0!</v>
      </c>
      <c r="I36" s="164"/>
      <c r="J36" s="164"/>
      <c r="K36" s="163">
        <f>K37+K38</f>
        <v>0</v>
      </c>
      <c r="L36" s="163">
        <f>L37+L38</f>
        <v>0</v>
      </c>
      <c r="M36" s="164">
        <f t="shared" si="16"/>
        <v>0</v>
      </c>
      <c r="N36" s="164"/>
      <c r="O36" s="164">
        <f t="shared" si="10"/>
        <v>0</v>
      </c>
      <c r="P36" s="164">
        <f t="shared" si="13"/>
        <v>0</v>
      </c>
      <c r="Q36" s="164">
        <f t="shared" si="11"/>
        <v>0</v>
      </c>
      <c r="R36" s="164"/>
    </row>
    <row r="37" spans="1:18" ht="16.5" customHeight="1" hidden="1">
      <c r="A37" s="86">
        <v>50080000</v>
      </c>
      <c r="B37" s="183" t="s">
        <v>19</v>
      </c>
      <c r="C37" s="13"/>
      <c r="D37" s="184"/>
      <c r="E37" s="190"/>
      <c r="F37" s="184"/>
      <c r="G37" s="184">
        <f t="shared" si="17"/>
        <v>0</v>
      </c>
      <c r="H37" s="184" t="e">
        <f>F37/E37*100</f>
        <v>#DIV/0!</v>
      </c>
      <c r="I37" s="186"/>
      <c r="J37" s="186"/>
      <c r="K37" s="184"/>
      <c r="L37" s="184"/>
      <c r="M37" s="171">
        <f t="shared" si="16"/>
        <v>0</v>
      </c>
      <c r="N37" s="186"/>
      <c r="O37" s="171">
        <f t="shared" si="10"/>
        <v>0</v>
      </c>
      <c r="P37" s="186">
        <f t="shared" si="13"/>
        <v>0</v>
      </c>
      <c r="Q37" s="171">
        <f t="shared" si="11"/>
        <v>0</v>
      </c>
      <c r="R37" s="171"/>
    </row>
    <row r="38" spans="1:18" ht="16.5" customHeight="1" hidden="1">
      <c r="A38" s="86">
        <v>50110000</v>
      </c>
      <c r="B38" s="183" t="s">
        <v>20</v>
      </c>
      <c r="C38" s="13"/>
      <c r="D38" s="184"/>
      <c r="E38" s="190"/>
      <c r="F38" s="184"/>
      <c r="G38" s="184">
        <f t="shared" si="17"/>
        <v>0</v>
      </c>
      <c r="H38" s="184" t="e">
        <f>F38/E38*100</f>
        <v>#DIV/0!</v>
      </c>
      <c r="I38" s="186"/>
      <c r="J38" s="186"/>
      <c r="K38" s="184"/>
      <c r="L38" s="184"/>
      <c r="M38" s="171">
        <f t="shared" si="16"/>
        <v>0</v>
      </c>
      <c r="N38" s="186"/>
      <c r="O38" s="171">
        <f t="shared" si="10"/>
        <v>0</v>
      </c>
      <c r="P38" s="186">
        <f t="shared" si="13"/>
        <v>0</v>
      </c>
      <c r="Q38" s="171">
        <f t="shared" si="11"/>
        <v>0</v>
      </c>
      <c r="R38" s="171"/>
    </row>
    <row r="39" spans="1:18" s="72" customFormat="1" ht="21.75" customHeight="1">
      <c r="A39" s="98">
        <v>90010100</v>
      </c>
      <c r="B39" s="99" t="s">
        <v>170</v>
      </c>
      <c r="C39" s="100" t="e">
        <f>C10+C24+C36+C37</f>
        <v>#REF!</v>
      </c>
      <c r="D39" s="168">
        <f>D10+D24+D36+D35</f>
        <v>700000</v>
      </c>
      <c r="E39" s="168">
        <f>E10+E24+E36+E35</f>
        <v>356627</v>
      </c>
      <c r="F39" s="169">
        <f>F10+F24+F36+F35</f>
        <v>357998.93213999993</v>
      </c>
      <c r="G39" s="169">
        <f t="shared" si="17"/>
        <v>1371.9321399999317</v>
      </c>
      <c r="H39" s="179">
        <f>_xlfn.IFERROR(F39/E39,"")</f>
        <v>1.0038469665504852</v>
      </c>
      <c r="I39" s="169">
        <f aca="true" t="shared" si="18" ref="I39:I49">F39-D39</f>
        <v>-342001.06786000007</v>
      </c>
      <c r="J39" s="179">
        <f>_xlfn.IFERROR(F39/D39,"")</f>
        <v>0.5114270459142857</v>
      </c>
      <c r="K39" s="169">
        <f>K10+K24+K35+K36</f>
        <v>94403.32406999999</v>
      </c>
      <c r="L39" s="169">
        <f>L10+L24+L35+L36</f>
        <v>47525.938239999996</v>
      </c>
      <c r="M39" s="169">
        <f t="shared" si="16"/>
        <v>-46877.38582999999</v>
      </c>
      <c r="N39" s="179">
        <f>_xlfn.IFERROR(L39/K39,"")</f>
        <v>0.5034350083346594</v>
      </c>
      <c r="O39" s="169">
        <f t="shared" si="10"/>
        <v>794403.32407</v>
      </c>
      <c r="P39" s="169">
        <f t="shared" si="13"/>
        <v>405524.8703799999</v>
      </c>
      <c r="Q39" s="169">
        <f t="shared" si="11"/>
        <v>-388878.45369000005</v>
      </c>
      <c r="R39" s="180">
        <f>_xlfn.IFERROR(P39/O39,"")</f>
        <v>0.5104773080534927</v>
      </c>
    </row>
    <row r="40" spans="1:33" ht="28.5" customHeight="1">
      <c r="A40" s="89">
        <v>40000000</v>
      </c>
      <c r="B40" s="16" t="s">
        <v>26</v>
      </c>
      <c r="C40" s="11" t="e">
        <f>C41+#REF!</f>
        <v>#REF!</v>
      </c>
      <c r="D40" s="163">
        <f>D41</f>
        <v>617777.2</v>
      </c>
      <c r="E40" s="163">
        <f>E41</f>
        <v>355635.30000000005</v>
      </c>
      <c r="F40" s="163">
        <f>F41</f>
        <v>354256.1</v>
      </c>
      <c r="G40" s="163">
        <f t="shared" si="17"/>
        <v>-1379.2000000000698</v>
      </c>
      <c r="H40" s="176">
        <f>_xlfn.IFERROR(F40/E40,"")</f>
        <v>0.9961218697918905</v>
      </c>
      <c r="I40" s="164">
        <f t="shared" si="18"/>
        <v>-263521.1</v>
      </c>
      <c r="J40" s="176">
        <f>_xlfn.IFERROR(F40/D40,"")</f>
        <v>0.5734366694012016</v>
      </c>
      <c r="K40" s="163">
        <f>K41</f>
        <v>379697.8</v>
      </c>
      <c r="L40" s="163">
        <f>L41</f>
        <v>43986.8</v>
      </c>
      <c r="M40" s="164">
        <f aca="true" t="shared" si="19" ref="M40:M45">L40-K40</f>
        <v>-335711</v>
      </c>
      <c r="N40" s="176">
        <f>_xlfn.IFERROR(L40/K40,"")</f>
        <v>0.11584686558626361</v>
      </c>
      <c r="O40" s="164">
        <f t="shared" si="10"/>
        <v>997475</v>
      </c>
      <c r="P40" s="164">
        <f t="shared" si="13"/>
        <v>398242.89999999997</v>
      </c>
      <c r="Q40" s="164">
        <f t="shared" si="11"/>
        <v>-599232.1000000001</v>
      </c>
      <c r="R40" s="176">
        <f>_xlfn.IFERROR(P40/O40,"")</f>
        <v>0.3992510087972129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89">
        <v>41000000</v>
      </c>
      <c r="B41" s="16" t="s">
        <v>27</v>
      </c>
      <c r="C41" s="11" t="e">
        <f>C42+C46</f>
        <v>#REF!</v>
      </c>
      <c r="D41" s="163">
        <f>D42+D46</f>
        <v>617777.2</v>
      </c>
      <c r="E41" s="163">
        <f>E42+E46</f>
        <v>355635.30000000005</v>
      </c>
      <c r="F41" s="163">
        <f>F42+F46</f>
        <v>354256.1</v>
      </c>
      <c r="G41" s="163">
        <f t="shared" si="17"/>
        <v>-1379.2000000000698</v>
      </c>
      <c r="H41" s="176">
        <f aca="true" t="shared" si="20" ref="H41:H54">_xlfn.IFERROR(F41/E41,"")</f>
        <v>0.9961218697918905</v>
      </c>
      <c r="I41" s="164">
        <f t="shared" si="18"/>
        <v>-263521.1</v>
      </c>
      <c r="J41" s="176">
        <f aca="true" t="shared" si="21" ref="J41:J52">_xlfn.IFERROR(F41/D41,"")</f>
        <v>0.5734366694012016</v>
      </c>
      <c r="K41" s="163">
        <f>K42+K46</f>
        <v>379697.8</v>
      </c>
      <c r="L41" s="163">
        <f>L42+L46</f>
        <v>43986.8</v>
      </c>
      <c r="M41" s="164">
        <f t="shared" si="19"/>
        <v>-335711</v>
      </c>
      <c r="N41" s="176">
        <f aca="true" t="shared" si="22" ref="N41:N52">_xlfn.IFERROR(L41/K41,"")</f>
        <v>0.11584686558626361</v>
      </c>
      <c r="O41" s="164">
        <f t="shared" si="10"/>
        <v>997475</v>
      </c>
      <c r="P41" s="164">
        <f t="shared" si="13"/>
        <v>398242.89999999997</v>
      </c>
      <c r="Q41" s="164">
        <f t="shared" si="11"/>
        <v>-599232.1000000001</v>
      </c>
      <c r="R41" s="176">
        <f aca="true" t="shared" si="23" ref="R41:R52">_xlfn.IFERROR(P41/O41,"")</f>
        <v>0.3992510087972129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94" customFormat="1" ht="28.5" customHeight="1">
      <c r="A42" s="88">
        <v>41020000</v>
      </c>
      <c r="B42" s="16" t="s">
        <v>167</v>
      </c>
      <c r="C42" s="93">
        <f>SUM(C43:C43)</f>
        <v>226954.7</v>
      </c>
      <c r="D42" s="191">
        <f>D43+D44+D45</f>
        <v>393052.69999999995</v>
      </c>
      <c r="E42" s="191">
        <f>E43+E44+E45</f>
        <v>215827.6</v>
      </c>
      <c r="F42" s="191">
        <f>F43+F44+F45</f>
        <v>215827.6</v>
      </c>
      <c r="G42" s="189">
        <f t="shared" si="17"/>
        <v>0</v>
      </c>
      <c r="H42" s="176">
        <f t="shared" si="20"/>
        <v>1</v>
      </c>
      <c r="I42" s="182">
        <f t="shared" si="18"/>
        <v>-177225.09999999995</v>
      </c>
      <c r="J42" s="176">
        <f t="shared" si="21"/>
        <v>0.549106010466281</v>
      </c>
      <c r="K42" s="191">
        <f>K43+K44</f>
        <v>0</v>
      </c>
      <c r="L42" s="191">
        <f>L43+L44</f>
        <v>0</v>
      </c>
      <c r="M42" s="182">
        <f t="shared" si="19"/>
        <v>0</v>
      </c>
      <c r="N42" s="176">
        <f t="shared" si="22"/>
      </c>
      <c r="O42" s="182">
        <f t="shared" si="10"/>
        <v>393052.69999999995</v>
      </c>
      <c r="P42" s="182">
        <f t="shared" si="13"/>
        <v>215827.6</v>
      </c>
      <c r="Q42" s="182">
        <f t="shared" si="11"/>
        <v>-177225.09999999995</v>
      </c>
      <c r="R42" s="176">
        <f t="shared" si="23"/>
        <v>0.549106010466281</v>
      </c>
    </row>
    <row r="43" spans="1:33" ht="28.5" customHeight="1">
      <c r="A43" s="86">
        <v>41020100</v>
      </c>
      <c r="B43" s="183" t="s">
        <v>58</v>
      </c>
      <c r="C43" s="24">
        <v>226954.7</v>
      </c>
      <c r="D43" s="184">
        <v>241232.7</v>
      </c>
      <c r="E43" s="184">
        <v>120616.2</v>
      </c>
      <c r="F43" s="184">
        <v>120616.2</v>
      </c>
      <c r="G43" s="184">
        <f t="shared" si="17"/>
        <v>0</v>
      </c>
      <c r="H43" s="177">
        <f t="shared" si="20"/>
        <v>1</v>
      </c>
      <c r="I43" s="186">
        <f t="shared" si="18"/>
        <v>-120616.50000000001</v>
      </c>
      <c r="J43" s="177">
        <f t="shared" si="21"/>
        <v>0.4999993781937523</v>
      </c>
      <c r="K43" s="184"/>
      <c r="L43" s="184"/>
      <c r="M43" s="186">
        <f t="shared" si="19"/>
        <v>0</v>
      </c>
      <c r="N43" s="177">
        <f t="shared" si="22"/>
      </c>
      <c r="O43" s="186">
        <f t="shared" si="10"/>
        <v>241232.7</v>
      </c>
      <c r="P43" s="186">
        <f t="shared" si="13"/>
        <v>120616.2</v>
      </c>
      <c r="Q43" s="186">
        <f t="shared" si="11"/>
        <v>-120616.50000000001</v>
      </c>
      <c r="R43" s="177">
        <f t="shared" si="23"/>
        <v>0.4999993781937523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51.75" customHeight="1">
      <c r="A44" s="86">
        <v>41020200</v>
      </c>
      <c r="B44" s="183" t="s">
        <v>101</v>
      </c>
      <c r="C44" s="24"/>
      <c r="D44" s="184">
        <v>113217.4</v>
      </c>
      <c r="E44" s="184">
        <v>56608.8</v>
      </c>
      <c r="F44" s="184">
        <v>56608.8</v>
      </c>
      <c r="G44" s="184">
        <f t="shared" si="17"/>
        <v>0</v>
      </c>
      <c r="H44" s="177">
        <f t="shared" si="20"/>
        <v>1</v>
      </c>
      <c r="I44" s="186">
        <f t="shared" si="18"/>
        <v>-56608.59999999999</v>
      </c>
      <c r="J44" s="177">
        <f t="shared" si="21"/>
        <v>0.5000008832564606</v>
      </c>
      <c r="K44" s="184"/>
      <c r="L44" s="184"/>
      <c r="M44" s="186">
        <f t="shared" si="19"/>
        <v>0</v>
      </c>
      <c r="N44" s="177">
        <f t="shared" si="22"/>
      </c>
      <c r="O44" s="186">
        <f>D44+K44</f>
        <v>113217.4</v>
      </c>
      <c r="P44" s="186">
        <f>L44+F44</f>
        <v>56608.8</v>
      </c>
      <c r="Q44" s="186">
        <f>P44-O44</f>
        <v>-56608.59999999999</v>
      </c>
      <c r="R44" s="177">
        <f t="shared" si="23"/>
        <v>0.5000008832564606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70.5" customHeight="1">
      <c r="A45" s="86">
        <v>41021100</v>
      </c>
      <c r="B45" s="183" t="s">
        <v>187</v>
      </c>
      <c r="C45" s="24"/>
      <c r="D45" s="184">
        <v>38602.6</v>
      </c>
      <c r="E45" s="184">
        <v>38602.6</v>
      </c>
      <c r="F45" s="184">
        <v>38602.6</v>
      </c>
      <c r="G45" s="184">
        <f>F45-E45</f>
        <v>0</v>
      </c>
      <c r="H45" s="177">
        <f>_xlfn.IFERROR(F45/E45,"")</f>
        <v>1</v>
      </c>
      <c r="I45" s="186">
        <f>F45-D45</f>
        <v>0</v>
      </c>
      <c r="J45" s="177">
        <f>_xlfn.IFERROR(F45/D45,"")</f>
        <v>1</v>
      </c>
      <c r="K45" s="184"/>
      <c r="L45" s="184"/>
      <c r="M45" s="186">
        <f t="shared" si="19"/>
        <v>0</v>
      </c>
      <c r="N45" s="177">
        <f>_xlfn.IFERROR(L45/K45,"")</f>
      </c>
      <c r="O45" s="186">
        <f>D45+K45</f>
        <v>38602.6</v>
      </c>
      <c r="P45" s="186">
        <f>L45+F45</f>
        <v>38602.6</v>
      </c>
      <c r="Q45" s="186">
        <f>P45-O45</f>
        <v>0</v>
      </c>
      <c r="R45" s="177">
        <f>_xlfn.IFERROR(P45/O45,"")</f>
        <v>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25.5" customHeight="1">
      <c r="A46" s="88">
        <v>41030000</v>
      </c>
      <c r="B46" s="16" t="s">
        <v>153</v>
      </c>
      <c r="C46" s="19" t="e">
        <f>#REF!</f>
        <v>#REF!</v>
      </c>
      <c r="D46" s="163">
        <f>SUM(D47:D52)</f>
        <v>224724.50000000003</v>
      </c>
      <c r="E46" s="163">
        <f>SUM(E47:E52)</f>
        <v>139807.7</v>
      </c>
      <c r="F46" s="163">
        <f>SUM(F47:F52)</f>
        <v>138428.5</v>
      </c>
      <c r="G46" s="163">
        <f>SUM(G47:G52)</f>
        <v>-1379.2000000000007</v>
      </c>
      <c r="H46" s="176">
        <f t="shared" si="20"/>
        <v>0.9901350211755146</v>
      </c>
      <c r="I46" s="182">
        <f t="shared" si="18"/>
        <v>-86296.00000000003</v>
      </c>
      <c r="J46" s="176">
        <f t="shared" si="21"/>
        <v>0.6159920257915803</v>
      </c>
      <c r="K46" s="163">
        <f>SUM(K47:K52)</f>
        <v>379697.8</v>
      </c>
      <c r="L46" s="163">
        <f>SUM(L47:L52)</f>
        <v>43986.8</v>
      </c>
      <c r="M46" s="163">
        <f>SUM(M47:M52)</f>
        <v>-335711</v>
      </c>
      <c r="N46" s="176">
        <f t="shared" si="22"/>
        <v>0.11584686558626361</v>
      </c>
      <c r="O46" s="163">
        <f>SUM(O47:O52)</f>
        <v>604422.3</v>
      </c>
      <c r="P46" s="163">
        <f>SUM(P47:P52)</f>
        <v>182415.3</v>
      </c>
      <c r="Q46" s="163">
        <f>SUM(Q47:Q52)</f>
        <v>-422007</v>
      </c>
      <c r="R46" s="176">
        <f t="shared" si="23"/>
        <v>0.30180107517541954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37.75" customHeight="1" hidden="1">
      <c r="A47" s="86">
        <v>41030500</v>
      </c>
      <c r="B47" s="183" t="s">
        <v>173</v>
      </c>
      <c r="C47" s="19"/>
      <c r="D47" s="184"/>
      <c r="E47" s="170"/>
      <c r="F47" s="184"/>
      <c r="G47" s="184">
        <f t="shared" si="17"/>
        <v>0</v>
      </c>
      <c r="H47" s="176">
        <f t="shared" si="20"/>
      </c>
      <c r="I47" s="186">
        <f t="shared" si="18"/>
        <v>0</v>
      </c>
      <c r="J47" s="176">
        <f t="shared" si="21"/>
      </c>
      <c r="K47" s="184">
        <v>0</v>
      </c>
      <c r="L47" s="184">
        <v>0</v>
      </c>
      <c r="M47" s="186">
        <f aca="true" t="shared" si="24" ref="M47:M55">L47-K47</f>
        <v>0</v>
      </c>
      <c r="N47" s="176">
        <f t="shared" si="22"/>
      </c>
      <c r="O47" s="186">
        <f t="shared" si="10"/>
        <v>0</v>
      </c>
      <c r="P47" s="186">
        <f t="shared" si="13"/>
        <v>0</v>
      </c>
      <c r="Q47" s="186">
        <f aca="true" t="shared" si="25" ref="Q47:Q55">P47-O47</f>
        <v>0</v>
      </c>
      <c r="R47" s="176">
        <f t="shared" si="23"/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48.75" customHeight="1" hidden="1">
      <c r="A48" s="86">
        <v>41032300</v>
      </c>
      <c r="B48" s="183" t="s">
        <v>179</v>
      </c>
      <c r="C48" s="19"/>
      <c r="D48" s="184"/>
      <c r="E48" s="170"/>
      <c r="F48" s="184"/>
      <c r="G48" s="184">
        <f>F48-E48</f>
        <v>0</v>
      </c>
      <c r="H48" s="176">
        <f t="shared" si="20"/>
      </c>
      <c r="I48" s="186">
        <f t="shared" si="18"/>
        <v>0</v>
      </c>
      <c r="J48" s="176">
        <f t="shared" si="21"/>
      </c>
      <c r="K48" s="184"/>
      <c r="L48" s="184">
        <v>0</v>
      </c>
      <c r="M48" s="186">
        <f t="shared" si="24"/>
        <v>0</v>
      </c>
      <c r="N48" s="176">
        <f t="shared" si="22"/>
      </c>
      <c r="O48" s="186">
        <f>D48+K48</f>
        <v>0</v>
      </c>
      <c r="P48" s="186">
        <f>L48+F48</f>
        <v>0</v>
      </c>
      <c r="Q48" s="186">
        <f t="shared" si="25"/>
        <v>0</v>
      </c>
      <c r="R48" s="176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5.75" customHeight="1">
      <c r="A49" s="86">
        <v>41033000</v>
      </c>
      <c r="B49" s="183" t="s">
        <v>180</v>
      </c>
      <c r="C49" s="19"/>
      <c r="D49" s="184">
        <v>51636.2</v>
      </c>
      <c r="E49" s="170">
        <v>34424.1</v>
      </c>
      <c r="F49" s="184">
        <v>34424.1</v>
      </c>
      <c r="G49" s="184">
        <f t="shared" si="17"/>
        <v>0</v>
      </c>
      <c r="H49" s="177">
        <f t="shared" si="20"/>
        <v>1</v>
      </c>
      <c r="I49" s="186">
        <f t="shared" si="18"/>
        <v>-17212.1</v>
      </c>
      <c r="J49" s="177">
        <f t="shared" si="21"/>
        <v>0.6666660211247148</v>
      </c>
      <c r="K49" s="184"/>
      <c r="L49" s="184"/>
      <c r="M49" s="186">
        <f t="shared" si="24"/>
        <v>0</v>
      </c>
      <c r="N49" s="177">
        <f t="shared" si="22"/>
      </c>
      <c r="O49" s="186">
        <f>D49+K49</f>
        <v>51636.2</v>
      </c>
      <c r="P49" s="186">
        <f>L49+F49</f>
        <v>34424.1</v>
      </c>
      <c r="Q49" s="186">
        <f t="shared" si="25"/>
        <v>-17212.1</v>
      </c>
      <c r="R49" s="177">
        <f t="shared" si="23"/>
        <v>0.6666660211247148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29.25" customHeight="1">
      <c r="A50" s="86" t="s">
        <v>102</v>
      </c>
      <c r="B50" s="183" t="s">
        <v>105</v>
      </c>
      <c r="C50" s="19"/>
      <c r="D50" s="184">
        <v>157465.7</v>
      </c>
      <c r="E50" s="170">
        <v>98529.5</v>
      </c>
      <c r="F50" s="184">
        <v>98529.5</v>
      </c>
      <c r="G50" s="184">
        <f aca="true" t="shared" si="26" ref="G50:G55">F50-E50</f>
        <v>0</v>
      </c>
      <c r="H50" s="177">
        <f t="shared" si="20"/>
        <v>1</v>
      </c>
      <c r="I50" s="186">
        <f aca="true" t="shared" si="27" ref="I50:I55">F50-D50</f>
        <v>-58936.20000000001</v>
      </c>
      <c r="J50" s="177">
        <f t="shared" si="21"/>
        <v>0.6257203949812562</v>
      </c>
      <c r="K50" s="184"/>
      <c r="L50" s="184"/>
      <c r="M50" s="186">
        <f t="shared" si="24"/>
        <v>0</v>
      </c>
      <c r="N50" s="177">
        <f t="shared" si="22"/>
      </c>
      <c r="O50" s="186">
        <f t="shared" si="10"/>
        <v>157465.7</v>
      </c>
      <c r="P50" s="186">
        <f t="shared" si="13"/>
        <v>98529.5</v>
      </c>
      <c r="Q50" s="186">
        <f t="shared" si="25"/>
        <v>-58936.20000000001</v>
      </c>
      <c r="R50" s="177">
        <f t="shared" si="23"/>
        <v>0.6257203949812562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0.5" customHeight="1">
      <c r="A51" s="86" t="s">
        <v>103</v>
      </c>
      <c r="B51" s="183" t="s">
        <v>94</v>
      </c>
      <c r="C51" s="19"/>
      <c r="D51" s="184">
        <v>15622.6</v>
      </c>
      <c r="E51" s="170">
        <v>6854.1</v>
      </c>
      <c r="F51" s="184">
        <v>5474.9</v>
      </c>
      <c r="G51" s="184">
        <f t="shared" si="26"/>
        <v>-1379.2000000000007</v>
      </c>
      <c r="H51" s="177">
        <f t="shared" si="20"/>
        <v>0.7987773741264351</v>
      </c>
      <c r="I51" s="186">
        <f t="shared" si="27"/>
        <v>-10147.7</v>
      </c>
      <c r="J51" s="177">
        <f t="shared" si="21"/>
        <v>0.35044742872505213</v>
      </c>
      <c r="K51" s="184"/>
      <c r="L51" s="184"/>
      <c r="M51" s="186">
        <f t="shared" si="24"/>
        <v>0</v>
      </c>
      <c r="N51" s="177">
        <f t="shared" si="22"/>
      </c>
      <c r="O51" s="186">
        <f>D51+K51</f>
        <v>15622.6</v>
      </c>
      <c r="P51" s="186">
        <f>L51+F51</f>
        <v>5474.9</v>
      </c>
      <c r="Q51" s="186">
        <f t="shared" si="25"/>
        <v>-10147.7</v>
      </c>
      <c r="R51" s="177">
        <f t="shared" si="23"/>
        <v>0.35044742872505213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72.75" customHeight="1">
      <c r="A52" s="86" t="s">
        <v>104</v>
      </c>
      <c r="B52" s="183" t="s">
        <v>106</v>
      </c>
      <c r="C52" s="19"/>
      <c r="D52" s="184">
        <v>0</v>
      </c>
      <c r="E52" s="170">
        <v>0</v>
      </c>
      <c r="F52" s="184">
        <v>0</v>
      </c>
      <c r="G52" s="184">
        <f t="shared" si="26"/>
        <v>0</v>
      </c>
      <c r="H52" s="177">
        <f t="shared" si="20"/>
      </c>
      <c r="I52" s="186">
        <f t="shared" si="27"/>
        <v>0</v>
      </c>
      <c r="J52" s="177">
        <f t="shared" si="21"/>
      </c>
      <c r="K52" s="184">
        <v>379697.8</v>
      </c>
      <c r="L52" s="184">
        <v>43986.8</v>
      </c>
      <c r="M52" s="186">
        <f t="shared" si="24"/>
        <v>-335711</v>
      </c>
      <c r="N52" s="177">
        <f t="shared" si="22"/>
        <v>0.11584686558626361</v>
      </c>
      <c r="O52" s="186">
        <f>D52+K52</f>
        <v>379697.8</v>
      </c>
      <c r="P52" s="186">
        <f t="shared" si="13"/>
        <v>43986.8</v>
      </c>
      <c r="Q52" s="186">
        <f t="shared" si="25"/>
        <v>-335711</v>
      </c>
      <c r="R52" s="177">
        <f t="shared" si="23"/>
        <v>0.11584686558626361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8" s="72" customFormat="1" ht="37.5">
      <c r="A53" s="98">
        <v>900102</v>
      </c>
      <c r="B53" s="99" t="s">
        <v>168</v>
      </c>
      <c r="C53" s="100"/>
      <c r="D53" s="169">
        <f>D39+D40</f>
        <v>1317777.2</v>
      </c>
      <c r="E53" s="169">
        <f>E39+E40</f>
        <v>712262.3</v>
      </c>
      <c r="F53" s="169">
        <f>F39+F40</f>
        <v>712255.0321399999</v>
      </c>
      <c r="G53" s="169">
        <f t="shared" si="26"/>
        <v>-7.267860000138171</v>
      </c>
      <c r="H53" s="179">
        <f>_xlfn.IFERROR(F53/E53,"")</f>
        <v>0.9999897960905693</v>
      </c>
      <c r="I53" s="169">
        <f t="shared" si="27"/>
        <v>-605522.16786</v>
      </c>
      <c r="J53" s="179">
        <f>_xlfn.IFERROR(F53/D53,"")</f>
        <v>0.5404973102736942</v>
      </c>
      <c r="K53" s="169">
        <f>K40+K39</f>
        <v>474101.12406999996</v>
      </c>
      <c r="L53" s="169">
        <f>L40+L39</f>
        <v>91512.73824</v>
      </c>
      <c r="M53" s="169">
        <f t="shared" si="24"/>
        <v>-382588.3858299999</v>
      </c>
      <c r="N53" s="179">
        <f>_xlfn.IFERROR(L53/K53,"")</f>
        <v>0.1930236685675699</v>
      </c>
      <c r="O53" s="169">
        <f>O40+O39</f>
        <v>1791878.32407</v>
      </c>
      <c r="P53" s="169">
        <f>P40+P39</f>
        <v>803767.7703799999</v>
      </c>
      <c r="Q53" s="169">
        <f t="shared" si="25"/>
        <v>-988110.5536900002</v>
      </c>
      <c r="R53" s="180">
        <f>_xlfn.IFERROR(P53/O53,"")</f>
        <v>0.4485615789772791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3" ht="24" customHeight="1">
      <c r="A54" s="86">
        <v>41050000</v>
      </c>
      <c r="B54" s="183" t="s">
        <v>156</v>
      </c>
      <c r="C54" s="13"/>
      <c r="D54" s="184">
        <v>11274.749</v>
      </c>
      <c r="E54" s="184">
        <v>11274.749</v>
      </c>
      <c r="F54" s="184">
        <v>4298.663</v>
      </c>
      <c r="G54" s="184">
        <f t="shared" si="26"/>
        <v>-6976.086</v>
      </c>
      <c r="H54" s="181">
        <f t="shared" si="20"/>
        <v>0.3812646294831042</v>
      </c>
      <c r="I54" s="186">
        <f t="shared" si="27"/>
        <v>-6976.086</v>
      </c>
      <c r="J54" s="185">
        <f>_xlfn.IFERROR(F54/D54,"")</f>
        <v>0.3812646294831042</v>
      </c>
      <c r="K54" s="184">
        <v>5000</v>
      </c>
      <c r="L54" s="184">
        <v>5000</v>
      </c>
      <c r="M54" s="186">
        <f t="shared" si="24"/>
        <v>0</v>
      </c>
      <c r="N54" s="185">
        <f>_xlfn.IFERROR(L54/K54,"")</f>
        <v>1</v>
      </c>
      <c r="O54" s="186">
        <f>D54+K54</f>
        <v>16274.749</v>
      </c>
      <c r="P54" s="186">
        <f>L54+F54</f>
        <v>9298.663</v>
      </c>
      <c r="Q54" s="186">
        <f t="shared" si="25"/>
        <v>-6976.085999999999</v>
      </c>
      <c r="R54" s="185">
        <f>_xlfn.IFERROR(P54/O54,"")</f>
        <v>0.5713552325753227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21.75" customHeight="1">
      <c r="A55" s="98">
        <v>900103</v>
      </c>
      <c r="B55" s="99" t="s">
        <v>169</v>
      </c>
      <c r="C55" s="100" t="e">
        <f>C39+C40</f>
        <v>#REF!</v>
      </c>
      <c r="D55" s="169">
        <f>D53+D54</f>
        <v>1329051.949</v>
      </c>
      <c r="E55" s="168">
        <f>E53+E54</f>
        <v>723537.049</v>
      </c>
      <c r="F55" s="169">
        <f>F53+F54</f>
        <v>716553.6951399999</v>
      </c>
      <c r="G55" s="169">
        <f t="shared" si="26"/>
        <v>-6983.353860000148</v>
      </c>
      <c r="H55" s="179">
        <f>_xlfn.IFERROR(F55/E55,"")</f>
        <v>0.9903483119908624</v>
      </c>
      <c r="I55" s="169">
        <f t="shared" si="27"/>
        <v>-612498.2538600002</v>
      </c>
      <c r="J55" s="179">
        <f>_xlfn.IFERROR(F55/D55,"")</f>
        <v>0.5391464913611137</v>
      </c>
      <c r="K55" s="169">
        <f>K53+K54</f>
        <v>479101.12406999996</v>
      </c>
      <c r="L55" s="169">
        <f>L53+L54</f>
        <v>96512.73824</v>
      </c>
      <c r="M55" s="169">
        <f t="shared" si="24"/>
        <v>-382588.3858299999</v>
      </c>
      <c r="N55" s="179">
        <f>_xlfn.IFERROR(L55/K55,"")</f>
        <v>0.20144544312506943</v>
      </c>
      <c r="O55" s="169">
        <f>D55+K55</f>
        <v>1808153.07307</v>
      </c>
      <c r="P55" s="169">
        <f>L55+F55</f>
        <v>813066.4333799998</v>
      </c>
      <c r="Q55" s="169">
        <f t="shared" si="25"/>
        <v>-995086.6396900001</v>
      </c>
      <c r="R55" s="180">
        <f>_xlfn.IFERROR(P55/O55,"")</f>
        <v>0.44966681498902233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11" ht="15.75">
      <c r="B56" s="152"/>
      <c r="C56" s="8"/>
      <c r="D56" s="153"/>
      <c r="E56" s="157"/>
      <c r="F56" s="112"/>
      <c r="G56" s="81"/>
      <c r="H56" s="12"/>
      <c r="I56" s="56"/>
      <c r="J56" s="56"/>
      <c r="K56" s="154"/>
    </row>
    <row r="57" spans="2:12" ht="15.75">
      <c r="B57" s="31"/>
      <c r="C57" s="9"/>
      <c r="D57" s="153"/>
      <c r="E57" s="158"/>
      <c r="F57" s="105"/>
      <c r="G57" s="82"/>
      <c r="H57" s="9"/>
      <c r="K57" s="154"/>
      <c r="L57" s="116"/>
    </row>
    <row r="58" spans="3:12" ht="15.75">
      <c r="C58" s="9"/>
      <c r="E58" s="158"/>
      <c r="F58" s="201"/>
      <c r="G58" s="81"/>
      <c r="H58" s="12"/>
      <c r="I58" s="12"/>
      <c r="J58" s="12"/>
      <c r="L58" s="116"/>
    </row>
    <row r="59" spans="2:12" ht="15.75" hidden="1">
      <c r="B59" s="56" t="s">
        <v>99</v>
      </c>
      <c r="C59" s="57"/>
      <c r="D59" s="106"/>
      <c r="E59" s="149"/>
      <c r="F59" s="113"/>
      <c r="K59" s="112"/>
      <c r="L59" s="112"/>
    </row>
    <row r="60" spans="2:8" ht="15.75" hidden="1">
      <c r="B60" s="56" t="s">
        <v>97</v>
      </c>
      <c r="C60" s="56"/>
      <c r="D60" s="107"/>
      <c r="E60" s="159"/>
      <c r="F60" s="109"/>
      <c r="G60" s="81"/>
      <c r="H60" s="12"/>
    </row>
    <row r="61" spans="2:6" ht="15.75" hidden="1">
      <c r="B61" s="56" t="s">
        <v>98</v>
      </c>
      <c r="C61" s="56"/>
      <c r="D61" s="107"/>
      <c r="E61" s="159"/>
      <c r="F61" s="109"/>
    </row>
    <row r="62" spans="2:5" ht="15.75" hidden="1">
      <c r="B62" s="56"/>
      <c r="C62" s="56"/>
      <c r="D62" s="108"/>
      <c r="E62" s="148"/>
    </row>
    <row r="63" spans="2:5" ht="15.75" hidden="1">
      <c r="B63" s="56"/>
      <c r="C63" s="56"/>
      <c r="D63" s="108"/>
      <c r="E63" s="148"/>
    </row>
    <row r="64" spans="2:6" ht="15.75" hidden="1">
      <c r="B64" s="56" t="s">
        <v>100</v>
      </c>
      <c r="C64" s="56"/>
      <c r="D64" s="106"/>
      <c r="E64" s="149"/>
      <c r="F64" s="113"/>
    </row>
    <row r="65" spans="2:6" ht="15.75" hidden="1">
      <c r="B65" s="56" t="s">
        <v>97</v>
      </c>
      <c r="D65" s="107"/>
      <c r="E65" s="159"/>
      <c r="F65" s="109"/>
    </row>
    <row r="66" spans="2:6" ht="15.75" hidden="1">
      <c r="B66" s="56" t="s">
        <v>98</v>
      </c>
      <c r="D66" s="109"/>
      <c r="F66" s="109"/>
    </row>
    <row r="68" ht="15.75">
      <c r="F68" s="109"/>
    </row>
    <row r="69" ht="15.75">
      <c r="G69" s="90"/>
    </row>
    <row r="70" ht="15.75">
      <c r="E70" s="160"/>
    </row>
    <row r="108" spans="1:13" ht="15.75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</row>
  </sheetData>
  <sheetProtection/>
  <mergeCells count="12">
    <mergeCell ref="A1:R1"/>
    <mergeCell ref="A2:R2"/>
    <mergeCell ref="A3:R3"/>
    <mergeCell ref="A4:R4"/>
    <mergeCell ref="A108:M108"/>
    <mergeCell ref="A5:R5"/>
    <mergeCell ref="Q6:R6"/>
    <mergeCell ref="A7:A8"/>
    <mergeCell ref="B7:B8"/>
    <mergeCell ref="C7:J7"/>
    <mergeCell ref="K7:N7"/>
    <mergeCell ref="O7:R7"/>
  </mergeCells>
  <conditionalFormatting sqref="F58">
    <cfRule type="expression" priority="1" dxfId="1" stopIfTrue="1">
      <formula>A58=1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2"/>
  <sheetViews>
    <sheetView tabSelected="1" view="pageBreakPreview" zoomScale="85" zoomScaleNormal="75" zoomScaleSheetLayoutView="85" zoomScalePageLayoutView="0" workbookViewId="0" topLeftCell="A1">
      <pane xSplit="2" ySplit="5" topLeftCell="E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2" sqref="K62"/>
    </sheetView>
  </sheetViews>
  <sheetFormatPr defaultColWidth="7.625" defaultRowHeight="12.75"/>
  <cols>
    <col min="1" max="1" width="16.00390625" style="70" customWidth="1"/>
    <col min="2" max="2" width="65.25390625" style="71" customWidth="1"/>
    <col min="3" max="3" width="21.00390625" style="140" customWidth="1"/>
    <col min="4" max="4" width="20.375" style="127" customWidth="1"/>
    <col min="5" max="5" width="20.25390625" style="145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45" customWidth="1"/>
    <col min="11" max="11" width="20.75390625" style="145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16" t="s">
        <v>95</v>
      </c>
      <c r="B1" s="216"/>
      <c r="C1" s="216"/>
      <c r="D1" s="216"/>
      <c r="E1" s="141"/>
      <c r="F1" s="14"/>
      <c r="G1" s="14"/>
      <c r="H1" s="55"/>
      <c r="I1" s="55"/>
      <c r="J1" s="110" t="s">
        <v>21</v>
      </c>
      <c r="K1" s="110"/>
      <c r="L1" s="118"/>
      <c r="M1" s="118"/>
    </row>
    <row r="2" spans="1:17" ht="21.75" customHeight="1">
      <c r="A2" s="10"/>
      <c r="B2" s="10" t="s">
        <v>21</v>
      </c>
      <c r="C2" s="134"/>
      <c r="D2" s="151"/>
      <c r="E2" s="142"/>
      <c r="F2" s="125"/>
      <c r="G2" s="15"/>
      <c r="H2" s="58"/>
      <c r="I2" s="97"/>
      <c r="J2" s="109"/>
      <c r="K2" s="112"/>
      <c r="L2" s="119"/>
      <c r="M2" s="118"/>
      <c r="P2" s="204" t="s">
        <v>176</v>
      </c>
      <c r="Q2" s="204"/>
    </row>
    <row r="3" spans="1:17" s="6" customFormat="1" ht="20.25">
      <c r="A3" s="217" t="s">
        <v>90</v>
      </c>
      <c r="B3" s="206" t="s">
        <v>22</v>
      </c>
      <c r="C3" s="210" t="s">
        <v>46</v>
      </c>
      <c r="D3" s="210"/>
      <c r="E3" s="210"/>
      <c r="F3" s="210"/>
      <c r="G3" s="210"/>
      <c r="H3" s="210"/>
      <c r="I3" s="210"/>
      <c r="J3" s="218" t="s">
        <v>47</v>
      </c>
      <c r="K3" s="218"/>
      <c r="L3" s="218"/>
      <c r="M3" s="218"/>
      <c r="N3" s="210" t="s">
        <v>175</v>
      </c>
      <c r="O3" s="210"/>
      <c r="P3" s="210"/>
      <c r="Q3" s="210"/>
    </row>
    <row r="4" spans="1:17" s="6" customFormat="1" ht="116.25" customHeight="1">
      <c r="A4" s="217"/>
      <c r="B4" s="206"/>
      <c r="C4" s="117" t="s">
        <v>184</v>
      </c>
      <c r="D4" s="111" t="s">
        <v>190</v>
      </c>
      <c r="E4" s="114" t="s">
        <v>51</v>
      </c>
      <c r="F4" s="48" t="s">
        <v>191</v>
      </c>
      <c r="G4" s="33" t="s">
        <v>192</v>
      </c>
      <c r="H4" s="45" t="s">
        <v>68</v>
      </c>
      <c r="I4" s="45" t="s">
        <v>182</v>
      </c>
      <c r="J4" s="120" t="s">
        <v>185</v>
      </c>
      <c r="K4" s="121" t="s">
        <v>51</v>
      </c>
      <c r="L4" s="126" t="s">
        <v>164</v>
      </c>
      <c r="M4" s="114" t="s">
        <v>7</v>
      </c>
      <c r="N4" s="35" t="s">
        <v>186</v>
      </c>
      <c r="O4" s="34" t="s">
        <v>51</v>
      </c>
      <c r="P4" s="34" t="s">
        <v>165</v>
      </c>
      <c r="Q4" s="34" t="s">
        <v>7</v>
      </c>
    </row>
    <row r="5" spans="1:19" s="60" customFormat="1" ht="14.25">
      <c r="A5" s="51">
        <v>1</v>
      </c>
      <c r="B5" s="51">
        <v>2</v>
      </c>
      <c r="C5" s="104" t="s">
        <v>42</v>
      </c>
      <c r="D5" s="104" t="s">
        <v>8</v>
      </c>
      <c r="E5" s="104" t="s">
        <v>9</v>
      </c>
      <c r="F5" s="32" t="s">
        <v>59</v>
      </c>
      <c r="G5" s="32" t="s">
        <v>60</v>
      </c>
      <c r="H5" s="32" t="s">
        <v>43</v>
      </c>
      <c r="I5" s="32" t="s">
        <v>10</v>
      </c>
      <c r="J5" s="122" t="s">
        <v>11</v>
      </c>
      <c r="K5" s="122" t="s">
        <v>12</v>
      </c>
      <c r="L5" s="104" t="s">
        <v>13</v>
      </c>
      <c r="M5" s="104" t="s">
        <v>44</v>
      </c>
      <c r="N5" s="32" t="s">
        <v>14</v>
      </c>
      <c r="O5" s="32" t="s">
        <v>41</v>
      </c>
      <c r="P5" s="32" t="s">
        <v>56</v>
      </c>
      <c r="Q5" s="32" t="s">
        <v>57</v>
      </c>
      <c r="R5" s="59"/>
      <c r="S5" s="59"/>
    </row>
    <row r="6" spans="1:17" ht="22.5" customHeight="1">
      <c r="A6" s="38" t="s">
        <v>70</v>
      </c>
      <c r="B6" s="27" t="s">
        <v>31</v>
      </c>
      <c r="C6" s="163">
        <f>C7+C8</f>
        <v>26215</v>
      </c>
      <c r="D6" s="163">
        <f>D7+D8</f>
        <v>13146</v>
      </c>
      <c r="E6" s="163">
        <f>E7+E8</f>
        <v>11810.16094</v>
      </c>
      <c r="F6" s="164">
        <f>E6-D6</f>
        <v>-1335.8390600000002</v>
      </c>
      <c r="G6" s="176">
        <f>_xlfn.IFERROR(E6/D6,"")</f>
        <v>0.8983843709113039</v>
      </c>
      <c r="H6" s="164">
        <f>E6-C6</f>
        <v>-14404.83906</v>
      </c>
      <c r="I6" s="176">
        <f>_xlfn.IFERROR(E6/C6,"")</f>
        <v>0.4505115750524509</v>
      </c>
      <c r="J6" s="163">
        <f>J7+J8</f>
        <v>0</v>
      </c>
      <c r="K6" s="163">
        <f>K7+K8</f>
        <v>0</v>
      </c>
      <c r="L6" s="163">
        <f aca="true" t="shared" si="0" ref="L6:L14">K6-J6</f>
        <v>0</v>
      </c>
      <c r="M6" s="178">
        <f>_xlfn.IFERROR(K6/J6,"")</f>
      </c>
      <c r="N6" s="164">
        <f>C6+J6</f>
        <v>26215</v>
      </c>
      <c r="O6" s="164">
        <f>E6+K6</f>
        <v>11810.16094</v>
      </c>
      <c r="P6" s="164">
        <f>O6-N6</f>
        <v>-14404.83906</v>
      </c>
      <c r="Q6" s="176">
        <f>_xlfn.IFERROR(O6/N6,"")</f>
        <v>0.4505115750524509</v>
      </c>
    </row>
    <row r="7" spans="1:17" ht="63">
      <c r="A7" s="39" t="s">
        <v>107</v>
      </c>
      <c r="B7" s="192" t="s">
        <v>108</v>
      </c>
      <c r="C7" s="170">
        <v>17210</v>
      </c>
      <c r="D7" s="170">
        <v>8740.6</v>
      </c>
      <c r="E7" s="170">
        <v>8127.30324</v>
      </c>
      <c r="F7" s="171">
        <f aca="true" t="shared" si="1" ref="F7:F47">E7-D7</f>
        <v>-613.2967600000002</v>
      </c>
      <c r="G7" s="177">
        <f aca="true" t="shared" si="2" ref="G7:G39">_xlfn.IFERROR(E7/D7,"")</f>
        <v>0.9298335629133011</v>
      </c>
      <c r="H7" s="171">
        <f aca="true" t="shared" si="3" ref="H7:H47">E7-C7</f>
        <v>-9082.696759999999</v>
      </c>
      <c r="I7" s="177">
        <f aca="true" t="shared" si="4" ref="I7:I39">_xlfn.IFERROR(E7/C7,"")</f>
        <v>0.4722430703079605</v>
      </c>
      <c r="J7" s="170">
        <v>0</v>
      </c>
      <c r="K7" s="170">
        <v>0</v>
      </c>
      <c r="L7" s="170">
        <v>0</v>
      </c>
      <c r="M7" s="181">
        <f aca="true" t="shared" si="5" ref="M7:M39">_xlfn.IFERROR(K7/J7,"")</f>
      </c>
      <c r="N7" s="171">
        <f aca="true" t="shared" si="6" ref="N7:N43">C7+J7</f>
        <v>17210</v>
      </c>
      <c r="O7" s="171">
        <f aca="true" t="shared" si="7" ref="O7:O43">E7+K7</f>
        <v>8127.30324</v>
      </c>
      <c r="P7" s="171">
        <f aca="true" t="shared" si="8" ref="P7:P43">O7-N7</f>
        <v>-9082.696759999999</v>
      </c>
      <c r="Q7" s="177">
        <f aca="true" t="shared" si="9" ref="Q7:Q39">_xlfn.IFERROR(O7/N7,"")</f>
        <v>0.4722430703079605</v>
      </c>
    </row>
    <row r="8" spans="1:19" s="26" customFormat="1" ht="18.75">
      <c r="A8" s="39" t="s">
        <v>71</v>
      </c>
      <c r="B8" s="192" t="s">
        <v>109</v>
      </c>
      <c r="C8" s="170">
        <v>9005</v>
      </c>
      <c r="D8" s="170">
        <v>4405.4</v>
      </c>
      <c r="E8" s="170">
        <v>3682.8577</v>
      </c>
      <c r="F8" s="171">
        <f t="shared" si="1"/>
        <v>-722.5422999999996</v>
      </c>
      <c r="G8" s="177">
        <f t="shared" si="2"/>
        <v>0.8359871294320608</v>
      </c>
      <c r="H8" s="171">
        <f t="shared" si="3"/>
        <v>-5322.1422999999995</v>
      </c>
      <c r="I8" s="177">
        <f t="shared" si="4"/>
        <v>0.40897920044419767</v>
      </c>
      <c r="J8" s="170">
        <v>0</v>
      </c>
      <c r="K8" s="170">
        <v>0</v>
      </c>
      <c r="L8" s="170">
        <f>(K8-J8)/1000</f>
        <v>0</v>
      </c>
      <c r="M8" s="181">
        <f t="shared" si="5"/>
      </c>
      <c r="N8" s="171">
        <f t="shared" si="6"/>
        <v>9005</v>
      </c>
      <c r="O8" s="171">
        <f t="shared" si="7"/>
        <v>3682.8577</v>
      </c>
      <c r="P8" s="171">
        <f t="shared" si="8"/>
        <v>-5322.1422999999995</v>
      </c>
      <c r="Q8" s="177">
        <f t="shared" si="9"/>
        <v>0.40897920044419767</v>
      </c>
      <c r="R8" s="25"/>
      <c r="S8" s="25"/>
    </row>
    <row r="9" spans="1:17" ht="18" customHeight="1">
      <c r="A9" s="38" t="s">
        <v>72</v>
      </c>
      <c r="B9" s="27" t="s">
        <v>32</v>
      </c>
      <c r="C9" s="163">
        <v>555035.4</v>
      </c>
      <c r="D9" s="163">
        <v>318096.1</v>
      </c>
      <c r="E9" s="163">
        <v>266759.22525</v>
      </c>
      <c r="F9" s="164">
        <f t="shared" si="1"/>
        <v>-51336.87474999996</v>
      </c>
      <c r="G9" s="176">
        <f t="shared" si="2"/>
        <v>0.8386120585885839</v>
      </c>
      <c r="H9" s="164">
        <f t="shared" si="3"/>
        <v>-288276.17475</v>
      </c>
      <c r="I9" s="176">
        <f t="shared" si="4"/>
        <v>0.4806165971575867</v>
      </c>
      <c r="J9" s="163">
        <v>55626.84705</v>
      </c>
      <c r="K9" s="163">
        <v>19720.098309999998</v>
      </c>
      <c r="L9" s="163">
        <f>(K9-J9)/1000</f>
        <v>-35.90674874</v>
      </c>
      <c r="M9" s="178">
        <f t="shared" si="5"/>
        <v>0.35450684976401153</v>
      </c>
      <c r="N9" s="164">
        <f>C9+J9</f>
        <v>610662.24705</v>
      </c>
      <c r="O9" s="164">
        <f>E9+K9</f>
        <v>286479.32356</v>
      </c>
      <c r="P9" s="164">
        <f t="shared" si="8"/>
        <v>-324182.92349</v>
      </c>
      <c r="Q9" s="176">
        <f t="shared" si="9"/>
        <v>0.4691289251037383</v>
      </c>
    </row>
    <row r="10" spans="1:17" ht="20.25" customHeight="1">
      <c r="A10" s="38" t="s">
        <v>61</v>
      </c>
      <c r="B10" s="28" t="s">
        <v>160</v>
      </c>
      <c r="C10" s="163">
        <v>172409.449</v>
      </c>
      <c r="D10" s="163">
        <v>112095.449</v>
      </c>
      <c r="E10" s="163">
        <v>87096.43981</v>
      </c>
      <c r="F10" s="164">
        <f t="shared" si="1"/>
        <v>-24999.009189999997</v>
      </c>
      <c r="G10" s="176">
        <f t="shared" si="2"/>
        <v>0.7769846196878163</v>
      </c>
      <c r="H10" s="164">
        <f t="shared" si="3"/>
        <v>-85313.00919</v>
      </c>
      <c r="I10" s="176">
        <f t="shared" si="4"/>
        <v>0.5051720791126709</v>
      </c>
      <c r="J10" s="163">
        <v>7671.64225</v>
      </c>
      <c r="K10" s="163">
        <v>65.54144000000001</v>
      </c>
      <c r="L10" s="163">
        <f>(K10-J10)/1000</f>
        <v>-7.60610081</v>
      </c>
      <c r="M10" s="178">
        <f t="shared" si="5"/>
        <v>0.008543338944148498</v>
      </c>
      <c r="N10" s="164">
        <f>C10+J10</f>
        <v>180081.09125</v>
      </c>
      <c r="O10" s="164">
        <f>E10+K10</f>
        <v>87161.98125</v>
      </c>
      <c r="P10" s="164">
        <f t="shared" si="8"/>
        <v>-92919.11</v>
      </c>
      <c r="Q10" s="176">
        <f t="shared" si="9"/>
        <v>0.484015176968226</v>
      </c>
    </row>
    <row r="11" spans="1:17" ht="18.75">
      <c r="A11" s="38" t="s">
        <v>62</v>
      </c>
      <c r="B11" s="16" t="s">
        <v>33</v>
      </c>
      <c r="C11" s="163">
        <f>SUM(C13:C24)+C12</f>
        <v>163969.49075000003</v>
      </c>
      <c r="D11" s="163">
        <f>SUM(D13:D24)+D12</f>
        <v>88107.53474999999</v>
      </c>
      <c r="E11" s="163">
        <f>SUM(E13:E24)+E12</f>
        <v>69549.0185</v>
      </c>
      <c r="F11" s="164">
        <f t="shared" si="1"/>
        <v>-18558.516249999986</v>
      </c>
      <c r="G11" s="176">
        <f t="shared" si="2"/>
        <v>0.7893651626656143</v>
      </c>
      <c r="H11" s="164">
        <f t="shared" si="3"/>
        <v>-94420.47225000002</v>
      </c>
      <c r="I11" s="176">
        <f t="shared" si="4"/>
        <v>0.42415828811738865</v>
      </c>
      <c r="J11" s="163">
        <f>SUM(J13:J24)</f>
        <v>42366.02498999999</v>
      </c>
      <c r="K11" s="163">
        <f>SUM(K13:K24)</f>
        <v>20335.408020000003</v>
      </c>
      <c r="L11" s="163">
        <f t="shared" si="0"/>
        <v>-22030.61696999999</v>
      </c>
      <c r="M11" s="178">
        <f t="shared" si="5"/>
        <v>0.47999329710068245</v>
      </c>
      <c r="N11" s="164">
        <f t="shared" si="6"/>
        <v>206335.51574</v>
      </c>
      <c r="O11" s="164">
        <f t="shared" si="7"/>
        <v>89884.42652000001</v>
      </c>
      <c r="P11" s="164">
        <f t="shared" si="8"/>
        <v>-116451.08922</v>
      </c>
      <c r="Q11" s="176">
        <f t="shared" si="9"/>
        <v>0.43562266145815587</v>
      </c>
    </row>
    <row r="12" spans="1:17" ht="31.5" hidden="1">
      <c r="A12" s="40" t="s">
        <v>157</v>
      </c>
      <c r="B12" s="183" t="s">
        <v>158</v>
      </c>
      <c r="C12" s="170">
        <v>0</v>
      </c>
      <c r="D12" s="170">
        <v>0</v>
      </c>
      <c r="E12" s="170">
        <v>0</v>
      </c>
      <c r="F12" s="171">
        <f>E12-D12</f>
        <v>0</v>
      </c>
      <c r="G12" s="177">
        <f t="shared" si="2"/>
      </c>
      <c r="H12" s="171">
        <f>E12-C12</f>
        <v>0</v>
      </c>
      <c r="I12" s="177">
        <f t="shared" si="4"/>
      </c>
      <c r="J12" s="170">
        <v>0</v>
      </c>
      <c r="K12" s="170">
        <v>0</v>
      </c>
      <c r="L12" s="170">
        <f t="shared" si="0"/>
        <v>0</v>
      </c>
      <c r="M12" s="181">
        <f t="shared" si="5"/>
      </c>
      <c r="N12" s="171">
        <f>C12+J12</f>
        <v>0</v>
      </c>
      <c r="O12" s="171">
        <f>E12+K12</f>
        <v>0</v>
      </c>
      <c r="P12" s="171">
        <f>O12-N12</f>
        <v>0</v>
      </c>
      <c r="Q12" s="177">
        <f t="shared" si="9"/>
      </c>
    </row>
    <row r="13" spans="1:19" s="26" customFormat="1" ht="36" customHeight="1">
      <c r="A13" s="40" t="s">
        <v>75</v>
      </c>
      <c r="B13" s="183" t="s">
        <v>112</v>
      </c>
      <c r="C13" s="170">
        <v>1400</v>
      </c>
      <c r="D13" s="170">
        <v>704.707</v>
      </c>
      <c r="E13" s="170">
        <v>436.17462</v>
      </c>
      <c r="F13" s="171">
        <f t="shared" si="1"/>
        <v>-268.53238</v>
      </c>
      <c r="G13" s="177">
        <f t="shared" si="2"/>
        <v>0.6189446394033264</v>
      </c>
      <c r="H13" s="171">
        <f aca="true" t="shared" si="10" ref="H13:H24">E13-C13</f>
        <v>-963.82538</v>
      </c>
      <c r="I13" s="177">
        <f t="shared" si="4"/>
        <v>0.3115533</v>
      </c>
      <c r="J13" s="170">
        <v>0</v>
      </c>
      <c r="K13" s="170">
        <v>0</v>
      </c>
      <c r="L13" s="170">
        <f t="shared" si="0"/>
        <v>0</v>
      </c>
      <c r="M13" s="181">
        <f t="shared" si="5"/>
      </c>
      <c r="N13" s="171">
        <f t="shared" si="6"/>
        <v>1400</v>
      </c>
      <c r="O13" s="171">
        <f t="shared" si="7"/>
        <v>436.17462</v>
      </c>
      <c r="P13" s="171">
        <f t="shared" si="8"/>
        <v>-963.82538</v>
      </c>
      <c r="Q13" s="177">
        <f t="shared" si="9"/>
        <v>0.3115533</v>
      </c>
      <c r="R13" s="25"/>
      <c r="S13" s="25"/>
    </row>
    <row r="14" spans="1:19" s="26" customFormat="1" ht="33" customHeight="1">
      <c r="A14" s="40" t="s">
        <v>74</v>
      </c>
      <c r="B14" s="183" t="s">
        <v>113</v>
      </c>
      <c r="C14" s="170">
        <v>300</v>
      </c>
      <c r="D14" s="170">
        <v>125.62</v>
      </c>
      <c r="E14" s="193">
        <v>110.07183</v>
      </c>
      <c r="F14" s="171">
        <f t="shared" si="1"/>
        <v>-15.548169999999999</v>
      </c>
      <c r="G14" s="177">
        <f t="shared" si="2"/>
        <v>0.8762285464098074</v>
      </c>
      <c r="H14" s="171">
        <f t="shared" si="10"/>
        <v>-189.92817</v>
      </c>
      <c r="I14" s="177">
        <f t="shared" si="4"/>
        <v>0.3669061</v>
      </c>
      <c r="J14" s="170">
        <v>0</v>
      </c>
      <c r="K14" s="170">
        <v>0</v>
      </c>
      <c r="L14" s="170">
        <f t="shared" si="0"/>
        <v>0</v>
      </c>
      <c r="M14" s="181">
        <f t="shared" si="5"/>
      </c>
      <c r="N14" s="171">
        <f t="shared" si="6"/>
        <v>300</v>
      </c>
      <c r="O14" s="171">
        <f t="shared" si="7"/>
        <v>110.07183</v>
      </c>
      <c r="P14" s="171">
        <f t="shared" si="8"/>
        <v>-189.92817</v>
      </c>
      <c r="Q14" s="177">
        <f t="shared" si="9"/>
        <v>0.3669061</v>
      </c>
      <c r="R14" s="25"/>
      <c r="S14" s="25"/>
    </row>
    <row r="15" spans="1:19" s="26" customFormat="1" ht="53.25" customHeight="1">
      <c r="A15" s="40" t="s">
        <v>63</v>
      </c>
      <c r="B15" s="183" t="s">
        <v>114</v>
      </c>
      <c r="C15" s="170">
        <v>120514.1</v>
      </c>
      <c r="D15" s="170">
        <v>63385.6</v>
      </c>
      <c r="E15" s="170">
        <v>52504.74588</v>
      </c>
      <c r="F15" s="171">
        <f t="shared" si="1"/>
        <v>-10880.854119999996</v>
      </c>
      <c r="G15" s="177">
        <f t="shared" si="2"/>
        <v>0.8283387059521407</v>
      </c>
      <c r="H15" s="171">
        <f t="shared" si="10"/>
        <v>-68009.35412</v>
      </c>
      <c r="I15" s="177">
        <f t="shared" si="4"/>
        <v>0.4356730530286498</v>
      </c>
      <c r="J15" s="170">
        <v>41017.16766</v>
      </c>
      <c r="K15" s="170">
        <v>19765.244280000003</v>
      </c>
      <c r="L15" s="170">
        <f aca="true" t="shared" si="11" ref="L15:L26">(K15-J15)/1000</f>
        <v>-21.251923379999997</v>
      </c>
      <c r="M15" s="181">
        <f t="shared" si="5"/>
        <v>0.4818773554487795</v>
      </c>
      <c r="N15" s="171">
        <f t="shared" si="6"/>
        <v>161531.26766</v>
      </c>
      <c r="O15" s="171">
        <f t="shared" si="7"/>
        <v>72269.99016</v>
      </c>
      <c r="P15" s="171">
        <f t="shared" si="8"/>
        <v>-89261.27750000001</v>
      </c>
      <c r="Q15" s="177">
        <f t="shared" si="9"/>
        <v>0.44740557792264646</v>
      </c>
      <c r="R15" s="25"/>
      <c r="S15" s="25"/>
    </row>
    <row r="16" spans="1:19" s="26" customFormat="1" ht="23.25" customHeight="1">
      <c r="A16" s="40" t="s">
        <v>64</v>
      </c>
      <c r="B16" s="183" t="s">
        <v>115</v>
      </c>
      <c r="C16" s="170">
        <v>6400</v>
      </c>
      <c r="D16" s="170">
        <v>3170</v>
      </c>
      <c r="E16" s="170">
        <v>2613.06289</v>
      </c>
      <c r="F16" s="171">
        <f t="shared" si="1"/>
        <v>-556.9371099999998</v>
      </c>
      <c r="G16" s="177">
        <f t="shared" si="2"/>
        <v>0.8243100599369085</v>
      </c>
      <c r="H16" s="171">
        <f t="shared" si="10"/>
        <v>-3786.93711</v>
      </c>
      <c r="I16" s="177">
        <f t="shared" si="4"/>
        <v>0.4082910765625</v>
      </c>
      <c r="J16" s="170">
        <v>511.69177</v>
      </c>
      <c r="K16" s="170">
        <v>173.40649</v>
      </c>
      <c r="L16" s="170">
        <f t="shared" si="11"/>
        <v>-0.3382852800000001</v>
      </c>
      <c r="M16" s="181">
        <f t="shared" si="5"/>
        <v>0.33888856566913317</v>
      </c>
      <c r="N16" s="171">
        <f t="shared" si="6"/>
        <v>6911.69177</v>
      </c>
      <c r="O16" s="171">
        <f t="shared" si="7"/>
        <v>2786.46938</v>
      </c>
      <c r="P16" s="171">
        <f t="shared" si="8"/>
        <v>-4125.222390000001</v>
      </c>
      <c r="Q16" s="177">
        <f t="shared" si="9"/>
        <v>0.40315301560387723</v>
      </c>
      <c r="R16" s="25"/>
      <c r="S16" s="25"/>
    </row>
    <row r="17" spans="1:19" s="26" customFormat="1" ht="40.5" customHeight="1">
      <c r="A17" s="40" t="s">
        <v>110</v>
      </c>
      <c r="B17" s="183" t="s">
        <v>116</v>
      </c>
      <c r="C17" s="170">
        <v>2286.8</v>
      </c>
      <c r="D17" s="170">
        <v>1116.58</v>
      </c>
      <c r="E17" s="170">
        <v>1096.21626</v>
      </c>
      <c r="F17" s="171">
        <f t="shared" si="1"/>
        <v>-20.363740000000007</v>
      </c>
      <c r="G17" s="177">
        <f t="shared" si="2"/>
        <v>0.9817623994698096</v>
      </c>
      <c r="H17" s="171">
        <f t="shared" si="10"/>
        <v>-1190.5837400000003</v>
      </c>
      <c r="I17" s="177">
        <f t="shared" si="4"/>
        <v>0.47936691446562874</v>
      </c>
      <c r="J17" s="170">
        <v>0</v>
      </c>
      <c r="K17" s="170">
        <v>0</v>
      </c>
      <c r="L17" s="170">
        <f t="shared" si="11"/>
        <v>0</v>
      </c>
      <c r="M17" s="181">
        <f t="shared" si="5"/>
      </c>
      <c r="N17" s="171">
        <f t="shared" si="6"/>
        <v>2286.8</v>
      </c>
      <c r="O17" s="171">
        <f t="shared" si="7"/>
        <v>1096.21626</v>
      </c>
      <c r="P17" s="171">
        <f t="shared" si="8"/>
        <v>-1190.5837400000003</v>
      </c>
      <c r="Q17" s="177">
        <f t="shared" si="9"/>
        <v>0.47936691446562874</v>
      </c>
      <c r="R17" s="25"/>
      <c r="S17" s="25"/>
    </row>
    <row r="18" spans="1:19" s="26" customFormat="1" ht="34.5" customHeight="1">
      <c r="A18" s="40" t="s">
        <v>65</v>
      </c>
      <c r="B18" s="183" t="s">
        <v>77</v>
      </c>
      <c r="C18" s="170">
        <v>555.6</v>
      </c>
      <c r="D18" s="170">
        <v>192.8</v>
      </c>
      <c r="E18" s="170">
        <v>6.9796000000000005</v>
      </c>
      <c r="F18" s="171">
        <f t="shared" si="1"/>
        <v>-185.8204</v>
      </c>
      <c r="G18" s="177">
        <f t="shared" si="2"/>
        <v>0.03620124481327801</v>
      </c>
      <c r="H18" s="171">
        <f t="shared" si="10"/>
        <v>-548.6204</v>
      </c>
      <c r="I18" s="177">
        <f t="shared" si="4"/>
        <v>0.01256227501799856</v>
      </c>
      <c r="J18" s="170">
        <v>0</v>
      </c>
      <c r="K18" s="170">
        <v>0</v>
      </c>
      <c r="L18" s="170">
        <f t="shared" si="11"/>
        <v>0</v>
      </c>
      <c r="M18" s="181">
        <f t="shared" si="5"/>
      </c>
      <c r="N18" s="171">
        <f t="shared" si="6"/>
        <v>555.6</v>
      </c>
      <c r="O18" s="171">
        <f t="shared" si="7"/>
        <v>6.9796000000000005</v>
      </c>
      <c r="P18" s="171">
        <f t="shared" si="8"/>
        <v>-548.6204</v>
      </c>
      <c r="Q18" s="177">
        <f t="shared" si="9"/>
        <v>0.01256227501799856</v>
      </c>
      <c r="R18" s="25"/>
      <c r="S18" s="25"/>
    </row>
    <row r="19" spans="1:19" s="26" customFormat="1" ht="68.25" customHeight="1">
      <c r="A19" s="40" t="s">
        <v>66</v>
      </c>
      <c r="B19" s="183" t="s">
        <v>117</v>
      </c>
      <c r="C19" s="170">
        <v>0</v>
      </c>
      <c r="D19" s="170">
        <v>0</v>
      </c>
      <c r="E19" s="170">
        <v>0</v>
      </c>
      <c r="F19" s="171">
        <f t="shared" si="1"/>
        <v>0</v>
      </c>
      <c r="G19" s="177">
        <f t="shared" si="2"/>
      </c>
      <c r="H19" s="171">
        <f t="shared" si="10"/>
        <v>0</v>
      </c>
      <c r="I19" s="177">
        <f t="shared" si="4"/>
      </c>
      <c r="J19" s="170">
        <v>143.49292000000003</v>
      </c>
      <c r="K19" s="170">
        <v>0</v>
      </c>
      <c r="L19" s="170">
        <f t="shared" si="11"/>
        <v>-0.14349292000000002</v>
      </c>
      <c r="M19" s="181">
        <f t="shared" si="5"/>
        <v>0</v>
      </c>
      <c r="N19" s="171">
        <f t="shared" si="6"/>
        <v>143.49292000000003</v>
      </c>
      <c r="O19" s="171">
        <f t="shared" si="7"/>
        <v>0</v>
      </c>
      <c r="P19" s="171">
        <f t="shared" si="8"/>
        <v>-143.49292000000003</v>
      </c>
      <c r="Q19" s="177">
        <f t="shared" si="9"/>
        <v>0</v>
      </c>
      <c r="R19" s="25"/>
      <c r="S19" s="25"/>
    </row>
    <row r="20" spans="1:19" s="26" customFormat="1" ht="36" customHeight="1">
      <c r="A20" s="40" t="s">
        <v>111</v>
      </c>
      <c r="B20" s="183" t="s">
        <v>118</v>
      </c>
      <c r="C20" s="170">
        <v>551</v>
      </c>
      <c r="D20" s="170">
        <v>277</v>
      </c>
      <c r="E20" s="170">
        <v>237.00325</v>
      </c>
      <c r="F20" s="171">
        <f t="shared" si="1"/>
        <v>-39.99674999999999</v>
      </c>
      <c r="G20" s="177">
        <f t="shared" si="2"/>
        <v>0.8556074007220217</v>
      </c>
      <c r="H20" s="171">
        <f t="shared" si="10"/>
        <v>-313.99675</v>
      </c>
      <c r="I20" s="177">
        <f t="shared" si="4"/>
        <v>0.4301329401088929</v>
      </c>
      <c r="J20" s="170">
        <v>0</v>
      </c>
      <c r="K20" s="170">
        <v>0</v>
      </c>
      <c r="L20" s="170">
        <f t="shared" si="11"/>
        <v>0</v>
      </c>
      <c r="M20" s="181">
        <f t="shared" si="5"/>
      </c>
      <c r="N20" s="171">
        <f t="shared" si="6"/>
        <v>551</v>
      </c>
      <c r="O20" s="171">
        <f t="shared" si="7"/>
        <v>237.00325</v>
      </c>
      <c r="P20" s="171">
        <f t="shared" si="8"/>
        <v>-313.99675</v>
      </c>
      <c r="Q20" s="177">
        <f t="shared" si="9"/>
        <v>0.4301329401088929</v>
      </c>
      <c r="R20" s="25"/>
      <c r="S20" s="25"/>
    </row>
    <row r="21" spans="1:19" s="26" customFormat="1" ht="23.25" customHeight="1">
      <c r="A21" s="40" t="s">
        <v>76</v>
      </c>
      <c r="B21" s="183" t="s">
        <v>73</v>
      </c>
      <c r="C21" s="170">
        <v>829.41</v>
      </c>
      <c r="D21" s="170">
        <v>393.495</v>
      </c>
      <c r="E21" s="170">
        <v>112.76753</v>
      </c>
      <c r="F21" s="171">
        <f t="shared" si="1"/>
        <v>-280.72747000000004</v>
      </c>
      <c r="G21" s="177">
        <f t="shared" si="2"/>
        <v>0.28657932121119706</v>
      </c>
      <c r="H21" s="171">
        <f t="shared" si="10"/>
        <v>-716.64247</v>
      </c>
      <c r="I21" s="177">
        <f t="shared" si="4"/>
        <v>0.13596114105207316</v>
      </c>
      <c r="J21" s="170">
        <v>0</v>
      </c>
      <c r="K21" s="170">
        <v>0</v>
      </c>
      <c r="L21" s="170">
        <f t="shared" si="11"/>
        <v>0</v>
      </c>
      <c r="M21" s="181">
        <f t="shared" si="5"/>
      </c>
      <c r="N21" s="171">
        <f t="shared" si="6"/>
        <v>829.41</v>
      </c>
      <c r="O21" s="171">
        <f t="shared" si="7"/>
        <v>112.76753</v>
      </c>
      <c r="P21" s="171">
        <f t="shared" si="8"/>
        <v>-716.64247</v>
      </c>
      <c r="Q21" s="177">
        <f t="shared" si="9"/>
        <v>0.13596114105207316</v>
      </c>
      <c r="R21" s="25"/>
      <c r="S21" s="25"/>
    </row>
    <row r="22" spans="1:19" s="26" customFormat="1" ht="40.5" customHeight="1">
      <c r="A22" s="40" t="s">
        <v>67</v>
      </c>
      <c r="B22" s="183" t="s">
        <v>119</v>
      </c>
      <c r="C22" s="170">
        <v>10794.69</v>
      </c>
      <c r="D22" s="170">
        <v>5595.13</v>
      </c>
      <c r="E22" s="170">
        <v>5367.1644400000005</v>
      </c>
      <c r="F22" s="171">
        <f t="shared" si="1"/>
        <v>-227.96555999999964</v>
      </c>
      <c r="G22" s="177">
        <f t="shared" si="2"/>
        <v>0.9592564319327702</v>
      </c>
      <c r="H22" s="171">
        <f t="shared" si="10"/>
        <v>-5427.52556</v>
      </c>
      <c r="I22" s="177">
        <f t="shared" si="4"/>
        <v>0.49720412906716177</v>
      </c>
      <c r="J22" s="170">
        <v>331.72218</v>
      </c>
      <c r="K22" s="170">
        <v>34.80679</v>
      </c>
      <c r="L22" s="170">
        <f t="shared" si="11"/>
        <v>-0.29691539</v>
      </c>
      <c r="M22" s="181">
        <f t="shared" si="5"/>
        <v>0.10492753303381765</v>
      </c>
      <c r="N22" s="171">
        <f t="shared" si="6"/>
        <v>11126.412180000001</v>
      </c>
      <c r="O22" s="171">
        <f t="shared" si="7"/>
        <v>5401.97123</v>
      </c>
      <c r="P22" s="171">
        <f t="shared" si="8"/>
        <v>-5724.440950000001</v>
      </c>
      <c r="Q22" s="177">
        <f t="shared" si="9"/>
        <v>0.48550881835118204</v>
      </c>
      <c r="R22" s="25"/>
      <c r="S22" s="25"/>
    </row>
    <row r="23" spans="1:19" s="26" customFormat="1" ht="51" customHeight="1">
      <c r="A23" s="40">
        <v>3230</v>
      </c>
      <c r="B23" s="183" t="s">
        <v>188</v>
      </c>
      <c r="C23" s="170">
        <v>2413.7</v>
      </c>
      <c r="D23" s="170">
        <v>2393.7</v>
      </c>
      <c r="E23" s="170">
        <v>1008.31425</v>
      </c>
      <c r="F23" s="171">
        <f t="shared" si="1"/>
        <v>-1385.38575</v>
      </c>
      <c r="G23" s="177">
        <f t="shared" si="2"/>
        <v>0.4212366837949618</v>
      </c>
      <c r="H23" s="171">
        <f t="shared" si="10"/>
        <v>-1405.38575</v>
      </c>
      <c r="I23" s="177">
        <f t="shared" si="4"/>
        <v>0.4177463023573767</v>
      </c>
      <c r="J23" s="170">
        <v>8.97</v>
      </c>
      <c r="K23" s="170">
        <v>8.97</v>
      </c>
      <c r="L23" s="170">
        <f>(K23-J23)/1000</f>
        <v>0</v>
      </c>
      <c r="M23" s="181">
        <f>_xlfn.IFERROR(K23/J23,"")</f>
        <v>1</v>
      </c>
      <c r="N23" s="171">
        <f>C23+J23</f>
        <v>2422.6699999999996</v>
      </c>
      <c r="O23" s="171">
        <f>E23+K23</f>
        <v>1017.28425</v>
      </c>
      <c r="P23" s="171">
        <f>O23-N23</f>
        <v>-1405.3857499999995</v>
      </c>
      <c r="Q23" s="177">
        <f>_xlfn.IFERROR(O23/N23,"")</f>
        <v>0.419902112132482</v>
      </c>
      <c r="R23" s="25"/>
      <c r="S23" s="25"/>
    </row>
    <row r="24" spans="1:19" s="26" customFormat="1" ht="23.25" customHeight="1">
      <c r="A24" s="40" t="s">
        <v>78</v>
      </c>
      <c r="B24" s="183" t="s">
        <v>120</v>
      </c>
      <c r="C24" s="170">
        <v>17924.19075</v>
      </c>
      <c r="D24" s="170">
        <v>10752.90275</v>
      </c>
      <c r="E24" s="170">
        <v>6056.51795</v>
      </c>
      <c r="F24" s="171">
        <f t="shared" si="1"/>
        <v>-4696.384799999999</v>
      </c>
      <c r="G24" s="177">
        <f t="shared" si="2"/>
        <v>0.5632449293750007</v>
      </c>
      <c r="H24" s="171">
        <f t="shared" si="10"/>
        <v>-11867.6728</v>
      </c>
      <c r="I24" s="177">
        <f t="shared" si="4"/>
        <v>0.3378963119994692</v>
      </c>
      <c r="J24" s="170">
        <v>352.98046</v>
      </c>
      <c r="K24" s="170">
        <v>352.98046</v>
      </c>
      <c r="L24" s="170">
        <f t="shared" si="11"/>
        <v>0</v>
      </c>
      <c r="M24" s="181">
        <f t="shared" si="5"/>
        <v>1</v>
      </c>
      <c r="N24" s="171">
        <f t="shared" si="6"/>
        <v>18277.17121</v>
      </c>
      <c r="O24" s="171">
        <f t="shared" si="7"/>
        <v>6409.49841</v>
      </c>
      <c r="P24" s="171">
        <f t="shared" si="8"/>
        <v>-11867.6728</v>
      </c>
      <c r="Q24" s="177">
        <f t="shared" si="9"/>
        <v>0.3506832833350692</v>
      </c>
      <c r="R24" s="25"/>
      <c r="S24" s="25"/>
    </row>
    <row r="25" spans="1:19" s="26" customFormat="1" ht="18.75">
      <c r="A25" s="41" t="s">
        <v>79</v>
      </c>
      <c r="B25" s="29" t="s">
        <v>35</v>
      </c>
      <c r="C25" s="163">
        <v>111514.8</v>
      </c>
      <c r="D25" s="163">
        <v>66733.3</v>
      </c>
      <c r="E25" s="163">
        <v>54447.94374</v>
      </c>
      <c r="F25" s="164">
        <f t="shared" si="1"/>
        <v>-12285.35626</v>
      </c>
      <c r="G25" s="176">
        <f t="shared" si="2"/>
        <v>0.8159036603914388</v>
      </c>
      <c r="H25" s="164">
        <f t="shared" si="3"/>
        <v>-57066.85626</v>
      </c>
      <c r="I25" s="176">
        <f t="shared" si="4"/>
        <v>0.4882575563064275</v>
      </c>
      <c r="J25" s="163">
        <v>3113.00605</v>
      </c>
      <c r="K25" s="163">
        <v>289.18267</v>
      </c>
      <c r="L25" s="163">
        <f t="shared" si="11"/>
        <v>-2.82382338</v>
      </c>
      <c r="M25" s="178">
        <f t="shared" si="5"/>
        <v>0.09289499132197317</v>
      </c>
      <c r="N25" s="164">
        <f t="shared" si="6"/>
        <v>114627.80605</v>
      </c>
      <c r="O25" s="164">
        <f t="shared" si="7"/>
        <v>54737.126410000004</v>
      </c>
      <c r="P25" s="164">
        <f t="shared" si="8"/>
        <v>-59890.679639999995</v>
      </c>
      <c r="Q25" s="176">
        <f t="shared" si="9"/>
        <v>0.47752049259430107</v>
      </c>
      <c r="R25" s="25"/>
      <c r="S25" s="25"/>
    </row>
    <row r="26" spans="1:19" s="26" customFormat="1" ht="32.25" customHeight="1">
      <c r="A26" s="42" t="s">
        <v>80</v>
      </c>
      <c r="B26" s="29" t="s">
        <v>37</v>
      </c>
      <c r="C26" s="163">
        <v>50475.34</v>
      </c>
      <c r="D26" s="163">
        <v>25334.78</v>
      </c>
      <c r="E26" s="163">
        <v>20877.350280000002</v>
      </c>
      <c r="F26" s="164">
        <f t="shared" si="1"/>
        <v>-4457.429719999996</v>
      </c>
      <c r="G26" s="176">
        <f t="shared" si="2"/>
        <v>0.8240588740064055</v>
      </c>
      <c r="H26" s="164">
        <f t="shared" si="3"/>
        <v>-29597.989719999994</v>
      </c>
      <c r="I26" s="176">
        <f t="shared" si="4"/>
        <v>0.41361485192571273</v>
      </c>
      <c r="J26" s="163">
        <v>231.8073</v>
      </c>
      <c r="K26" s="163">
        <v>4.36294</v>
      </c>
      <c r="L26" s="163">
        <f t="shared" si="11"/>
        <v>-0.22744435999999998</v>
      </c>
      <c r="M26" s="178">
        <f t="shared" si="5"/>
        <v>0.01882140898927687</v>
      </c>
      <c r="N26" s="164">
        <f t="shared" si="6"/>
        <v>50707.1473</v>
      </c>
      <c r="O26" s="164">
        <f t="shared" si="7"/>
        <v>20881.71322</v>
      </c>
      <c r="P26" s="164">
        <f t="shared" si="8"/>
        <v>-29825.434079999995</v>
      </c>
      <c r="Q26" s="176">
        <f t="shared" si="9"/>
        <v>0.4118100570015699</v>
      </c>
      <c r="R26" s="25"/>
      <c r="S26" s="25"/>
    </row>
    <row r="27" spans="1:19" s="26" customFormat="1" ht="24" customHeight="1">
      <c r="A27" s="42" t="s">
        <v>81</v>
      </c>
      <c r="B27" s="29" t="s">
        <v>34</v>
      </c>
      <c r="C27" s="163">
        <v>300</v>
      </c>
      <c r="D27" s="163">
        <v>250</v>
      </c>
      <c r="E27" s="163">
        <v>131.79870000000003</v>
      </c>
      <c r="F27" s="164">
        <f t="shared" si="1"/>
        <v>-118.20129999999997</v>
      </c>
      <c r="G27" s="176">
        <f t="shared" si="2"/>
        <v>0.5271948000000001</v>
      </c>
      <c r="H27" s="164">
        <f t="shared" si="3"/>
        <v>-168.20129999999997</v>
      </c>
      <c r="I27" s="176">
        <f t="shared" si="4"/>
        <v>0.4393290000000001</v>
      </c>
      <c r="J27" s="163">
        <v>0</v>
      </c>
      <c r="K27" s="163">
        <v>0</v>
      </c>
      <c r="L27" s="163">
        <f>K27-J27</f>
        <v>0</v>
      </c>
      <c r="M27" s="178">
        <f t="shared" si="5"/>
      </c>
      <c r="N27" s="164">
        <f aca="true" t="shared" si="12" ref="N27:N39">C27+J27</f>
        <v>300</v>
      </c>
      <c r="O27" s="164">
        <f aca="true" t="shared" si="13" ref="O27:O39">E27+K27</f>
        <v>131.79870000000003</v>
      </c>
      <c r="P27" s="164">
        <f aca="true" t="shared" si="14" ref="P27:P39">O27-N27</f>
        <v>-168.20129999999997</v>
      </c>
      <c r="Q27" s="176">
        <f t="shared" si="9"/>
        <v>0.4393290000000001</v>
      </c>
      <c r="R27" s="25"/>
      <c r="S27" s="25"/>
    </row>
    <row r="28" spans="1:19" s="26" customFormat="1" ht="24" customHeight="1">
      <c r="A28" s="42" t="s">
        <v>82</v>
      </c>
      <c r="B28" s="29" t="s">
        <v>125</v>
      </c>
      <c r="C28" s="163">
        <f>C29+C30+C31+C32+C33</f>
        <v>18575</v>
      </c>
      <c r="D28" s="163">
        <f>D29+D30+D31+D32+D33</f>
        <v>15595</v>
      </c>
      <c r="E28" s="163">
        <f>E29+E30+E31+E32+E33</f>
        <v>361.1681</v>
      </c>
      <c r="F28" s="164">
        <f t="shared" si="1"/>
        <v>-15233.8319</v>
      </c>
      <c r="G28" s="176">
        <f t="shared" si="2"/>
        <v>0.023159224110291757</v>
      </c>
      <c r="H28" s="164">
        <f t="shared" si="3"/>
        <v>-18213.8319</v>
      </c>
      <c r="I28" s="176">
        <f t="shared" si="4"/>
        <v>0.01944377388963661</v>
      </c>
      <c r="J28" s="163">
        <f>J29+J30+J31+J32+J33</f>
        <v>398780.09794</v>
      </c>
      <c r="K28" s="163">
        <f>K29+K30+K31+K32+K33</f>
        <v>560.01738</v>
      </c>
      <c r="L28" s="164">
        <f>K28-J28</f>
        <v>-398220.08056000003</v>
      </c>
      <c r="M28" s="178">
        <f t="shared" si="5"/>
        <v>0.0014043263013698833</v>
      </c>
      <c r="N28" s="164">
        <f t="shared" si="12"/>
        <v>417355.09794</v>
      </c>
      <c r="O28" s="164">
        <f t="shared" si="13"/>
        <v>921.18548</v>
      </c>
      <c r="P28" s="164">
        <f t="shared" si="14"/>
        <v>-416433.91246</v>
      </c>
      <c r="Q28" s="176">
        <f t="shared" si="9"/>
        <v>0.0022071983415245877</v>
      </c>
      <c r="R28" s="25"/>
      <c r="S28" s="25"/>
    </row>
    <row r="29" spans="1:19" s="26" customFormat="1" ht="39" customHeight="1">
      <c r="A29" s="123" t="s">
        <v>121</v>
      </c>
      <c r="B29" s="124" t="s">
        <v>126</v>
      </c>
      <c r="C29" s="171">
        <v>0</v>
      </c>
      <c r="D29" s="171">
        <v>0</v>
      </c>
      <c r="E29" s="171">
        <v>0</v>
      </c>
      <c r="F29" s="171">
        <f t="shared" si="1"/>
        <v>0</v>
      </c>
      <c r="G29" s="177">
        <f t="shared" si="2"/>
      </c>
      <c r="H29" s="171">
        <f t="shared" si="3"/>
        <v>0</v>
      </c>
      <c r="I29" s="177">
        <f t="shared" si="4"/>
      </c>
      <c r="J29" s="171">
        <v>56.5</v>
      </c>
      <c r="K29" s="171">
        <v>0</v>
      </c>
      <c r="L29" s="171">
        <f>(K29-J29)/1000</f>
        <v>-0.0565</v>
      </c>
      <c r="M29" s="181">
        <f t="shared" si="5"/>
        <v>0</v>
      </c>
      <c r="N29" s="171">
        <f t="shared" si="12"/>
        <v>56.5</v>
      </c>
      <c r="O29" s="171">
        <f t="shared" si="13"/>
        <v>0</v>
      </c>
      <c r="P29" s="171">
        <f t="shared" si="14"/>
        <v>-56.5</v>
      </c>
      <c r="Q29" s="177">
        <f t="shared" si="9"/>
        <v>0</v>
      </c>
      <c r="R29" s="25"/>
      <c r="S29" s="25"/>
    </row>
    <row r="30" spans="1:19" s="26" customFormat="1" ht="18.75">
      <c r="A30" s="123" t="s">
        <v>86</v>
      </c>
      <c r="B30" s="124" t="s">
        <v>127</v>
      </c>
      <c r="C30" s="171">
        <v>1300</v>
      </c>
      <c r="D30" s="171">
        <v>700</v>
      </c>
      <c r="E30" s="171">
        <v>0</v>
      </c>
      <c r="F30" s="171">
        <f t="shared" si="1"/>
        <v>-700</v>
      </c>
      <c r="G30" s="177">
        <f t="shared" si="2"/>
        <v>0</v>
      </c>
      <c r="H30" s="171">
        <f t="shared" si="3"/>
        <v>-1300</v>
      </c>
      <c r="I30" s="177">
        <f t="shared" si="4"/>
        <v>0</v>
      </c>
      <c r="J30" s="171">
        <v>16270</v>
      </c>
      <c r="K30" s="171">
        <v>22.722</v>
      </c>
      <c r="L30" s="171">
        <f>(K30-J30)/1000</f>
        <v>-16.247278</v>
      </c>
      <c r="M30" s="181">
        <f t="shared" si="5"/>
        <v>0.001396558082360172</v>
      </c>
      <c r="N30" s="171">
        <f t="shared" si="12"/>
        <v>17570</v>
      </c>
      <c r="O30" s="171">
        <f t="shared" si="13"/>
        <v>22.722</v>
      </c>
      <c r="P30" s="171">
        <f t="shared" si="14"/>
        <v>-17547.278</v>
      </c>
      <c r="Q30" s="177">
        <f t="shared" si="9"/>
        <v>0.0012932270916334663</v>
      </c>
      <c r="R30" s="30"/>
      <c r="S30" s="25"/>
    </row>
    <row r="31" spans="1:19" s="26" customFormat="1" ht="37.5">
      <c r="A31" s="123" t="s">
        <v>87</v>
      </c>
      <c r="B31" s="124" t="s">
        <v>128</v>
      </c>
      <c r="C31" s="171">
        <v>15500</v>
      </c>
      <c r="D31" s="171">
        <v>14000</v>
      </c>
      <c r="E31" s="171">
        <v>0</v>
      </c>
      <c r="F31" s="171">
        <f t="shared" si="1"/>
        <v>-14000</v>
      </c>
      <c r="G31" s="177">
        <f t="shared" si="2"/>
        <v>0</v>
      </c>
      <c r="H31" s="171">
        <f t="shared" si="3"/>
        <v>-15500</v>
      </c>
      <c r="I31" s="177">
        <f t="shared" si="4"/>
        <v>0</v>
      </c>
      <c r="J31" s="171">
        <v>379697.8</v>
      </c>
      <c r="K31" s="171">
        <v>447.81</v>
      </c>
      <c r="L31" s="171">
        <f>(K31-J31)/1000</f>
        <v>-379.24998999999997</v>
      </c>
      <c r="M31" s="181">
        <f t="shared" si="5"/>
        <v>0.0011793852900912252</v>
      </c>
      <c r="N31" s="171">
        <f t="shared" si="12"/>
        <v>395197.8</v>
      </c>
      <c r="O31" s="171">
        <f t="shared" si="13"/>
        <v>447.81</v>
      </c>
      <c r="P31" s="171">
        <f t="shared" si="14"/>
        <v>-394749.99</v>
      </c>
      <c r="Q31" s="177">
        <f t="shared" si="9"/>
        <v>0.0011331287775387415</v>
      </c>
      <c r="R31" s="30"/>
      <c r="S31" s="25"/>
    </row>
    <row r="32" spans="1:19" s="26" customFormat="1" ht="37.5">
      <c r="A32" s="123" t="s">
        <v>85</v>
      </c>
      <c r="B32" s="124" t="s">
        <v>129</v>
      </c>
      <c r="C32" s="171">
        <v>1740</v>
      </c>
      <c r="D32" s="171">
        <v>860</v>
      </c>
      <c r="E32" s="171">
        <v>326.21118</v>
      </c>
      <c r="F32" s="171">
        <f t="shared" si="1"/>
        <v>-533.78882</v>
      </c>
      <c r="G32" s="177">
        <f t="shared" si="2"/>
        <v>0.37931532558139536</v>
      </c>
      <c r="H32" s="171">
        <f t="shared" si="3"/>
        <v>-1413.78882</v>
      </c>
      <c r="I32" s="177">
        <f t="shared" si="4"/>
        <v>0.18747768965517242</v>
      </c>
      <c r="J32" s="171">
        <v>0</v>
      </c>
      <c r="K32" s="171">
        <v>0</v>
      </c>
      <c r="L32" s="171">
        <f>(K32-J32)/1000</f>
        <v>0</v>
      </c>
      <c r="M32" s="181">
        <f t="shared" si="5"/>
      </c>
      <c r="N32" s="171">
        <f t="shared" si="12"/>
        <v>1740</v>
      </c>
      <c r="O32" s="171">
        <f t="shared" si="13"/>
        <v>326.21118</v>
      </c>
      <c r="P32" s="171">
        <f t="shared" si="14"/>
        <v>-1413.78882</v>
      </c>
      <c r="Q32" s="177">
        <f t="shared" si="9"/>
        <v>0.18747768965517242</v>
      </c>
      <c r="R32" s="30"/>
      <c r="S32" s="25"/>
    </row>
    <row r="33" spans="1:19" s="26" customFormat="1" ht="56.25">
      <c r="A33" s="123" t="s">
        <v>161</v>
      </c>
      <c r="B33" s="124" t="s">
        <v>162</v>
      </c>
      <c r="C33" s="170">
        <v>35</v>
      </c>
      <c r="D33" s="170">
        <v>35</v>
      </c>
      <c r="E33" s="170">
        <v>34.95692</v>
      </c>
      <c r="F33" s="171">
        <f t="shared" si="1"/>
        <v>-0.04308000000000334</v>
      </c>
      <c r="G33" s="177">
        <f t="shared" si="2"/>
        <v>0.9987691428571428</v>
      </c>
      <c r="H33" s="171">
        <f t="shared" si="3"/>
        <v>-0.04308000000000334</v>
      </c>
      <c r="I33" s="177">
        <f t="shared" si="4"/>
        <v>0.9987691428571428</v>
      </c>
      <c r="J33" s="170">
        <v>2755.79794</v>
      </c>
      <c r="K33" s="170">
        <v>89.48538</v>
      </c>
      <c r="L33" s="171">
        <v>55768.18</v>
      </c>
      <c r="M33" s="181">
        <f t="shared" si="5"/>
        <v>0.03247167678774011</v>
      </c>
      <c r="N33" s="171">
        <f>C33+J33</f>
        <v>2790.79794</v>
      </c>
      <c r="O33" s="171">
        <f>E33+K33</f>
        <v>124.4423</v>
      </c>
      <c r="P33" s="171">
        <f>O33-N33</f>
        <v>-2666.3556399999998</v>
      </c>
      <c r="Q33" s="177">
        <f t="shared" si="9"/>
        <v>0.044590222106871705</v>
      </c>
      <c r="R33" s="30"/>
      <c r="S33" s="25"/>
    </row>
    <row r="34" spans="1:19" s="26" customFormat="1" ht="18.75">
      <c r="A34" s="42" t="s">
        <v>83</v>
      </c>
      <c r="B34" s="29" t="s">
        <v>130</v>
      </c>
      <c r="C34" s="163">
        <f>C35+C37+C38+C39+C36</f>
        <v>80283.19825</v>
      </c>
      <c r="D34" s="163">
        <f>D35+D37+D38+D39+D36</f>
        <v>58431.369249999996</v>
      </c>
      <c r="E34" s="163">
        <f>E35+E37+E38+E39+E36</f>
        <v>7922.62767</v>
      </c>
      <c r="F34" s="164">
        <f t="shared" si="1"/>
        <v>-50508.741579999994</v>
      </c>
      <c r="G34" s="176">
        <f t="shared" si="2"/>
        <v>0.13558860200764508</v>
      </c>
      <c r="H34" s="164">
        <f t="shared" si="3"/>
        <v>-72360.57058</v>
      </c>
      <c r="I34" s="176">
        <f t="shared" si="4"/>
        <v>0.09868350841391647</v>
      </c>
      <c r="J34" s="163">
        <f>J35+J37+J38+J39+J36</f>
        <v>6414.1</v>
      </c>
      <c r="K34" s="163">
        <f>(K35+K37+K38+K39+K36)</f>
        <v>3299.517</v>
      </c>
      <c r="L34" s="164">
        <f>K34-J34</f>
        <v>-3114.5830000000005</v>
      </c>
      <c r="M34" s="178">
        <f t="shared" si="5"/>
        <v>0.5144162080416582</v>
      </c>
      <c r="N34" s="164">
        <f t="shared" si="12"/>
        <v>86697.29825</v>
      </c>
      <c r="O34" s="164">
        <f t="shared" si="13"/>
        <v>11222.14467</v>
      </c>
      <c r="P34" s="164">
        <f t="shared" si="14"/>
        <v>-75475.15358000001</v>
      </c>
      <c r="Q34" s="176">
        <f t="shared" si="9"/>
        <v>0.1294405350169029</v>
      </c>
      <c r="R34" s="30"/>
      <c r="S34" s="25"/>
    </row>
    <row r="35" spans="1:19" s="26" customFormat="1" ht="37.5">
      <c r="A35" s="123" t="s">
        <v>84</v>
      </c>
      <c r="B35" s="124" t="s">
        <v>131</v>
      </c>
      <c r="C35" s="171">
        <v>677.6</v>
      </c>
      <c r="D35" s="171">
        <v>622.6</v>
      </c>
      <c r="E35" s="171">
        <v>417.9354</v>
      </c>
      <c r="F35" s="171">
        <f t="shared" si="1"/>
        <v>-204.6646</v>
      </c>
      <c r="G35" s="177">
        <f t="shared" si="2"/>
        <v>0.6712743334404112</v>
      </c>
      <c r="H35" s="171">
        <f t="shared" si="3"/>
        <v>-259.6646</v>
      </c>
      <c r="I35" s="177">
        <f t="shared" si="4"/>
        <v>0.6167877804014168</v>
      </c>
      <c r="J35" s="171">
        <v>0</v>
      </c>
      <c r="K35" s="171">
        <v>0</v>
      </c>
      <c r="L35" s="171">
        <f>(K35-J35)/1000</f>
        <v>0</v>
      </c>
      <c r="M35" s="181">
        <f t="shared" si="5"/>
      </c>
      <c r="N35" s="171">
        <f t="shared" si="12"/>
        <v>677.6</v>
      </c>
      <c r="O35" s="171">
        <f t="shared" si="13"/>
        <v>417.9354</v>
      </c>
      <c r="P35" s="171">
        <f t="shared" si="14"/>
        <v>-259.6646</v>
      </c>
      <c r="Q35" s="177">
        <f t="shared" si="9"/>
        <v>0.6167877804014168</v>
      </c>
      <c r="R35" s="30"/>
      <c r="S35" s="25"/>
    </row>
    <row r="36" spans="1:19" s="26" customFormat="1" ht="18.75">
      <c r="A36" s="123" t="s">
        <v>177</v>
      </c>
      <c r="B36" s="124" t="s">
        <v>178</v>
      </c>
      <c r="C36" s="171">
        <v>10120</v>
      </c>
      <c r="D36" s="171">
        <v>10120</v>
      </c>
      <c r="E36" s="171">
        <v>7408.37496</v>
      </c>
      <c r="F36" s="171">
        <f t="shared" si="1"/>
        <v>-2711.62504</v>
      </c>
      <c r="G36" s="177">
        <f t="shared" si="2"/>
        <v>0.7320528616600791</v>
      </c>
      <c r="H36" s="171">
        <f t="shared" si="3"/>
        <v>-2711.62504</v>
      </c>
      <c r="I36" s="177">
        <f t="shared" si="4"/>
        <v>0.7320528616600791</v>
      </c>
      <c r="J36" s="171">
        <v>4150</v>
      </c>
      <c r="K36" s="171">
        <v>3299.517</v>
      </c>
      <c r="L36" s="171">
        <f>(K36-J36)/1000</f>
        <v>-0.8504830000000002</v>
      </c>
      <c r="M36" s="181">
        <f t="shared" si="5"/>
        <v>0.7950643373493975</v>
      </c>
      <c r="N36" s="171">
        <f>C36+J36</f>
        <v>14270</v>
      </c>
      <c r="O36" s="171">
        <f>E36+K36</f>
        <v>10707.89196</v>
      </c>
      <c r="P36" s="171">
        <f>O36-N36</f>
        <v>-3562.108039999999</v>
      </c>
      <c r="Q36" s="177">
        <f t="shared" si="9"/>
        <v>0.750377852838122</v>
      </c>
      <c r="R36" s="30"/>
      <c r="S36" s="25"/>
    </row>
    <row r="37" spans="1:19" s="26" customFormat="1" ht="18.75">
      <c r="A37" s="123" t="s">
        <v>122</v>
      </c>
      <c r="B37" s="124" t="s">
        <v>132</v>
      </c>
      <c r="C37" s="171">
        <v>0</v>
      </c>
      <c r="D37" s="171">
        <v>0</v>
      </c>
      <c r="E37" s="171">
        <v>0</v>
      </c>
      <c r="F37" s="171">
        <f t="shared" si="1"/>
        <v>0</v>
      </c>
      <c r="G37" s="177">
        <f t="shared" si="2"/>
      </c>
      <c r="H37" s="171">
        <f t="shared" si="3"/>
        <v>0</v>
      </c>
      <c r="I37" s="177">
        <f t="shared" si="4"/>
      </c>
      <c r="J37" s="171">
        <v>2264.1</v>
      </c>
      <c r="K37" s="171">
        <v>0</v>
      </c>
      <c r="L37" s="171">
        <f>(K37-J37)/1000</f>
        <v>-2.2641</v>
      </c>
      <c r="M37" s="181">
        <f t="shared" si="5"/>
        <v>0</v>
      </c>
      <c r="N37" s="171">
        <f t="shared" si="12"/>
        <v>2264.1</v>
      </c>
      <c r="O37" s="171">
        <f t="shared" si="13"/>
        <v>0</v>
      </c>
      <c r="P37" s="171">
        <f t="shared" si="14"/>
        <v>-2264.1</v>
      </c>
      <c r="Q37" s="177">
        <f t="shared" si="9"/>
        <v>0</v>
      </c>
      <c r="R37" s="30"/>
      <c r="S37" s="25"/>
    </row>
    <row r="38" spans="1:19" s="26" customFormat="1" ht="27.75" customHeight="1">
      <c r="A38" s="123" t="s">
        <v>123</v>
      </c>
      <c r="B38" s="124" t="s">
        <v>36</v>
      </c>
      <c r="C38" s="171">
        <v>800</v>
      </c>
      <c r="D38" s="171">
        <v>265</v>
      </c>
      <c r="E38" s="171">
        <v>96.31730999999999</v>
      </c>
      <c r="F38" s="171">
        <f t="shared" si="1"/>
        <v>-168.68269</v>
      </c>
      <c r="G38" s="177">
        <f t="shared" si="2"/>
        <v>0.36346154716981127</v>
      </c>
      <c r="H38" s="171">
        <f t="shared" si="3"/>
        <v>-703.68269</v>
      </c>
      <c r="I38" s="177">
        <f t="shared" si="4"/>
        <v>0.12039663749999999</v>
      </c>
      <c r="J38" s="171">
        <v>0</v>
      </c>
      <c r="K38" s="171">
        <v>0</v>
      </c>
      <c r="L38" s="171">
        <f>(K38-J38)/1000</f>
        <v>0</v>
      </c>
      <c r="M38" s="181">
        <f t="shared" si="5"/>
      </c>
      <c r="N38" s="171">
        <f t="shared" si="12"/>
        <v>800</v>
      </c>
      <c r="O38" s="171">
        <f t="shared" si="13"/>
        <v>96.31730999999999</v>
      </c>
      <c r="P38" s="171">
        <f t="shared" si="14"/>
        <v>-703.68269</v>
      </c>
      <c r="Q38" s="177">
        <f t="shared" si="9"/>
        <v>0.12039663749999999</v>
      </c>
      <c r="R38" s="30"/>
      <c r="S38" s="25"/>
    </row>
    <row r="39" spans="1:19" s="26" customFormat="1" ht="26.25" customHeight="1">
      <c r="A39" s="123" t="s">
        <v>124</v>
      </c>
      <c r="B39" s="124" t="s">
        <v>45</v>
      </c>
      <c r="C39" s="171">
        <v>68685.59825</v>
      </c>
      <c r="D39" s="171">
        <v>47423.76925</v>
      </c>
      <c r="E39" s="171">
        <v>0</v>
      </c>
      <c r="F39" s="171">
        <f t="shared" si="1"/>
        <v>-47423.76925</v>
      </c>
      <c r="G39" s="177">
        <f t="shared" si="2"/>
        <v>0</v>
      </c>
      <c r="H39" s="171">
        <f t="shared" si="3"/>
        <v>-68685.59825</v>
      </c>
      <c r="I39" s="177">
        <f t="shared" si="4"/>
        <v>0</v>
      </c>
      <c r="J39" s="171">
        <v>0</v>
      </c>
      <c r="K39" s="171">
        <v>0</v>
      </c>
      <c r="L39" s="171">
        <f>(K39-J39)/1000</f>
        <v>0</v>
      </c>
      <c r="M39" s="181">
        <f t="shared" si="5"/>
      </c>
      <c r="N39" s="171">
        <f t="shared" si="12"/>
        <v>68685.59825</v>
      </c>
      <c r="O39" s="171">
        <f t="shared" si="13"/>
        <v>0</v>
      </c>
      <c r="P39" s="171">
        <f t="shared" si="14"/>
        <v>-68685.59825</v>
      </c>
      <c r="Q39" s="177">
        <f t="shared" si="9"/>
        <v>0</v>
      </c>
      <c r="R39" s="30"/>
      <c r="S39" s="25"/>
    </row>
    <row r="40" spans="1:19" s="75" customFormat="1" ht="42.75" customHeight="1">
      <c r="A40" s="98" t="s">
        <v>23</v>
      </c>
      <c r="B40" s="99" t="s">
        <v>92</v>
      </c>
      <c r="C40" s="169">
        <f>C6+C9+C10+C11+C25+C26+C27+C28+C34</f>
        <v>1178777.678</v>
      </c>
      <c r="D40" s="169">
        <f>D6+D9+D10+D11+D25+D26+D27+D28+D34</f>
        <v>697789.533</v>
      </c>
      <c r="E40" s="169">
        <f>E6+E9+E10+E11+E25+E26+E27+E28+E34</f>
        <v>518955.73299000005</v>
      </c>
      <c r="F40" s="169">
        <f t="shared" si="1"/>
        <v>-178833.80001</v>
      </c>
      <c r="G40" s="179">
        <f aca="true" t="shared" si="15" ref="G40:G51">_xlfn.IFERROR(E40/D40,"")</f>
        <v>0.7437138398434532</v>
      </c>
      <c r="H40" s="169">
        <f t="shared" si="3"/>
        <v>-659821.94501</v>
      </c>
      <c r="I40" s="179">
        <f aca="true" t="shared" si="16" ref="I40:I47">_xlfn.IFERROR(E40/C40,"")</f>
        <v>0.44024903310902364</v>
      </c>
      <c r="J40" s="172">
        <f>J6+J9+J10+J11+J25+J26+J27+J28+J34</f>
        <v>514203.52557999996</v>
      </c>
      <c r="K40" s="172">
        <f>K6+K9+K10+K11+K25+K26+K27+K28+K34</f>
        <v>44274.12776</v>
      </c>
      <c r="L40" s="169">
        <f aca="true" t="shared" si="17" ref="L40:L54">K40-J40</f>
        <v>-469929.39781999995</v>
      </c>
      <c r="M40" s="179">
        <f>_xlfn.IFERROR(K40/J40,"")</f>
        <v>0.08610234188896439</v>
      </c>
      <c r="N40" s="169">
        <f t="shared" si="6"/>
        <v>1692981.20358</v>
      </c>
      <c r="O40" s="169">
        <f t="shared" si="7"/>
        <v>563229.86075</v>
      </c>
      <c r="P40" s="169">
        <f t="shared" si="8"/>
        <v>-1129751.34283</v>
      </c>
      <c r="Q40" s="179">
        <f>_xlfn.IFERROR(O40/N40,"")</f>
        <v>0.33268524160751867</v>
      </c>
      <c r="R40" s="73"/>
      <c r="S40" s="74"/>
    </row>
    <row r="41" spans="1:19" s="75" customFormat="1" ht="42.75" customHeight="1">
      <c r="A41" s="39" t="s">
        <v>154</v>
      </c>
      <c r="B41" s="194" t="s">
        <v>155</v>
      </c>
      <c r="C41" s="170">
        <v>43275</v>
      </c>
      <c r="D41" s="170">
        <v>43275</v>
      </c>
      <c r="E41" s="170">
        <v>7882</v>
      </c>
      <c r="F41" s="195">
        <f t="shared" si="1"/>
        <v>-35393</v>
      </c>
      <c r="G41" s="196">
        <f t="shared" si="15"/>
        <v>0.1821374927787406</v>
      </c>
      <c r="H41" s="195">
        <f t="shared" si="3"/>
        <v>-35393</v>
      </c>
      <c r="I41" s="177">
        <f t="shared" si="16"/>
        <v>0.1821374927787406</v>
      </c>
      <c r="J41" s="197">
        <v>1650</v>
      </c>
      <c r="K41" s="197">
        <v>1650</v>
      </c>
      <c r="L41" s="195">
        <f t="shared" si="17"/>
        <v>0</v>
      </c>
      <c r="M41" s="181">
        <f aca="true" t="shared" si="18" ref="M41:M54">_xlfn.IFERROR(K41/J41,"")</f>
        <v>1</v>
      </c>
      <c r="N41" s="195">
        <f t="shared" si="6"/>
        <v>44925</v>
      </c>
      <c r="O41" s="195">
        <f t="shared" si="7"/>
        <v>9532</v>
      </c>
      <c r="P41" s="195">
        <f t="shared" si="8"/>
        <v>-35393</v>
      </c>
      <c r="Q41" s="181">
        <f aca="true" t="shared" si="19" ref="Q41:Q54">_xlfn.IFERROR(O41/N41,"")</f>
        <v>0.2121758486366166</v>
      </c>
      <c r="R41" s="73"/>
      <c r="S41" s="74"/>
    </row>
    <row r="42" spans="1:17" s="73" customFormat="1" ht="18.75" customHeight="1">
      <c r="A42" s="98" t="s">
        <v>24</v>
      </c>
      <c r="B42" s="99" t="s">
        <v>174</v>
      </c>
      <c r="C42" s="169">
        <f>C40+C41</f>
        <v>1222052.678</v>
      </c>
      <c r="D42" s="169">
        <f>D40+D41</f>
        <v>741064.533</v>
      </c>
      <c r="E42" s="169">
        <f>E40+E41</f>
        <v>526837.73299</v>
      </c>
      <c r="F42" s="169">
        <f t="shared" si="1"/>
        <v>-214226.80001</v>
      </c>
      <c r="G42" s="179">
        <f t="shared" si="15"/>
        <v>0.710920182426272</v>
      </c>
      <c r="H42" s="169">
        <f t="shared" si="3"/>
        <v>-695214.94501</v>
      </c>
      <c r="I42" s="179">
        <f t="shared" si="16"/>
        <v>0.43110885682294625</v>
      </c>
      <c r="J42" s="169">
        <f>J40+J41</f>
        <v>515853.52557999996</v>
      </c>
      <c r="K42" s="169">
        <f>K40+K41</f>
        <v>45924.12776</v>
      </c>
      <c r="L42" s="169">
        <f t="shared" si="17"/>
        <v>-469929.39781999995</v>
      </c>
      <c r="M42" s="179">
        <f t="shared" si="18"/>
        <v>0.08902551883960705</v>
      </c>
      <c r="N42" s="169">
        <f t="shared" si="6"/>
        <v>1737906.20358</v>
      </c>
      <c r="O42" s="169">
        <f t="shared" si="7"/>
        <v>572761.86075</v>
      </c>
      <c r="P42" s="169">
        <f t="shared" si="8"/>
        <v>-1165144.34283</v>
      </c>
      <c r="Q42" s="179">
        <f t="shared" si="19"/>
        <v>0.32957006515664605</v>
      </c>
    </row>
    <row r="43" spans="1:17" s="25" customFormat="1" ht="33" customHeight="1">
      <c r="A43" s="39" t="s">
        <v>88</v>
      </c>
      <c r="B43" s="198" t="s">
        <v>136</v>
      </c>
      <c r="C43" s="170">
        <v>84239.6</v>
      </c>
      <c r="D43" s="170">
        <v>55922.6</v>
      </c>
      <c r="E43" s="170">
        <v>55922.6</v>
      </c>
      <c r="F43" s="171">
        <f t="shared" si="1"/>
        <v>0</v>
      </c>
      <c r="G43" s="177">
        <f t="shared" si="15"/>
        <v>1</v>
      </c>
      <c r="H43" s="171">
        <f t="shared" si="3"/>
        <v>-28317.000000000007</v>
      </c>
      <c r="I43" s="177">
        <f t="shared" si="16"/>
        <v>0.6638516802074084</v>
      </c>
      <c r="J43" s="170">
        <v>0</v>
      </c>
      <c r="K43" s="170">
        <v>0</v>
      </c>
      <c r="L43" s="171">
        <f t="shared" si="17"/>
        <v>0</v>
      </c>
      <c r="M43" s="181">
        <f t="shared" si="18"/>
      </c>
      <c r="N43" s="171">
        <f t="shared" si="6"/>
        <v>84239.6</v>
      </c>
      <c r="O43" s="171">
        <f t="shared" si="7"/>
        <v>55922.6</v>
      </c>
      <c r="P43" s="171">
        <f t="shared" si="8"/>
        <v>-28317.000000000007</v>
      </c>
      <c r="Q43" s="181">
        <f t="shared" si="19"/>
        <v>0.6638516802074084</v>
      </c>
    </row>
    <row r="44" spans="1:17" s="25" customFormat="1" ht="52.5" customHeight="1">
      <c r="A44" s="39" t="s">
        <v>133</v>
      </c>
      <c r="B44" s="198" t="s">
        <v>137</v>
      </c>
      <c r="C44" s="170">
        <v>0</v>
      </c>
      <c r="D44" s="170">
        <v>0</v>
      </c>
      <c r="E44" s="170">
        <v>0</v>
      </c>
      <c r="F44" s="171">
        <f t="shared" si="1"/>
        <v>0</v>
      </c>
      <c r="G44" s="177">
        <f t="shared" si="15"/>
      </c>
      <c r="H44" s="171">
        <f t="shared" si="3"/>
        <v>0</v>
      </c>
      <c r="I44" s="177">
        <f t="shared" si="16"/>
      </c>
      <c r="J44" s="170">
        <v>0</v>
      </c>
      <c r="K44" s="170">
        <v>0</v>
      </c>
      <c r="L44" s="171">
        <f t="shared" si="17"/>
        <v>0</v>
      </c>
      <c r="M44" s="181">
        <f t="shared" si="18"/>
      </c>
      <c r="N44" s="171">
        <f>C44+J44</f>
        <v>0</v>
      </c>
      <c r="O44" s="171">
        <f>E44+K44</f>
        <v>0</v>
      </c>
      <c r="P44" s="171">
        <f>O44-N44</f>
        <v>0</v>
      </c>
      <c r="Q44" s="181">
        <f t="shared" si="19"/>
      </c>
    </row>
    <row r="45" spans="1:17" s="6" customFormat="1" ht="59.25" customHeight="1">
      <c r="A45" s="39" t="s">
        <v>134</v>
      </c>
      <c r="B45" s="183" t="s">
        <v>138</v>
      </c>
      <c r="C45" s="170">
        <v>53046.7</v>
      </c>
      <c r="D45" s="170">
        <v>30296.1</v>
      </c>
      <c r="E45" s="170">
        <v>28916.9</v>
      </c>
      <c r="F45" s="171">
        <f t="shared" si="1"/>
        <v>-1379.199999999997</v>
      </c>
      <c r="G45" s="177">
        <f t="shared" si="15"/>
        <v>0.9544759886586063</v>
      </c>
      <c r="H45" s="171">
        <f t="shared" si="3"/>
        <v>-24129.799999999996</v>
      </c>
      <c r="I45" s="177">
        <f t="shared" si="16"/>
        <v>0.545121562698528</v>
      </c>
      <c r="J45" s="170">
        <v>0</v>
      </c>
      <c r="K45" s="170">
        <v>0</v>
      </c>
      <c r="L45" s="171">
        <f t="shared" si="17"/>
        <v>0</v>
      </c>
      <c r="M45" s="181">
        <f t="shared" si="18"/>
      </c>
      <c r="N45" s="171">
        <f>C45+J45</f>
        <v>53046.7</v>
      </c>
      <c r="O45" s="171">
        <f>E45+K45</f>
        <v>28916.9</v>
      </c>
      <c r="P45" s="171">
        <f>O45-N45</f>
        <v>-24129.799999999996</v>
      </c>
      <c r="Q45" s="181">
        <f t="shared" si="19"/>
        <v>0.545121562698528</v>
      </c>
    </row>
    <row r="46" spans="1:17" s="6" customFormat="1" ht="60" customHeight="1">
      <c r="A46" s="39" t="s">
        <v>135</v>
      </c>
      <c r="B46" s="183" t="s">
        <v>139</v>
      </c>
      <c r="C46" s="170">
        <v>400</v>
      </c>
      <c r="D46" s="170">
        <v>200.4</v>
      </c>
      <c r="E46" s="170">
        <v>0</v>
      </c>
      <c r="F46" s="171">
        <f t="shared" si="1"/>
        <v>-200.4</v>
      </c>
      <c r="G46" s="177">
        <f t="shared" si="15"/>
        <v>0</v>
      </c>
      <c r="H46" s="171">
        <f t="shared" si="3"/>
        <v>-400</v>
      </c>
      <c r="I46" s="177">
        <f t="shared" si="16"/>
        <v>0</v>
      </c>
      <c r="J46" s="170">
        <v>1941.5591200000001</v>
      </c>
      <c r="K46" s="170">
        <v>0</v>
      </c>
      <c r="L46" s="171">
        <f t="shared" si="17"/>
        <v>-1941.5591200000001</v>
      </c>
      <c r="M46" s="181">
        <f t="shared" si="18"/>
        <v>0</v>
      </c>
      <c r="N46" s="171">
        <f>C46+J46</f>
        <v>2341.55912</v>
      </c>
      <c r="O46" s="171">
        <f>E46+K46</f>
        <v>0</v>
      </c>
      <c r="P46" s="171">
        <f>O46-N46</f>
        <v>-2341.55912</v>
      </c>
      <c r="Q46" s="181">
        <f t="shared" si="19"/>
        <v>0</v>
      </c>
    </row>
    <row r="47" spans="1:19" s="72" customFormat="1" ht="18.75">
      <c r="A47" s="98" t="s">
        <v>93</v>
      </c>
      <c r="B47" s="99" t="s">
        <v>91</v>
      </c>
      <c r="C47" s="169">
        <f>C42+SUM(C43:C46)</f>
        <v>1359738.9780000001</v>
      </c>
      <c r="D47" s="169">
        <f>D42+SUM(D43:D46)</f>
        <v>827483.633</v>
      </c>
      <c r="E47" s="169">
        <f>E42+SUM(E43:E46)</f>
        <v>611677.23299</v>
      </c>
      <c r="F47" s="169">
        <f t="shared" si="1"/>
        <v>-215806.40000999998</v>
      </c>
      <c r="G47" s="179">
        <f t="shared" si="15"/>
        <v>0.73920160906675</v>
      </c>
      <c r="H47" s="169">
        <f t="shared" si="3"/>
        <v>-748061.7450100001</v>
      </c>
      <c r="I47" s="179">
        <f t="shared" si="16"/>
        <v>0.4498490099104889</v>
      </c>
      <c r="J47" s="169">
        <f>J42+SUM(J43:J46)</f>
        <v>517795.08469999995</v>
      </c>
      <c r="K47" s="169">
        <f>K42+SUM(K43:K46)</f>
        <v>45924.12776</v>
      </c>
      <c r="L47" s="169">
        <f>L42+SUM(L43:L46)</f>
        <v>-471870.95693999995</v>
      </c>
      <c r="M47" s="179">
        <f t="shared" si="18"/>
        <v>0.08869170279321503</v>
      </c>
      <c r="N47" s="169">
        <f>C47+J47</f>
        <v>1877534.0627000001</v>
      </c>
      <c r="O47" s="169">
        <f>E47+K47</f>
        <v>657601.36075</v>
      </c>
      <c r="P47" s="169">
        <f>O47-N47</f>
        <v>-1219932.7019500001</v>
      </c>
      <c r="Q47" s="179">
        <f t="shared" si="19"/>
        <v>0.3502473663803106</v>
      </c>
      <c r="R47" s="76"/>
      <c r="S47" s="76"/>
    </row>
    <row r="48" spans="1:19" ht="18.75">
      <c r="A48" s="43"/>
      <c r="B48" s="7" t="s">
        <v>0</v>
      </c>
      <c r="C48" s="173">
        <f>C49+C50+C51+C52</f>
        <v>2000</v>
      </c>
      <c r="D48" s="173">
        <f>D49+D50+D51+D52</f>
        <v>0</v>
      </c>
      <c r="E48" s="173">
        <f>E49+E50+E51+E52</f>
        <v>-26.237119999999997</v>
      </c>
      <c r="F48" s="174">
        <f aca="true" t="shared" si="20" ref="F48:F54">E48-D48</f>
        <v>-26.237119999999997</v>
      </c>
      <c r="G48" s="176">
        <f t="shared" si="15"/>
      </c>
      <c r="H48" s="174">
        <f aca="true" t="shared" si="21" ref="H48:H54">E48-C48</f>
        <v>-2026.23712</v>
      </c>
      <c r="I48" s="178">
        <f aca="true" t="shared" si="22" ref="I48:I54">_xlfn.IFERROR(E48/C48,"")</f>
        <v>-0.013118559999999998</v>
      </c>
      <c r="J48" s="173">
        <f>J49+J50+J51+J52+J53</f>
        <v>0</v>
      </c>
      <c r="K48" s="173">
        <f>K49+K50+K51+K52+K53</f>
        <v>-649.71244</v>
      </c>
      <c r="L48" s="174">
        <f t="shared" si="17"/>
        <v>-649.71244</v>
      </c>
      <c r="M48" s="181">
        <f t="shared" si="18"/>
      </c>
      <c r="N48" s="174">
        <f aca="true" t="shared" si="23" ref="N48:N54">C48+J48</f>
        <v>2000</v>
      </c>
      <c r="O48" s="174">
        <f aca="true" t="shared" si="24" ref="O48:O54">E48+K48</f>
        <v>-675.94956</v>
      </c>
      <c r="P48" s="174">
        <f aca="true" t="shared" si="25" ref="P48:P54">O48-N48</f>
        <v>-2675.94956</v>
      </c>
      <c r="Q48" s="178">
        <f t="shared" si="19"/>
        <v>-0.33797478000000003</v>
      </c>
      <c r="R48" s="1"/>
      <c r="S48" s="1"/>
    </row>
    <row r="49" spans="1:19" ht="18.75">
      <c r="A49" s="150">
        <v>1140</v>
      </c>
      <c r="B49" s="198" t="s">
        <v>140</v>
      </c>
      <c r="C49" s="199">
        <v>0</v>
      </c>
      <c r="D49" s="199">
        <v>0</v>
      </c>
      <c r="E49" s="199">
        <v>-26.237119999999997</v>
      </c>
      <c r="F49" s="200">
        <f t="shared" si="20"/>
        <v>-26.237119999999997</v>
      </c>
      <c r="G49" s="177">
        <f t="shared" si="15"/>
      </c>
      <c r="H49" s="200">
        <f t="shared" si="21"/>
        <v>-26.237119999999997</v>
      </c>
      <c r="I49" s="181">
        <f t="shared" si="22"/>
      </c>
      <c r="J49" s="199">
        <v>0</v>
      </c>
      <c r="K49" s="199">
        <v>0</v>
      </c>
      <c r="L49" s="175">
        <f t="shared" si="17"/>
        <v>0</v>
      </c>
      <c r="M49" s="181">
        <f t="shared" si="18"/>
      </c>
      <c r="N49" s="200">
        <f t="shared" si="23"/>
        <v>0</v>
      </c>
      <c r="O49" s="200">
        <f t="shared" si="24"/>
        <v>-26.237119999999997</v>
      </c>
      <c r="P49" s="200">
        <f t="shared" si="25"/>
        <v>-26.237119999999997</v>
      </c>
      <c r="Q49" s="181">
        <f t="shared" si="19"/>
      </c>
      <c r="R49" s="1"/>
      <c r="S49" s="1"/>
    </row>
    <row r="50" spans="1:19" ht="57" customHeight="1">
      <c r="A50" s="150">
        <v>8820</v>
      </c>
      <c r="B50" s="198" t="s">
        <v>144</v>
      </c>
      <c r="C50" s="199">
        <v>0</v>
      </c>
      <c r="D50" s="199">
        <v>0</v>
      </c>
      <c r="E50" s="199">
        <v>0</v>
      </c>
      <c r="F50" s="200">
        <f>E50-D50</f>
        <v>0</v>
      </c>
      <c r="G50" s="177">
        <f t="shared" si="15"/>
      </c>
      <c r="H50" s="200">
        <f>E50-C50</f>
        <v>0</v>
      </c>
      <c r="I50" s="181">
        <f t="shared" si="22"/>
      </c>
      <c r="J50" s="199">
        <v>0</v>
      </c>
      <c r="K50" s="199">
        <v>-46.738440000000004</v>
      </c>
      <c r="L50" s="200">
        <f t="shared" si="17"/>
        <v>-46.738440000000004</v>
      </c>
      <c r="M50" s="181">
        <f t="shared" si="18"/>
      </c>
      <c r="N50" s="200">
        <f>C50+J50</f>
        <v>0</v>
      </c>
      <c r="O50" s="200">
        <f>E50+K50</f>
        <v>-46.738440000000004</v>
      </c>
      <c r="P50" s="200">
        <f t="shared" si="25"/>
        <v>-46.738440000000004</v>
      </c>
      <c r="Q50" s="181">
        <f t="shared" si="19"/>
      </c>
      <c r="R50" s="1"/>
      <c r="S50" s="1"/>
    </row>
    <row r="51" spans="1:19" ht="30.75" customHeight="1">
      <c r="A51" s="150" t="s">
        <v>141</v>
      </c>
      <c r="B51" s="198" t="s">
        <v>142</v>
      </c>
      <c r="C51" s="199">
        <v>2000</v>
      </c>
      <c r="D51" s="199">
        <v>0</v>
      </c>
      <c r="E51" s="199">
        <v>0</v>
      </c>
      <c r="F51" s="200">
        <f>E51-D51</f>
        <v>0</v>
      </c>
      <c r="G51" s="177">
        <f t="shared" si="15"/>
      </c>
      <c r="H51" s="200">
        <f>E51-C51</f>
        <v>-2000</v>
      </c>
      <c r="I51" s="181">
        <f t="shared" si="22"/>
        <v>0</v>
      </c>
      <c r="J51" s="199">
        <v>0</v>
      </c>
      <c r="K51" s="199">
        <v>-602.974</v>
      </c>
      <c r="L51" s="200">
        <f t="shared" si="17"/>
        <v>-602.974</v>
      </c>
      <c r="M51" s="181">
        <f t="shared" si="18"/>
      </c>
      <c r="N51" s="200">
        <f t="shared" si="23"/>
        <v>2000</v>
      </c>
      <c r="O51" s="200">
        <f t="shared" si="24"/>
        <v>-602.974</v>
      </c>
      <c r="P51" s="200">
        <f t="shared" si="25"/>
        <v>-2602.974</v>
      </c>
      <c r="Q51" s="181">
        <f t="shared" si="19"/>
        <v>-0.301487</v>
      </c>
      <c r="R51" s="1"/>
      <c r="S51" s="1"/>
    </row>
    <row r="52" spans="1:19" ht="63" hidden="1">
      <c r="A52" s="44">
        <v>8880</v>
      </c>
      <c r="B52" s="198" t="s">
        <v>143</v>
      </c>
      <c r="C52" s="199">
        <v>0</v>
      </c>
      <c r="D52" s="199">
        <v>0</v>
      </c>
      <c r="E52" s="199">
        <v>0</v>
      </c>
      <c r="F52" s="200">
        <f t="shared" si="20"/>
        <v>0</v>
      </c>
      <c r="G52" s="171"/>
      <c r="H52" s="200">
        <f t="shared" si="21"/>
        <v>0</v>
      </c>
      <c r="I52" s="179">
        <f t="shared" si="22"/>
      </c>
      <c r="J52" s="199">
        <v>0</v>
      </c>
      <c r="K52" s="199">
        <v>0</v>
      </c>
      <c r="L52" s="200">
        <f t="shared" si="17"/>
        <v>0</v>
      </c>
      <c r="M52" s="179">
        <f t="shared" si="18"/>
      </c>
      <c r="N52" s="200">
        <f t="shared" si="23"/>
        <v>0</v>
      </c>
      <c r="O52" s="200">
        <f t="shared" si="24"/>
        <v>0</v>
      </c>
      <c r="P52" s="200">
        <f t="shared" si="25"/>
        <v>0</v>
      </c>
      <c r="Q52" s="179">
        <f t="shared" si="19"/>
      </c>
      <c r="R52" s="1"/>
      <c r="S52" s="1"/>
    </row>
    <row r="53" spans="1:19" ht="18.75" hidden="1">
      <c r="A53" s="44">
        <v>8860</v>
      </c>
      <c r="B53" s="198" t="s">
        <v>159</v>
      </c>
      <c r="C53" s="199">
        <v>0</v>
      </c>
      <c r="D53" s="199">
        <v>0</v>
      </c>
      <c r="E53" s="199">
        <v>0</v>
      </c>
      <c r="F53" s="200"/>
      <c r="G53" s="171"/>
      <c r="H53" s="200"/>
      <c r="I53" s="179">
        <f t="shared" si="22"/>
      </c>
      <c r="J53" s="199">
        <v>0</v>
      </c>
      <c r="K53" s="199">
        <v>0</v>
      </c>
      <c r="L53" s="200">
        <f t="shared" si="17"/>
        <v>0</v>
      </c>
      <c r="M53" s="179">
        <f t="shared" si="18"/>
      </c>
      <c r="N53" s="200"/>
      <c r="O53" s="200"/>
      <c r="P53" s="200"/>
      <c r="Q53" s="179">
        <f t="shared" si="19"/>
      </c>
      <c r="R53" s="1"/>
      <c r="S53" s="1"/>
    </row>
    <row r="54" spans="1:17" s="72" customFormat="1" ht="18.75">
      <c r="A54" s="98"/>
      <c r="B54" s="99" t="s">
        <v>1</v>
      </c>
      <c r="C54" s="169">
        <f>C47+C48</f>
        <v>1361738.9780000001</v>
      </c>
      <c r="D54" s="169">
        <f>D47+D48</f>
        <v>827483.633</v>
      </c>
      <c r="E54" s="169">
        <f>E47+E48</f>
        <v>611650.9958700001</v>
      </c>
      <c r="F54" s="169">
        <f t="shared" si="20"/>
        <v>-215832.63712999993</v>
      </c>
      <c r="G54" s="179">
        <f>_xlfn.IFERROR(E54/D54,"")</f>
        <v>0.7391699019501937</v>
      </c>
      <c r="H54" s="169">
        <f t="shared" si="21"/>
        <v>-750087.98213</v>
      </c>
      <c r="I54" s="179">
        <f t="shared" si="22"/>
        <v>0.4491690446933803</v>
      </c>
      <c r="J54" s="169">
        <f>J47+J48</f>
        <v>517795.08469999995</v>
      </c>
      <c r="K54" s="169">
        <f>K47+K48</f>
        <v>45274.41532</v>
      </c>
      <c r="L54" s="169">
        <f t="shared" si="17"/>
        <v>-472520.66938</v>
      </c>
      <c r="M54" s="179">
        <f t="shared" si="18"/>
        <v>0.08743693530082675</v>
      </c>
      <c r="N54" s="169">
        <f t="shared" si="23"/>
        <v>1879534.0627000001</v>
      </c>
      <c r="O54" s="169">
        <f t="shared" si="24"/>
        <v>656925.4111900001</v>
      </c>
      <c r="P54" s="169">
        <f t="shared" si="25"/>
        <v>-1222608.65151</v>
      </c>
      <c r="Q54" s="179">
        <f t="shared" si="19"/>
        <v>0.3495150336601559</v>
      </c>
    </row>
    <row r="55" spans="1:13" ht="15.75">
      <c r="A55" s="61"/>
      <c r="B55" s="62"/>
      <c r="C55" s="135"/>
      <c r="D55" s="128"/>
      <c r="E55" s="135"/>
      <c r="F55" s="46"/>
      <c r="G55" s="46"/>
      <c r="H55" s="47"/>
      <c r="I55" s="78"/>
      <c r="J55" s="146"/>
      <c r="K55" s="147"/>
      <c r="M55" s="63"/>
    </row>
    <row r="56" spans="1:13" ht="15.75">
      <c r="A56" s="64"/>
      <c r="B56" s="31"/>
      <c r="C56" s="136"/>
      <c r="D56" s="129"/>
      <c r="E56" s="136"/>
      <c r="F56" s="47"/>
      <c r="G56" s="47"/>
      <c r="H56" s="47"/>
      <c r="I56" s="78"/>
      <c r="J56" s="147"/>
      <c r="K56" s="146" t="s">
        <v>21</v>
      </c>
      <c r="M56" s="63"/>
    </row>
    <row r="57" spans="1:13" ht="15.75">
      <c r="A57" s="65"/>
      <c r="B57" s="66"/>
      <c r="C57" s="137"/>
      <c r="D57" s="130"/>
      <c r="E57" s="137"/>
      <c r="F57" s="64"/>
      <c r="G57" s="64"/>
      <c r="H57" s="67"/>
      <c r="I57" s="77"/>
      <c r="J57" s="106"/>
      <c r="K57" s="108"/>
      <c r="M57" s="63"/>
    </row>
    <row r="58" spans="1:13" ht="15.75">
      <c r="A58" s="65"/>
      <c r="B58" s="66"/>
      <c r="C58" s="155"/>
      <c r="D58" s="131"/>
      <c r="E58" s="143"/>
      <c r="F58" s="67"/>
      <c r="G58" s="67"/>
      <c r="H58" s="67"/>
      <c r="I58" s="77"/>
      <c r="J58" s="156"/>
      <c r="K58" s="148"/>
      <c r="M58" s="63"/>
    </row>
    <row r="59" spans="1:13" ht="18.75">
      <c r="A59" s="65"/>
      <c r="B59" s="95"/>
      <c r="C59" s="161"/>
      <c r="D59" s="132"/>
      <c r="E59" s="101"/>
      <c r="F59" s="67"/>
      <c r="G59" s="67"/>
      <c r="H59" s="67"/>
      <c r="I59" s="77"/>
      <c r="J59" s="162"/>
      <c r="K59" s="148"/>
      <c r="M59" s="63"/>
    </row>
    <row r="60" spans="1:13" ht="15.75">
      <c r="A60" s="65"/>
      <c r="B60" s="66"/>
      <c r="C60" s="138"/>
      <c r="D60" s="131"/>
      <c r="E60" s="143"/>
      <c r="F60" s="67"/>
      <c r="G60" s="67"/>
      <c r="H60" s="67"/>
      <c r="I60" s="77"/>
      <c r="J60" s="148"/>
      <c r="K60" s="148"/>
      <c r="M60" s="63"/>
    </row>
    <row r="61" spans="1:13" ht="15.75">
      <c r="A61" s="65"/>
      <c r="B61" s="66"/>
      <c r="C61" s="138"/>
      <c r="D61" s="131"/>
      <c r="E61" s="143"/>
      <c r="F61" s="67"/>
      <c r="G61" s="67"/>
      <c r="H61" s="67"/>
      <c r="I61" s="96"/>
      <c r="J61" s="149"/>
      <c r="K61" s="148"/>
      <c r="L61" s="91"/>
      <c r="M61" s="92"/>
    </row>
    <row r="62" spans="1:13" ht="15.75">
      <c r="A62" s="65"/>
      <c r="B62" s="66"/>
      <c r="C62" s="138"/>
      <c r="D62" s="131"/>
      <c r="E62" s="143"/>
      <c r="F62" s="67"/>
      <c r="G62" s="67"/>
      <c r="H62" s="67"/>
      <c r="I62" s="77"/>
      <c r="J62" s="149"/>
      <c r="K62" s="148"/>
      <c r="M62" s="63"/>
    </row>
    <row r="63" spans="1:13" ht="15.75">
      <c r="A63" s="68"/>
      <c r="B63" s="69"/>
      <c r="C63" s="139"/>
      <c r="D63" s="133"/>
      <c r="E63" s="144"/>
      <c r="F63" s="55"/>
      <c r="G63" s="55"/>
      <c r="H63" s="55"/>
      <c r="M63" s="63"/>
    </row>
    <row r="64" spans="1:13" ht="15.75">
      <c r="A64" s="68"/>
      <c r="B64" s="69"/>
      <c r="C64" s="139"/>
      <c r="D64" s="133"/>
      <c r="E64" s="144"/>
      <c r="F64" s="55"/>
      <c r="G64" s="55"/>
      <c r="H64" s="55"/>
      <c r="M64" s="63"/>
    </row>
    <row r="65" spans="1:13" ht="15.75">
      <c r="A65" s="68"/>
      <c r="B65" s="69"/>
      <c r="C65" s="139"/>
      <c r="D65" s="133"/>
      <c r="E65" s="144"/>
      <c r="F65" s="55"/>
      <c r="G65" s="55"/>
      <c r="H65" s="55"/>
      <c r="M65" s="63"/>
    </row>
    <row r="66" ht="15.75">
      <c r="M66" s="63"/>
    </row>
    <row r="67" ht="15.75">
      <c r="M67" s="63"/>
    </row>
    <row r="68" ht="15.75">
      <c r="M68" s="63"/>
    </row>
    <row r="69" ht="15.75">
      <c r="M69" s="63"/>
    </row>
    <row r="70" ht="15.75">
      <c r="M70" s="63"/>
    </row>
    <row r="71" ht="15.75">
      <c r="M71" s="63"/>
    </row>
    <row r="72" ht="15.75">
      <c r="M72" s="63"/>
    </row>
    <row r="73" ht="15.75">
      <c r="M73" s="63"/>
    </row>
    <row r="74" ht="15.75">
      <c r="M74" s="63"/>
    </row>
    <row r="75" ht="15.75">
      <c r="M75" s="63"/>
    </row>
    <row r="76" ht="15.75">
      <c r="M76" s="63"/>
    </row>
    <row r="77" ht="15.75">
      <c r="M77" s="63"/>
    </row>
    <row r="78" ht="15.75">
      <c r="M78" s="63"/>
    </row>
    <row r="79" ht="15.75">
      <c r="M79" s="63"/>
    </row>
    <row r="80" ht="15.75">
      <c r="M80" s="63"/>
    </row>
    <row r="81" ht="15.75">
      <c r="M81" s="63"/>
    </row>
    <row r="82" ht="15.75">
      <c r="M82" s="63"/>
    </row>
    <row r="83" ht="15.75">
      <c r="M83" s="63"/>
    </row>
    <row r="84" ht="15.75">
      <c r="M84" s="63"/>
    </row>
    <row r="85" ht="15.75">
      <c r="M85" s="63"/>
    </row>
    <row r="86" ht="15.75">
      <c r="M86" s="63"/>
    </row>
    <row r="87" ht="15.75">
      <c r="M87" s="63"/>
    </row>
    <row r="88" ht="15.75">
      <c r="M88" s="63"/>
    </row>
    <row r="89" ht="15.75">
      <c r="M89" s="63"/>
    </row>
    <row r="90" ht="15.75">
      <c r="M90" s="63"/>
    </row>
    <row r="91" ht="15.75">
      <c r="M91" s="63"/>
    </row>
    <row r="92" ht="15.75">
      <c r="M92" s="63"/>
    </row>
    <row r="93" ht="15.75">
      <c r="M93" s="63"/>
    </row>
    <row r="94" ht="15.75">
      <c r="M94" s="63"/>
    </row>
    <row r="95" ht="15.75">
      <c r="M95" s="63"/>
    </row>
    <row r="96" ht="15.75">
      <c r="M96" s="63"/>
    </row>
    <row r="97" ht="15.75">
      <c r="M97" s="63"/>
    </row>
    <row r="98" ht="15.75">
      <c r="M98" s="63"/>
    </row>
    <row r="99" ht="15.75">
      <c r="M99" s="63"/>
    </row>
    <row r="100" ht="15.75">
      <c r="M100" s="63"/>
    </row>
    <row r="101" ht="15.75">
      <c r="M101" s="63"/>
    </row>
    <row r="102" ht="15.75">
      <c r="M102" s="63"/>
    </row>
    <row r="103" ht="15.75">
      <c r="M103" s="63"/>
    </row>
    <row r="104" ht="15.75">
      <c r="M104" s="63"/>
    </row>
    <row r="105" ht="15.75">
      <c r="M105" s="63"/>
    </row>
    <row r="106" ht="15.75">
      <c r="M106" s="63"/>
    </row>
    <row r="107" ht="15.75">
      <c r="M107" s="63"/>
    </row>
    <row r="108" ht="15.75">
      <c r="M108" s="63"/>
    </row>
    <row r="109" ht="15.75">
      <c r="M109" s="63"/>
    </row>
    <row r="110" ht="15.75">
      <c r="M110" s="63"/>
    </row>
    <row r="111" ht="15.75">
      <c r="M111" s="63"/>
    </row>
    <row r="112" ht="15.75">
      <c r="M112" s="63"/>
    </row>
    <row r="113" ht="15.75">
      <c r="M113" s="63"/>
    </row>
    <row r="114" ht="15.75">
      <c r="M114" s="63"/>
    </row>
    <row r="115" ht="15.75">
      <c r="M115" s="63"/>
    </row>
    <row r="116" ht="15.75">
      <c r="M116" s="63"/>
    </row>
    <row r="117" ht="15.75">
      <c r="M117" s="63"/>
    </row>
    <row r="118" ht="15.75">
      <c r="M118" s="63"/>
    </row>
    <row r="119" ht="15.75">
      <c r="M119" s="63"/>
    </row>
    <row r="120" ht="15.75">
      <c r="M120" s="63"/>
    </row>
    <row r="121" ht="15.75">
      <c r="M121" s="63"/>
    </row>
    <row r="122" ht="15.75">
      <c r="M122" s="63"/>
    </row>
    <row r="123" ht="15.75">
      <c r="M123" s="63"/>
    </row>
    <row r="124" ht="15.75">
      <c r="M124" s="63"/>
    </row>
    <row r="125" ht="15.75">
      <c r="M125" s="63"/>
    </row>
    <row r="126" ht="15.75">
      <c r="M126" s="63"/>
    </row>
    <row r="127" ht="15.75">
      <c r="M127" s="63"/>
    </row>
    <row r="128" ht="15.75">
      <c r="M128" s="63"/>
    </row>
    <row r="129" ht="15.75">
      <c r="M129" s="63"/>
    </row>
    <row r="130" ht="15.75">
      <c r="M130" s="63"/>
    </row>
    <row r="131" ht="15.75">
      <c r="M131" s="63"/>
    </row>
    <row r="132" ht="15.75">
      <c r="M132" s="63"/>
    </row>
    <row r="133" ht="15.75">
      <c r="M133" s="63"/>
    </row>
    <row r="134" ht="15.75">
      <c r="M134" s="63"/>
    </row>
    <row r="135" ht="15.75">
      <c r="M135" s="63"/>
    </row>
    <row r="136" ht="15.75">
      <c r="M136" s="63"/>
    </row>
    <row r="137" ht="15.75">
      <c r="M137" s="63"/>
    </row>
    <row r="138" ht="15.75">
      <c r="M138" s="63"/>
    </row>
    <row r="139" ht="15.75">
      <c r="M139" s="63"/>
    </row>
    <row r="140" ht="15.75">
      <c r="M140" s="63"/>
    </row>
    <row r="141" ht="15.75">
      <c r="M141" s="63"/>
    </row>
    <row r="142" ht="15.75">
      <c r="M142" s="63"/>
    </row>
    <row r="143" ht="15.75">
      <c r="M143" s="63"/>
    </row>
    <row r="144" ht="15.75">
      <c r="M144" s="63"/>
    </row>
    <row r="145" ht="15.75">
      <c r="M145" s="63"/>
    </row>
    <row r="146" ht="15.75">
      <c r="M146" s="63"/>
    </row>
    <row r="147" ht="15.75">
      <c r="M147" s="63"/>
    </row>
    <row r="148" ht="15.75">
      <c r="M148" s="63"/>
    </row>
    <row r="149" ht="15.75">
      <c r="M149" s="63"/>
    </row>
    <row r="150" ht="15.75">
      <c r="M150" s="63"/>
    </row>
    <row r="151" ht="15.75">
      <c r="M151" s="63"/>
    </row>
    <row r="152" ht="15.75">
      <c r="M152" s="63"/>
    </row>
    <row r="153" ht="15.75">
      <c r="M153" s="63"/>
    </row>
    <row r="154" ht="15.75">
      <c r="M154" s="63"/>
    </row>
    <row r="155" ht="15.75">
      <c r="M155" s="63"/>
    </row>
    <row r="156" ht="15.75">
      <c r="M156" s="63"/>
    </row>
    <row r="157" ht="15.75">
      <c r="M157" s="63"/>
    </row>
    <row r="158" ht="15.75">
      <c r="M158" s="63"/>
    </row>
    <row r="159" ht="15.75">
      <c r="M159" s="63"/>
    </row>
    <row r="160" ht="15.75">
      <c r="M160" s="63"/>
    </row>
    <row r="161" ht="15.75">
      <c r="M161" s="63"/>
    </row>
    <row r="162" ht="15.75">
      <c r="M162" s="63"/>
    </row>
    <row r="163" ht="15.75">
      <c r="M163" s="63"/>
    </row>
    <row r="164" ht="15.75">
      <c r="M164" s="63"/>
    </row>
    <row r="165" ht="15.75">
      <c r="M165" s="63"/>
    </row>
    <row r="166" ht="15.75">
      <c r="M166" s="63"/>
    </row>
    <row r="167" ht="15.75">
      <c r="M167" s="63"/>
    </row>
    <row r="168" ht="15.75">
      <c r="M168" s="63"/>
    </row>
    <row r="169" ht="15.75">
      <c r="M169" s="63"/>
    </row>
    <row r="170" ht="15.75">
      <c r="M170" s="63"/>
    </row>
    <row r="171" ht="15.75">
      <c r="M171" s="63"/>
    </row>
    <row r="172" ht="15.75">
      <c r="M172" s="63"/>
    </row>
    <row r="173" ht="15.75">
      <c r="M173" s="63"/>
    </row>
    <row r="174" ht="15.75">
      <c r="M174" s="63"/>
    </row>
    <row r="175" ht="15.75">
      <c r="M175" s="63"/>
    </row>
    <row r="176" ht="15.75">
      <c r="M176" s="63"/>
    </row>
    <row r="177" ht="15.75">
      <c r="M177" s="63"/>
    </row>
    <row r="178" ht="15.75">
      <c r="M178" s="63"/>
    </row>
    <row r="179" ht="15.75">
      <c r="M179" s="63"/>
    </row>
    <row r="180" ht="15.75">
      <c r="M180" s="63"/>
    </row>
    <row r="181" ht="15.75">
      <c r="M181" s="63"/>
    </row>
    <row r="182" ht="15.75">
      <c r="M182" s="63"/>
    </row>
    <row r="183" ht="15.75">
      <c r="M183" s="63"/>
    </row>
    <row r="184" ht="15.75">
      <c r="M184" s="63"/>
    </row>
    <row r="185" ht="15.75">
      <c r="M185" s="63"/>
    </row>
    <row r="186" ht="15.75">
      <c r="M186" s="63"/>
    </row>
    <row r="187" ht="15.75">
      <c r="M187" s="63"/>
    </row>
    <row r="188" ht="15.75">
      <c r="M188" s="63"/>
    </row>
    <row r="189" ht="15.75">
      <c r="M189" s="63"/>
    </row>
    <row r="190" ht="15.75">
      <c r="M190" s="63"/>
    </row>
    <row r="191" ht="15.75">
      <c r="M191" s="63"/>
    </row>
    <row r="192" ht="15.75">
      <c r="M192" s="63"/>
    </row>
    <row r="193" ht="15.75">
      <c r="M193" s="63"/>
    </row>
    <row r="194" ht="15.75">
      <c r="M194" s="63"/>
    </row>
    <row r="195" ht="15.75">
      <c r="M195" s="63"/>
    </row>
    <row r="196" ht="15.75">
      <c r="M196" s="63"/>
    </row>
    <row r="197" ht="15.75">
      <c r="M197" s="63"/>
    </row>
    <row r="198" ht="15.75">
      <c r="M198" s="63"/>
    </row>
    <row r="199" ht="15.75">
      <c r="M199" s="63"/>
    </row>
    <row r="200" ht="15.75">
      <c r="M200" s="63"/>
    </row>
    <row r="201" ht="15.75">
      <c r="M201" s="63"/>
    </row>
    <row r="202" ht="15.75">
      <c r="M202" s="63"/>
    </row>
    <row r="203" ht="15.75">
      <c r="M203" s="63"/>
    </row>
    <row r="204" ht="15.75">
      <c r="M204" s="63"/>
    </row>
    <row r="205" ht="15.75">
      <c r="M205" s="63"/>
    </row>
    <row r="206" ht="15.75">
      <c r="M206" s="63"/>
    </row>
    <row r="207" ht="15.75">
      <c r="M207" s="63"/>
    </row>
    <row r="208" ht="15.75">
      <c r="M208" s="63"/>
    </row>
    <row r="209" ht="15.75">
      <c r="M209" s="63"/>
    </row>
    <row r="210" ht="15.75">
      <c r="M210" s="63"/>
    </row>
    <row r="211" ht="15.75">
      <c r="M211" s="63"/>
    </row>
    <row r="212" ht="15.75">
      <c r="M212" s="63"/>
    </row>
    <row r="213" ht="15.75">
      <c r="M213" s="63"/>
    </row>
    <row r="214" ht="15.75">
      <c r="M214" s="63"/>
    </row>
    <row r="215" ht="15.75">
      <c r="M215" s="63"/>
    </row>
    <row r="216" ht="15.75">
      <c r="M216" s="63"/>
    </row>
    <row r="217" ht="15.75">
      <c r="M217" s="63"/>
    </row>
    <row r="218" ht="15.75">
      <c r="M218" s="63"/>
    </row>
    <row r="219" ht="15.75">
      <c r="M219" s="63"/>
    </row>
    <row r="220" ht="15.75">
      <c r="M220" s="63"/>
    </row>
    <row r="221" ht="15.75">
      <c r="M221" s="63"/>
    </row>
    <row r="222" ht="15.75">
      <c r="M222" s="63"/>
    </row>
    <row r="223" ht="15.75">
      <c r="M223" s="63"/>
    </row>
    <row r="224" ht="15.75">
      <c r="M224" s="63"/>
    </row>
    <row r="225" ht="15.75">
      <c r="M225" s="63"/>
    </row>
    <row r="226" ht="15.75">
      <c r="M226" s="63"/>
    </row>
    <row r="227" ht="15.75">
      <c r="M227" s="63"/>
    </row>
    <row r="228" ht="15.75">
      <c r="M228" s="63"/>
    </row>
    <row r="229" ht="15.75">
      <c r="M229" s="63"/>
    </row>
    <row r="230" ht="15.75">
      <c r="M230" s="63"/>
    </row>
    <row r="231" ht="15.75">
      <c r="M231" s="63"/>
    </row>
    <row r="232" ht="15.75">
      <c r="M232" s="63"/>
    </row>
    <row r="233" ht="15.75">
      <c r="M233" s="63"/>
    </row>
    <row r="234" ht="15.75">
      <c r="M234" s="63"/>
    </row>
    <row r="235" ht="15.75">
      <c r="M235" s="63"/>
    </row>
    <row r="236" ht="15.75">
      <c r="M236" s="63"/>
    </row>
    <row r="237" ht="15.75">
      <c r="M237" s="63"/>
    </row>
    <row r="238" ht="15.75">
      <c r="M238" s="63"/>
    </row>
    <row r="239" ht="15.75">
      <c r="M239" s="63"/>
    </row>
    <row r="240" ht="15.75">
      <c r="M240" s="63"/>
    </row>
    <row r="241" ht="15.75">
      <c r="M241" s="63"/>
    </row>
    <row r="242" ht="15.75">
      <c r="M242" s="63"/>
    </row>
    <row r="243" ht="15.75">
      <c r="M243" s="63"/>
    </row>
    <row r="244" ht="15.75">
      <c r="M244" s="63"/>
    </row>
    <row r="245" ht="15.75">
      <c r="M245" s="63"/>
    </row>
    <row r="246" ht="15.75">
      <c r="M246" s="63"/>
    </row>
    <row r="247" ht="15.75">
      <c r="M247" s="63"/>
    </row>
    <row r="248" ht="15.75">
      <c r="M248" s="63"/>
    </row>
    <row r="249" ht="15.75">
      <c r="M249" s="63"/>
    </row>
    <row r="250" ht="15.75">
      <c r="M250" s="63"/>
    </row>
    <row r="251" ht="15.75">
      <c r="M251" s="63"/>
    </row>
    <row r="252" ht="15.75">
      <c r="M252" s="63"/>
    </row>
    <row r="253" ht="15.75">
      <c r="M253" s="63"/>
    </row>
    <row r="254" ht="15.75">
      <c r="M254" s="63"/>
    </row>
    <row r="255" ht="15.75">
      <c r="M255" s="63"/>
    </row>
    <row r="256" ht="15.75">
      <c r="M256" s="63"/>
    </row>
    <row r="257" ht="15.75">
      <c r="M257" s="63"/>
    </row>
    <row r="258" ht="15.75">
      <c r="M258" s="63"/>
    </row>
    <row r="259" ht="15.75">
      <c r="M259" s="63"/>
    </row>
    <row r="260" ht="15.75">
      <c r="M260" s="63"/>
    </row>
    <row r="261" ht="15.75">
      <c r="M261" s="63"/>
    </row>
    <row r="262" ht="15.75">
      <c r="M262" s="63"/>
    </row>
    <row r="263" ht="15.75">
      <c r="M263" s="63"/>
    </row>
    <row r="264" ht="15.75">
      <c r="M264" s="63"/>
    </row>
    <row r="265" ht="15.75">
      <c r="M265" s="63"/>
    </row>
    <row r="266" ht="15.75">
      <c r="M266" s="63"/>
    </row>
    <row r="267" ht="15.75">
      <c r="M267" s="63"/>
    </row>
    <row r="268" ht="15.75">
      <c r="M268" s="63"/>
    </row>
    <row r="269" ht="15.75">
      <c r="M269" s="63"/>
    </row>
    <row r="270" ht="15.75">
      <c r="M270" s="63"/>
    </row>
    <row r="271" ht="15.75">
      <c r="M271" s="63"/>
    </row>
    <row r="272" ht="15.75">
      <c r="M272" s="63"/>
    </row>
    <row r="273" ht="15.75">
      <c r="M273" s="63"/>
    </row>
    <row r="274" ht="15.75">
      <c r="M274" s="63"/>
    </row>
    <row r="275" ht="15.75">
      <c r="M275" s="63"/>
    </row>
    <row r="276" ht="15.75">
      <c r="M276" s="63"/>
    </row>
    <row r="277" ht="15.75">
      <c r="M277" s="63"/>
    </row>
    <row r="278" ht="15.75">
      <c r="M278" s="63"/>
    </row>
    <row r="279" ht="15.75">
      <c r="M279" s="63"/>
    </row>
    <row r="280" ht="15.75">
      <c r="M280" s="63"/>
    </row>
    <row r="281" ht="15.75">
      <c r="M281" s="63"/>
    </row>
    <row r="282" ht="15.75">
      <c r="M282" s="63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2022-07-08T12:05:52Z</cp:lastPrinted>
  <dcterms:created xsi:type="dcterms:W3CDTF">2001-07-11T13:17:26Z</dcterms:created>
  <dcterms:modified xsi:type="dcterms:W3CDTF">2022-07-20T07:13:42Z</dcterms:modified>
  <cp:category/>
  <cp:version/>
  <cp:contentType/>
  <cp:contentStatus/>
</cp:coreProperties>
</file>