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1"/>
  </bookViews>
  <sheets>
    <sheet name="Доходи" sheetId="1" r:id="rId1"/>
    <sheet name="Видатки" sheetId="2" r:id="rId2"/>
  </sheet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'Видатки'!$3:$5</definedName>
    <definedName name="_xlnm.Print_Titles" localSheetId="0">'Доходи'!$7:$9</definedName>
    <definedName name="_xlnm.Print_Area" localSheetId="1">'Видатки'!$A$1:$R$98</definedName>
    <definedName name="_xlnm.Print_Area" localSheetId="0">'Доходи'!$A$1:$R$93</definedName>
  </definedNames>
  <calcPr fullCalcOnLoad="1"/>
</workbook>
</file>

<file path=xl/sharedStrings.xml><?xml version="1.0" encoding="utf-8"?>
<sst xmlns="http://schemas.openxmlformats.org/spreadsheetml/2006/main" count="306" uniqueCount="268">
  <si>
    <t>Кредитування</t>
  </si>
  <si>
    <t xml:space="preserve">Надання пільгового довгострокового кредиту громадянам на будівництво (реконструкцію) та придбання житла </t>
  </si>
  <si>
    <t>Повернення кредитів, наданих для кредитування громадян на будівництво (реконструкцію) та придбання житла</t>
  </si>
  <si>
    <t>Надання державного пільгового кредиту індивідуальним сільським забудовникам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</si>
  <si>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</si>
  <si>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</si>
  <si>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</si>
  <si>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</si>
  <si>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</si>
  <si>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</si>
  <si>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</si>
  <si>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5</t>
  </si>
  <si>
    <t>9</t>
  </si>
  <si>
    <t>10</t>
  </si>
  <si>
    <t>11</t>
  </si>
  <si>
    <t>12</t>
  </si>
  <si>
    <t>14</t>
  </si>
  <si>
    <t>Податкові надходження</t>
  </si>
  <si>
    <t>Місцеві податки і збори</t>
  </si>
  <si>
    <t>Неподаткові надходження</t>
  </si>
  <si>
    <t>Інші надходження</t>
  </si>
  <si>
    <t>Цільові фонди</t>
  </si>
  <si>
    <t>Разом доходів</t>
  </si>
  <si>
    <t>Всього доходів</t>
  </si>
  <si>
    <t xml:space="preserve">  </t>
  </si>
  <si>
    <t>Найменування видатків</t>
  </si>
  <si>
    <t>900201</t>
  </si>
  <si>
    <t xml:space="preserve">Разом видатків </t>
  </si>
  <si>
    <t>900202</t>
  </si>
  <si>
    <t>900300</t>
  </si>
  <si>
    <t>Перевищення доходів над видатками (дефіцит бюджету)</t>
  </si>
  <si>
    <t xml:space="preserve">III. Джерела фінансування дефіциту : </t>
  </si>
  <si>
    <t xml:space="preserve">Зміна залишків коштів місцевих бюджетів та бюджетних установ, що утримуються з  місцевих бюджетів </t>
  </si>
  <si>
    <t xml:space="preserve">Залишки на початок року </t>
  </si>
  <si>
    <t xml:space="preserve">Залишки на кінець звітного періоду </t>
  </si>
  <si>
    <t>Фінансування за рахунок коштів бюджетів різних рівнів та державних фондів</t>
  </si>
  <si>
    <t>Позики, одержані з державних фондів</t>
  </si>
  <si>
    <t xml:space="preserve">         одержано позик</t>
  </si>
  <si>
    <t xml:space="preserve">         погашено  позик</t>
  </si>
  <si>
    <t>Позики, одержані з бюджетів вищих рівнів</t>
  </si>
  <si>
    <t>Позики, одержані з бюджетів нижчих рівнів</t>
  </si>
  <si>
    <t xml:space="preserve">Фінансування за рахунок  позик Національного банку України </t>
  </si>
  <si>
    <t>Позики Національного банку України для фінансування дефіциту бюджету</t>
  </si>
  <si>
    <t xml:space="preserve">          зміна залишків коштів на рахунках бюджетних установ</t>
  </si>
  <si>
    <t xml:space="preserve">          зміна готівкових залишків коштів</t>
  </si>
  <si>
    <t>Фінансування за рахунок комерційних банків</t>
  </si>
  <si>
    <t>Позики комерційних банків для фінансування  дефіциту бюджету</t>
  </si>
  <si>
    <t xml:space="preserve">          одержано позик</t>
  </si>
  <si>
    <t xml:space="preserve">          погашено позик</t>
  </si>
  <si>
    <t>Інше внутрішнє фінансування</t>
  </si>
  <si>
    <t>Коригування</t>
  </si>
  <si>
    <t>Разом коштів, отриманих з усіх джерел фінансування дефіциту бюджету</t>
  </si>
  <si>
    <t>Державне мито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</si>
  <si>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</si>
  <si>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</si>
  <si>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</si>
  <si>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Кошти, одержані із загального фонду до бюджету розвитку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</si>
  <si>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</si>
  <si>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</si>
  <si>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</si>
  <si>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</si>
  <si>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</si>
  <si>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</si>
  <si>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</si>
  <si>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</si>
  <si>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</si>
  <si>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</si>
  <si>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Дотації</t>
  </si>
  <si>
    <t>Субвенції</t>
  </si>
  <si>
    <t>Доходи від операцій з капіталом</t>
  </si>
  <si>
    <t xml:space="preserve">про виконання місцевих бюджетів  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</si>
  <si>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</si>
  <si>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</si>
  <si>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</si>
  <si>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</si>
  <si>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</si>
  <si>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</si>
  <si>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</si>
  <si>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</si>
  <si>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</si>
  <si>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>Разом</t>
  </si>
  <si>
    <t>Офіційні трансферти з іншої                                                                                              частини бюджету</t>
  </si>
  <si>
    <t xml:space="preserve">Застверджено місцевими радами на 2005 рік </t>
  </si>
  <si>
    <t>Доходи від операцій  з кредитування та надання гарантій</t>
  </si>
  <si>
    <t>Затверджено обласною радою  на 2010 рік із урахуванням змін</t>
  </si>
  <si>
    <t>Виконано з початку року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</si>
  <si>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</si>
  <si>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</si>
  <si>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</si>
  <si>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</t>
  </si>
  <si>
    <t>Екологічний податок</t>
  </si>
  <si>
    <t>24170000</t>
  </si>
  <si>
    <t>Надходження коштів пайової участі у розвитку інфраструктури населеного пункту</t>
  </si>
  <si>
    <t>Плата за використання інших природних ресурсів  </t>
  </si>
  <si>
    <t>41030300</t>
  </si>
  <si>
    <t>41035000</t>
  </si>
  <si>
    <t>Кошти, що передаються до районних та мiських  бюджетiв з міських (міст районного значення), селищних, сільських та районних у містах бюджетів</t>
  </si>
  <si>
    <t>Дотації вирівнювання, що передаються з районних та міських (обласного значення) бюджетів</t>
  </si>
  <si>
    <t>Інші субвенції</t>
  </si>
  <si>
    <t>41010600</t>
  </si>
  <si>
    <t>41020300</t>
  </si>
  <si>
    <t>Субвенція на утримання об"єктів спільного користування чи ліквідацію негативних наслідків діяльності об"їктів спільного користування</t>
  </si>
  <si>
    <t>Усього доходів</t>
  </si>
  <si>
    <t>16</t>
  </si>
  <si>
    <t>17</t>
  </si>
  <si>
    <t>Базова дотація</t>
  </si>
  <si>
    <t>Організація та проведення громадських робіт</t>
  </si>
  <si>
    <t>6</t>
  </si>
  <si>
    <t>7</t>
  </si>
  <si>
    <t>2000</t>
  </si>
  <si>
    <t>3000</t>
  </si>
  <si>
    <t>3100</t>
  </si>
  <si>
    <t>3110</t>
  </si>
  <si>
    <t>3130</t>
  </si>
  <si>
    <t>3140</t>
  </si>
  <si>
    <t>Повернення коштів, наданих для кредитування індивідуальних сільських забудовників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</si>
  <si>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</si>
  <si>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</si>
  <si>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</si>
  <si>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</si>
  <si>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</si>
  <si>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</si>
  <si>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3030</t>
  </si>
  <si>
    <t>3180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</si>
  <si>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</si>
  <si>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</si>
  <si>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</si>
  <si>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</si>
  <si>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</si>
  <si>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</si>
  <si>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</si>
  <si>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</si>
  <si>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</si>
  <si>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</si>
  <si>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</si>
  <si>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</si>
  <si>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Реверсна дотація </t>
  </si>
  <si>
    <t xml:space="preserve">Всього видатків </t>
  </si>
  <si>
    <t>Код типової програмної класифікації видатків та кредитування місцевих бюджетів</t>
  </si>
  <si>
    <t>Акцизний податок з вироблених в Україні підакцизних товарів (продукції)</t>
  </si>
  <si>
    <t xml:space="preserve"> I. Доходи  по області (загальний та спеціальний фонди)</t>
  </si>
  <si>
    <t>II  Видатки  по області (загальний та спеціальний фонди)</t>
  </si>
  <si>
    <t>0150</t>
  </si>
  <si>
    <t>Економічна діяльність</t>
  </si>
  <si>
    <t>Будівництво та регіональний розвиток</t>
  </si>
  <si>
    <t>Транспорт та транспортна інфраструктура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</si>
  <si>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</si>
  <si>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</si>
  <si>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</t>
  </si>
  <si>
    <t>8200</t>
  </si>
  <si>
    <t>8300</t>
  </si>
  <si>
    <t>8400</t>
  </si>
  <si>
    <t>8700</t>
  </si>
  <si>
    <t>Громадський порядок та безпека</t>
  </si>
  <si>
    <t>Охорона навколишнього природного середовища</t>
  </si>
  <si>
    <t>7100</t>
  </si>
  <si>
    <t>Сільське, лісове, рибне господарство та мисливство</t>
  </si>
  <si>
    <t>Інші заклади та заходи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</si>
  <si>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</si>
  <si>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</si>
  <si>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</si>
  <si>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</si>
  <si>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</si>
  <si>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</si>
  <si>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</si>
  <si>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</si>
  <si>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обробки інформації з нарахування та виплати допомог і компенсацій</t>
  </si>
  <si>
    <t>Забезпечення реалізації окремих програм для осіб з інвалідністю</t>
  </si>
  <si>
    <t>9110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</si>
  <si>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</si>
  <si>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</si>
  <si>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</si>
  <si>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</si>
  <si>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</si>
  <si>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</si>
  <si>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</si>
  <si>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</si>
  <si>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</si>
  <si>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</si>
  <si>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</si>
  <si>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</si>
  <si>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</si>
  <si>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</si>
  <si>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</si>
  <si>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</si>
  <si>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</si>
  <si>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</si>
  <si>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</si>
  <si>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8600</t>
  </si>
  <si>
    <t>Обслуговування місцевого боргу</t>
  </si>
  <si>
    <t>42000000</t>
  </si>
  <si>
    <t>Від Європейського Союзу, урядів іноземних держав, міжнародних організацій, донорських установ</t>
  </si>
  <si>
    <t>4</t>
  </si>
  <si>
    <t>Відхилення (+;-)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</si>
  <si>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</si>
  <si>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</si>
  <si>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</si>
  <si>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</si>
  <si>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</si>
  <si>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</si>
  <si>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Відхилення  (+;-)</t>
  </si>
  <si>
    <t>Податок та збір на доходи фізичних осіб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</si>
  <si>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</si>
  <si>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41033900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</si>
  <si>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</si>
  <si>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</si>
  <si>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</si>
  <si>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</si>
  <si>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</si>
  <si>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Відхилення від кошторисних призначень (+/-)</t>
  </si>
  <si>
    <t>Процент виконання до плану року</t>
  </si>
  <si>
    <t>Охорона здоров'я</t>
  </si>
  <si>
    <t>Зв'язок, телекомунікації та інформатика</t>
  </si>
  <si>
    <t>7500</t>
  </si>
  <si>
    <t>Податки на власність</t>
  </si>
  <si>
    <t>12000000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</si>
  <si>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</si>
  <si>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Окремі податки і збори, що зараховуються до місцевих бюджетів </t>
  </si>
  <si>
    <t>Субвенція з державного бюджету місцевим бюджетам на реалізацію пректів з реконструкції, капітального ремонту приймальних відділень в опорних закладах охорони здоров"я у госпітальних округах</t>
  </si>
  <si>
    <t>Рентна плата за користування надрами місцевого значення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</si>
  <si>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</si>
  <si>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(тис. грн)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</si>
  <si>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</si>
  <si>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</si>
  <si>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</si>
  <si>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7200</t>
  </si>
  <si>
    <t>Газове господарство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</si>
  <si>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</si>
  <si>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</si>
  <si>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</si>
  <si>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Затверджено обласною радою на 2023 рік із урахуванням змін</t>
  </si>
  <si>
    <t>Процент виконання до плану 2023 року</t>
  </si>
  <si>
    <t>Затверджено обласною радою  на 2023 рік з урахуванням змін</t>
  </si>
  <si>
    <t>Затверджено місцевими радами на 2023 рік із урахуванням змін (кошторисні призначення)</t>
  </si>
  <si>
    <t>Затверджено місцевими радами на 2023 рік з урахуванням змін (кошторисні призначення)</t>
  </si>
  <si>
    <t>Збір за забруднення навколишнього природного середовища  </t>
  </si>
  <si>
    <t>Виплата компенсації реабілітованим</t>
  </si>
  <si>
    <t>Затверджено місцевими радами на 2023 рік із урахуванням змін</t>
  </si>
  <si>
    <t>41021400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</si>
  <si>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</si>
  <si>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</si>
  <si>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(по шифровому звіту)</t>
  </si>
  <si>
    <t>41032900</t>
  </si>
  <si>
    <t>Субвенція з державного бюджету місцевим бюджетам на виконання окремих заходів з реалізації соціального проекту `Активні парки - локації здорової України`</t>
  </si>
  <si>
    <t>Субвенції з місцевих бюджетів іншим місцевим бюджетам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</si>
  <si>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</si>
  <si>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</si>
  <si>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</si>
  <si>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</si>
  <si>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Усього</t>
  </si>
  <si>
    <t>41031900</t>
  </si>
  <si>
    <t>Субвенція з державного бюджету місцевим бюджетам на придбання шкільних автобусів</t>
  </si>
  <si>
    <t>41032800</t>
  </si>
  <si>
    <t>Субвенція з державного бюджету місцевим бюджетам на облаштування безпечних умов у закладах загальної середньої освіти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</si>
  <si>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 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</si>
  <si>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 </t>
  </si>
  <si>
    <t>41021300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</si>
  <si>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</si>
  <si>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</si>
  <si>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План на січень-серпень 2023 року</t>
  </si>
  <si>
    <t>Відхилення на  січень-серпень 2023 року (+/-)</t>
  </si>
  <si>
    <t xml:space="preserve">Процент виконання до плану на  січень-серпень 2023 року </t>
  </si>
  <si>
    <t>Відхилення до плану на січень-серпень 2023 року (+/-)</t>
  </si>
  <si>
    <t xml:space="preserve">Процент виконання до плану на січень-серпень 2023 року </t>
  </si>
  <si>
    <t>за січень-серпень 2023 року</t>
  </si>
  <si>
    <t>41034700</t>
  </si>
  <si>
    <t>Субвенція з державного бюджету місцевим бюджетам на реалізацію проектів (об’єктів, заходів), спрямованих на ліквідацію наслідків збройної агресії</t>
  </si>
  <si>
    <t>Субвенція з державного бюджету місцевим бюджетам на проектування, відновлення, будівництво, модернізацію, облаштування, ремонт об’єктів будівництва громадського призначення, соціальної сфери, культурної спадщини, житлово-комунального господарства, інших об’єктів, що мають вплив на життєдіяльність населення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</si>
</sst>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-* #,##0_р_._-;\-* #,##0_р_._-;_-* &quot;-&quot;_р_._-;_-@_-"/>
    <numFmt numFmtId="183" formatCode="_-* #,##0.00_р_._-;\-* #,##0.00_р_._-;_-* &quot;-&quot;??_р_._-;_-@_-"/>
    <numFmt numFmtId="184" formatCode="000000"/>
    <numFmt numFmtId="185" formatCode="0.0"/>
    <numFmt numFmtId="186" formatCode="#,##0.0_ ;[Red]\-#,##0.0\ "/>
    <numFmt numFmtId="187" formatCode="0.0000"/>
    <numFmt numFmtId="188" formatCode="0.00000"/>
    <numFmt numFmtId="189" formatCode="0.000000"/>
    <numFmt numFmtId="190" formatCode="0.0000000"/>
    <numFmt numFmtId="191" formatCode="0.000"/>
    <numFmt numFmtId="192" formatCode="#,##0.0\ &quot;грн.&quot;"/>
    <numFmt numFmtId="193" formatCode="#,##0.0\ &quot;грн.&quot;;[Red]#,##0.0\ &quot;грн.&quot;"/>
    <numFmt numFmtId="194" formatCode="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_);\-#,##0.00"/>
    <numFmt numFmtId="200" formatCode="[$-422]d\ mmmm\ yyyy&quot; р.&quot;"/>
    <numFmt numFmtId="201" formatCode="#,##0.00\ _г_р_н_."/>
    <numFmt numFmtId="202" formatCode="0.00;[Red]0.00"/>
    <numFmt numFmtId="203" formatCode="#,##0.00\ &quot;грн.&quot;"/>
    <numFmt numFmtId="204" formatCode="0.0%"/>
    <numFmt numFmtId="205" formatCode="#0.00"/>
    <numFmt numFmtId="206" formatCode="#,##0.000"/>
    <numFmt numFmtId="207" formatCode="#,##0.00;\-#,##0.00"/>
  </numFmts>
  <fonts count="90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 Cyr"/>
      <family val="1"/>
    </font>
    <font>
      <b/>
      <i/>
      <sz val="16"/>
      <name val="Times New Roman Cyr"/>
      <family val="1"/>
    </font>
    <font>
      <i/>
      <sz val="16"/>
      <name val="Times New Roman Cyr"/>
      <family val="1"/>
    </font>
    <font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i/>
      <sz val="15"/>
      <name val="Times New Roman"/>
      <family val="1"/>
    </font>
    <font>
      <i/>
      <sz val="14"/>
      <name val="Times New Roman"/>
      <family val="1"/>
    </font>
    <font>
      <i/>
      <sz val="12"/>
      <color indexed="10"/>
      <name val="Times New Roman Cyr"/>
      <family val="1"/>
    </font>
    <font>
      <i/>
      <sz val="12"/>
      <name val="Times New Roman Cyr"/>
      <family val="1"/>
    </font>
    <font>
      <i/>
      <sz val="14"/>
      <name val="Times New Roman CYR"/>
      <family val="1"/>
    </font>
    <font>
      <sz val="10"/>
      <color indexed="8"/>
      <name val="Calibri"/>
      <family val="2"/>
    </font>
    <font>
      <i/>
      <sz val="10"/>
      <name val="Times New Roman Cyr"/>
      <family val="1"/>
    </font>
    <font>
      <sz val="16"/>
      <name val="Times New Roman Cyr"/>
      <family val="0"/>
    </font>
    <font>
      <sz val="10"/>
      <name val="Times New Roman"/>
      <family val="1"/>
    </font>
    <font>
      <i/>
      <sz val="16"/>
      <color indexed="10"/>
      <name val="Times New Roman"/>
      <family val="1"/>
    </font>
    <font>
      <b/>
      <sz val="16"/>
      <color indexed="10"/>
      <name val="Times New Roman Cyr"/>
      <family val="0"/>
    </font>
    <font>
      <sz val="16"/>
      <color indexed="10"/>
      <name val="Times New Roman"/>
      <family val="1"/>
    </font>
    <font>
      <i/>
      <sz val="16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6"/>
      <color rgb="FFFF0000"/>
      <name val="Times New Roman"/>
      <family val="1"/>
    </font>
    <font>
      <b/>
      <sz val="16"/>
      <color rgb="FFFF0000"/>
      <name val="Times New Roman Cyr"/>
      <family val="0"/>
    </font>
    <font>
      <sz val="16"/>
      <color rgb="FFFF0000"/>
      <name val="Times New Roman"/>
      <family val="1"/>
    </font>
    <font>
      <i/>
      <sz val="16"/>
      <color rgb="FFFF0000"/>
      <name val="Times New Roman Cy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37" fillId="3" borderId="0" applyNumberFormat="0" applyBorder="0" applyAlignment="0" applyProtection="0"/>
    <xf numFmtId="0" fontId="69" fillId="4" borderId="0" applyNumberFormat="0" applyBorder="0" applyAlignment="0" applyProtection="0"/>
    <xf numFmtId="0" fontId="37" fillId="5" borderId="0" applyNumberFormat="0" applyBorder="0" applyAlignment="0" applyProtection="0"/>
    <xf numFmtId="0" fontId="69" fillId="6" borderId="0" applyNumberFormat="0" applyBorder="0" applyAlignment="0" applyProtection="0"/>
    <xf numFmtId="0" fontId="37" fillId="7" borderId="0" applyNumberFormat="0" applyBorder="0" applyAlignment="0" applyProtection="0"/>
    <xf numFmtId="0" fontId="69" fillId="8" borderId="0" applyNumberFormat="0" applyBorder="0" applyAlignment="0" applyProtection="0"/>
    <xf numFmtId="0" fontId="37" fillId="9" borderId="0" applyNumberFormat="0" applyBorder="0" applyAlignment="0" applyProtection="0"/>
    <xf numFmtId="0" fontId="69" fillId="10" borderId="0" applyNumberFormat="0" applyBorder="0" applyAlignment="0" applyProtection="0"/>
    <xf numFmtId="0" fontId="37" fillId="11" borderId="0" applyNumberFormat="0" applyBorder="0" applyAlignment="0" applyProtection="0"/>
    <xf numFmtId="0" fontId="69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69" fillId="14" borderId="0" applyNumberFormat="0" applyBorder="0" applyAlignment="0" applyProtection="0"/>
    <xf numFmtId="0" fontId="37" fillId="15" borderId="0" applyNumberFormat="0" applyBorder="0" applyAlignment="0" applyProtection="0"/>
    <xf numFmtId="0" fontId="69" fillId="16" borderId="0" applyNumberFormat="0" applyBorder="0" applyAlignment="0" applyProtection="0"/>
    <xf numFmtId="0" fontId="37" fillId="17" borderId="0" applyNumberFormat="0" applyBorder="0" applyAlignment="0" applyProtection="0"/>
    <xf numFmtId="0" fontId="69" fillId="18" borderId="0" applyNumberFormat="0" applyBorder="0" applyAlignment="0" applyProtection="0"/>
    <xf numFmtId="0" fontId="37" fillId="19" borderId="0" applyNumberFormat="0" applyBorder="0" applyAlignment="0" applyProtection="0"/>
    <xf numFmtId="0" fontId="69" fillId="20" borderId="0" applyNumberFormat="0" applyBorder="0" applyAlignment="0" applyProtection="0"/>
    <xf numFmtId="0" fontId="37" fillId="9" borderId="0" applyNumberFormat="0" applyBorder="0" applyAlignment="0" applyProtection="0"/>
    <xf numFmtId="0" fontId="69" fillId="21" borderId="0" applyNumberFormat="0" applyBorder="0" applyAlignment="0" applyProtection="0"/>
    <xf numFmtId="0" fontId="37" fillId="15" borderId="0" applyNumberFormat="0" applyBorder="0" applyAlignment="0" applyProtection="0"/>
    <xf numFmtId="0" fontId="69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70" fillId="24" borderId="0" applyNumberFormat="0" applyBorder="0" applyAlignment="0" applyProtection="0"/>
    <xf numFmtId="0" fontId="38" fillId="25" borderId="0" applyNumberFormat="0" applyBorder="0" applyAlignment="0" applyProtection="0"/>
    <xf numFmtId="0" fontId="70" fillId="26" borderId="0" applyNumberFormat="0" applyBorder="0" applyAlignment="0" applyProtection="0"/>
    <xf numFmtId="0" fontId="38" fillId="17" borderId="0" applyNumberFormat="0" applyBorder="0" applyAlignment="0" applyProtection="0"/>
    <xf numFmtId="0" fontId="70" fillId="27" borderId="0" applyNumberFormat="0" applyBorder="0" applyAlignment="0" applyProtection="0"/>
    <xf numFmtId="0" fontId="38" fillId="19" borderId="0" applyNumberFormat="0" applyBorder="0" applyAlignment="0" applyProtection="0"/>
    <xf numFmtId="0" fontId="70" fillId="28" borderId="0" applyNumberFormat="0" applyBorder="0" applyAlignment="0" applyProtection="0"/>
    <xf numFmtId="0" fontId="38" fillId="29" borderId="0" applyNumberFormat="0" applyBorder="0" applyAlignment="0" applyProtection="0"/>
    <xf numFmtId="0" fontId="70" fillId="30" borderId="0" applyNumberFormat="0" applyBorder="0" applyAlignment="0" applyProtection="0"/>
    <xf numFmtId="0" fontId="38" fillId="31" borderId="0" applyNumberFormat="0" applyBorder="0" applyAlignment="0" applyProtection="0"/>
    <xf numFmtId="0" fontId="70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33" borderId="0" applyNumberFormat="0" applyBorder="0" applyAlignment="0" applyProtection="0"/>
    <xf numFmtId="0" fontId="54" fillId="0" borderId="0">
      <alignment/>
      <protection/>
    </xf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43" borderId="0" applyNumberFormat="0" applyBorder="0" applyAlignment="0" applyProtection="0"/>
    <xf numFmtId="0" fontId="39" fillId="13" borderId="1" applyNumberFormat="0" applyAlignment="0" applyProtection="0"/>
    <xf numFmtId="0" fontId="71" fillId="44" borderId="2" applyNumberFormat="0" applyAlignment="0" applyProtection="0"/>
    <xf numFmtId="0" fontId="40" fillId="45" borderId="3" applyNumberFormat="0" applyAlignment="0" applyProtection="0"/>
    <xf numFmtId="0" fontId="41" fillId="45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7" borderId="0" applyNumberFormat="0" applyBorder="0" applyAlignment="0" applyProtection="0"/>
    <xf numFmtId="0" fontId="72" fillId="0" borderId="4" applyNumberFormat="0" applyFill="0" applyAlignment="0" applyProtection="0"/>
    <xf numFmtId="0" fontId="42" fillId="0" borderId="5" applyNumberFormat="0" applyFill="0" applyAlignment="0" applyProtection="0"/>
    <xf numFmtId="0" fontId="73" fillId="0" borderId="6" applyNumberFormat="0" applyFill="0" applyAlignment="0" applyProtection="0"/>
    <xf numFmtId="0" fontId="43" fillId="0" borderId="7" applyNumberFormat="0" applyFill="0" applyAlignment="0" applyProtection="0"/>
    <xf numFmtId="0" fontId="74" fillId="0" borderId="8" applyNumberFormat="0" applyFill="0" applyAlignment="0" applyProtection="0"/>
    <xf numFmtId="0" fontId="4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1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46" borderId="12" applyNumberFormat="0" applyAlignment="0" applyProtection="0"/>
    <xf numFmtId="0" fontId="75" fillId="47" borderId="13" applyNumberFormat="0" applyAlignment="0" applyProtection="0"/>
    <xf numFmtId="0" fontId="4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48" borderId="0" applyNumberFormat="0" applyBorder="0" applyAlignment="0" applyProtection="0"/>
    <xf numFmtId="0" fontId="41" fillId="45" borderId="1" applyNumberFormat="0" applyAlignment="0" applyProtection="0"/>
    <xf numFmtId="0" fontId="6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8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11" applyNumberFormat="0" applyFill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54" fillId="49" borderId="14" applyNumberFormat="0" applyFont="0" applyAlignment="0" applyProtection="0"/>
    <xf numFmtId="0" fontId="37" fillId="49" borderId="14" applyNumberFormat="0" applyFont="0" applyAlignment="0" applyProtection="0"/>
    <xf numFmtId="0" fontId="54" fillId="49" borderId="14" applyNumberFormat="0" applyFont="0" applyAlignment="0" applyProtection="0"/>
    <xf numFmtId="0" fontId="54" fillId="49" borderId="14" applyNumberFormat="0" applyFont="0" applyAlignment="0" applyProtection="0"/>
    <xf numFmtId="9" fontId="0" fillId="0" borderId="0" applyFont="0" applyFill="0" applyBorder="0" applyAlignment="0" applyProtection="0"/>
    <xf numFmtId="0" fontId="40" fillId="45" borderId="3" applyNumberFormat="0" applyAlignment="0" applyProtection="0"/>
    <xf numFmtId="0" fontId="79" fillId="0" borderId="15" applyNumberFormat="0" applyFill="0" applyAlignment="0" applyProtection="0"/>
    <xf numFmtId="0" fontId="48" fillId="50" borderId="0" applyNumberFormat="0" applyBorder="0" applyAlignment="0" applyProtection="0"/>
    <xf numFmtId="0" fontId="55" fillId="0" borderId="0">
      <alignment/>
      <protection/>
    </xf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1" fillId="51" borderId="0" applyNumberFormat="0" applyBorder="0" applyAlignment="0" applyProtection="0"/>
  </cellStyleXfs>
  <cellXfs count="305">
    <xf numFmtId="0" fontId="0" fillId="0" borderId="0" xfId="0" applyAlignment="1">
      <alignment/>
    </xf>
    <xf numFmtId="0" fontId="8" fillId="0" borderId="0" xfId="114" applyFont="1" applyFill="1" applyProtection="1">
      <alignment/>
      <protection/>
    </xf>
    <xf numFmtId="0" fontId="5" fillId="0" borderId="0" xfId="114" applyFont="1" applyFill="1" applyAlignment="1" applyProtection="1">
      <alignment horizontal="left" vertical="center"/>
      <protection/>
    </xf>
    <xf numFmtId="0" fontId="10" fillId="0" borderId="0" xfId="114" applyFont="1" applyProtection="1">
      <alignment/>
      <protection/>
    </xf>
    <xf numFmtId="0" fontId="11" fillId="0" borderId="16" xfId="114" applyFont="1" applyBorder="1" applyAlignment="1" applyProtection="1">
      <alignment horizontal="center" vertical="center"/>
      <protection/>
    </xf>
    <xf numFmtId="0" fontId="8" fillId="0" borderId="0" xfId="114" applyFont="1" applyProtection="1">
      <alignment/>
      <protection/>
    </xf>
    <xf numFmtId="0" fontId="6" fillId="0" borderId="16" xfId="114" applyFont="1" applyBorder="1" applyAlignment="1" applyProtection="1">
      <alignment horizontal="center" vertical="center" wrapText="1"/>
      <protection/>
    </xf>
    <xf numFmtId="185" fontId="9" fillId="0" borderId="16" xfId="114" applyNumberFormat="1" applyFont="1" applyBorder="1" applyProtection="1">
      <alignment/>
      <protection locked="0"/>
    </xf>
    <xf numFmtId="0" fontId="6" fillId="52" borderId="16" xfId="114" applyFont="1" applyFill="1" applyBorder="1" applyAlignment="1" applyProtection="1">
      <alignment horizontal="center" vertical="center"/>
      <protection/>
    </xf>
    <xf numFmtId="0" fontId="6" fillId="52" borderId="16" xfId="114" applyFont="1" applyFill="1" applyBorder="1" applyAlignment="1" applyProtection="1">
      <alignment horizontal="center" vertical="center" wrapText="1"/>
      <protection/>
    </xf>
    <xf numFmtId="185" fontId="6" fillId="52" borderId="16" xfId="114" applyNumberFormat="1" applyFont="1" applyFill="1" applyBorder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114" applyFont="1" applyProtection="1">
      <alignment/>
      <protection/>
    </xf>
    <xf numFmtId="0" fontId="10" fillId="0" borderId="16" xfId="114" applyFont="1" applyBorder="1" applyAlignment="1" applyProtection="1">
      <alignment horizontal="center" vertical="center"/>
      <protection/>
    </xf>
    <xf numFmtId="185" fontId="12" fillId="0" borderId="16" xfId="114" applyNumberFormat="1" applyFont="1" applyBorder="1" applyProtection="1">
      <alignment/>
      <protection locked="0"/>
    </xf>
    <xf numFmtId="49" fontId="11" fillId="0" borderId="16" xfId="114" applyNumberFormat="1" applyFont="1" applyBorder="1" applyAlignment="1" applyProtection="1">
      <alignment horizontal="center" vertical="top" wrapText="1"/>
      <protection/>
    </xf>
    <xf numFmtId="0" fontId="11" fillId="0" borderId="16" xfId="114" applyFont="1" applyBorder="1" applyAlignment="1" applyProtection="1">
      <alignment horizontal="center" vertical="top" wrapText="1"/>
      <protection/>
    </xf>
    <xf numFmtId="0" fontId="7" fillId="0" borderId="16" xfId="114" applyFont="1" applyBorder="1" applyAlignment="1" applyProtection="1">
      <alignment vertical="center" wrapText="1"/>
      <protection/>
    </xf>
    <xf numFmtId="0" fontId="16" fillId="0" borderId="0" xfId="114" applyFont="1" applyAlignment="1" applyProtection="1">
      <alignment/>
      <protection/>
    </xf>
    <xf numFmtId="0" fontId="17" fillId="0" borderId="0" xfId="114" applyFont="1" applyFill="1" applyAlignment="1" applyProtection="1">
      <alignment/>
      <protection/>
    </xf>
    <xf numFmtId="0" fontId="15" fillId="0" borderId="0" xfId="115" applyFont="1" applyAlignment="1" applyProtection="1">
      <alignment/>
      <protection/>
    </xf>
    <xf numFmtId="0" fontId="14" fillId="0" borderId="0" xfId="114" applyFont="1" applyFill="1" applyAlignment="1" applyProtection="1">
      <alignment/>
      <protection/>
    </xf>
    <xf numFmtId="0" fontId="18" fillId="0" borderId="0" xfId="114" applyFont="1" applyFill="1" applyProtection="1">
      <alignment/>
      <protection/>
    </xf>
    <xf numFmtId="0" fontId="18" fillId="0" borderId="0" xfId="114" applyFont="1" applyProtection="1">
      <alignment/>
      <protection/>
    </xf>
    <xf numFmtId="0" fontId="18" fillId="0" borderId="0" xfId="114" applyFont="1" applyBorder="1" applyProtection="1">
      <alignment/>
      <protection/>
    </xf>
    <xf numFmtId="0" fontId="19" fillId="0" borderId="0" xfId="0" applyFont="1" applyAlignment="1" applyProtection="1">
      <alignment/>
      <protection/>
    </xf>
    <xf numFmtId="0" fontId="21" fillId="0" borderId="0" xfId="114" applyFont="1" applyProtection="1">
      <alignment/>
      <protection/>
    </xf>
    <xf numFmtId="194" fontId="21" fillId="0" borderId="0" xfId="114" applyNumberFormat="1" applyFont="1" applyProtection="1">
      <alignment/>
      <protection/>
    </xf>
    <xf numFmtId="0" fontId="8" fillId="0" borderId="0" xfId="114" applyFont="1" applyAlignment="1" applyProtection="1">
      <alignment horizontal="center"/>
      <protection/>
    </xf>
    <xf numFmtId="0" fontId="23" fillId="0" borderId="0" xfId="114" applyFo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185" fontId="14" fillId="0" borderId="0" xfId="0" applyNumberFormat="1" applyFont="1" applyFill="1" applyBorder="1" applyAlignment="1" applyProtection="1">
      <alignment vertical="center"/>
      <protection/>
    </xf>
    <xf numFmtId="185" fontId="18" fillId="0" borderId="0" xfId="114" applyNumberFormat="1" applyFont="1" applyBorder="1" applyProtection="1">
      <alignment/>
      <protection/>
    </xf>
    <xf numFmtId="0" fontId="6" fillId="0" borderId="17" xfId="114" applyFont="1" applyFill="1" applyBorder="1" applyAlignment="1" applyProtection="1">
      <alignment horizontal="center" wrapText="1"/>
      <protection/>
    </xf>
    <xf numFmtId="0" fontId="8" fillId="0" borderId="0" xfId="114" applyFont="1" applyAlignment="1" applyProtection="1">
      <alignment wrapText="1"/>
      <protection/>
    </xf>
    <xf numFmtId="49" fontId="11" fillId="0" borderId="18" xfId="114" applyNumberFormat="1" applyFont="1" applyBorder="1" applyAlignment="1" applyProtection="1">
      <alignment horizontal="center" vertical="top" wrapText="1"/>
      <protection/>
    </xf>
    <xf numFmtId="185" fontId="8" fillId="0" borderId="0" xfId="114" applyNumberFormat="1" applyFont="1" applyBorder="1" applyAlignment="1" applyProtection="1">
      <alignment wrapText="1"/>
      <protection/>
    </xf>
    <xf numFmtId="185" fontId="8" fillId="0" borderId="0" xfId="114" applyNumberFormat="1" applyFont="1" applyBorder="1" applyAlignment="1" applyProtection="1">
      <alignment horizontal="center"/>
      <protection/>
    </xf>
    <xf numFmtId="185" fontId="8" fillId="0" borderId="0" xfId="114" applyNumberFormat="1" applyFont="1" applyBorder="1" applyAlignment="1" applyProtection="1">
      <alignment horizontal="center" vertical="center" wrapText="1"/>
      <protection/>
    </xf>
    <xf numFmtId="185" fontId="8" fillId="0" borderId="0" xfId="114" applyNumberFormat="1" applyFont="1" applyAlignment="1" applyProtection="1">
      <alignment wrapText="1"/>
      <protection/>
    </xf>
    <xf numFmtId="185" fontId="8" fillId="0" borderId="0" xfId="114" applyNumberFormat="1" applyFont="1" applyAlignment="1" applyProtection="1">
      <alignment horizontal="center"/>
      <protection/>
    </xf>
    <xf numFmtId="185" fontId="6" fillId="0" borderId="0" xfId="114" applyNumberFormat="1" applyFont="1" applyBorder="1" applyAlignment="1" applyProtection="1">
      <alignment horizontal="center" vertical="center" wrapText="1"/>
      <protection/>
    </xf>
    <xf numFmtId="185" fontId="26" fillId="0" borderId="0" xfId="0" applyNumberFormat="1" applyFont="1" applyBorder="1" applyAlignment="1">
      <alignment horizontal="center" vertical="center"/>
    </xf>
    <xf numFmtId="185" fontId="12" fillId="0" borderId="16" xfId="114" applyNumberFormat="1" applyFont="1" applyFill="1" applyBorder="1" applyProtection="1">
      <alignment/>
      <protection locked="0"/>
    </xf>
    <xf numFmtId="185" fontId="24" fillId="0" borderId="0" xfId="114" applyNumberFormat="1" applyFont="1" applyFill="1" applyBorder="1" applyProtection="1">
      <alignment/>
      <protection/>
    </xf>
    <xf numFmtId="185" fontId="25" fillId="0" borderId="0" xfId="114" applyNumberFormat="1" applyFont="1" applyFill="1" applyBorder="1" applyProtection="1">
      <alignment/>
      <protection/>
    </xf>
    <xf numFmtId="0" fontId="21" fillId="0" borderId="0" xfId="114" applyFont="1" applyFill="1" applyProtection="1">
      <alignment/>
      <protection/>
    </xf>
    <xf numFmtId="0" fontId="2" fillId="0" borderId="0" xfId="114" applyFont="1" applyFill="1" applyProtection="1">
      <alignment/>
      <protection/>
    </xf>
    <xf numFmtId="0" fontId="20" fillId="0" borderId="0" xfId="114" applyFont="1" applyFill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19" xfId="114" applyFont="1" applyFill="1" applyBorder="1" applyAlignment="1" applyProtection="1">
      <alignment horizontal="centerContinuous" vertical="center" wrapText="1"/>
      <protection/>
    </xf>
    <xf numFmtId="0" fontId="11" fillId="0" borderId="16" xfId="0" applyFont="1" applyFill="1" applyBorder="1" applyAlignment="1" applyProtection="1">
      <alignment horizontal="centerContinuous" vertical="center" wrapText="1"/>
      <protection/>
    </xf>
    <xf numFmtId="0" fontId="11" fillId="0" borderId="16" xfId="114" applyFont="1" applyFill="1" applyBorder="1" applyAlignment="1" applyProtection="1">
      <alignment horizontal="centerContinuous" vertical="center" wrapText="1"/>
      <protection/>
    </xf>
    <xf numFmtId="0" fontId="11" fillId="0" borderId="20" xfId="0" applyFont="1" applyFill="1" applyBorder="1" applyAlignment="1" applyProtection="1">
      <alignment horizontal="centerContinuous" vertical="center" wrapText="1"/>
      <protection/>
    </xf>
    <xf numFmtId="0" fontId="11" fillId="0" borderId="19" xfId="0" applyFont="1" applyFill="1" applyBorder="1" applyAlignment="1" applyProtection="1">
      <alignment horizontal="centerContinuous" vertical="center" wrapText="1"/>
      <protection/>
    </xf>
    <xf numFmtId="0" fontId="23" fillId="0" borderId="0" xfId="114" applyFont="1" applyFill="1" applyProtection="1">
      <alignment/>
      <protection/>
    </xf>
    <xf numFmtId="49" fontId="4" fillId="0" borderId="16" xfId="114" applyNumberFormat="1" applyFont="1" applyFill="1" applyBorder="1" applyAlignment="1" applyProtection="1">
      <alignment horizontal="center"/>
      <protection/>
    </xf>
    <xf numFmtId="49" fontId="22" fillId="0" borderId="16" xfId="114" applyNumberFormat="1" applyFont="1" applyFill="1" applyBorder="1" applyAlignment="1" applyProtection="1">
      <alignment horizontal="center"/>
      <protection/>
    </xf>
    <xf numFmtId="49" fontId="22" fillId="0" borderId="16" xfId="114" applyNumberFormat="1" applyFont="1" applyFill="1" applyBorder="1" applyAlignment="1" applyProtection="1">
      <alignment horizontal="center" vertical="center" wrapText="1"/>
      <protection/>
    </xf>
    <xf numFmtId="49" fontId="22" fillId="7" borderId="16" xfId="114" applyNumberFormat="1" applyFont="1" applyFill="1" applyBorder="1" applyAlignment="1" applyProtection="1">
      <alignment horizontal="center"/>
      <protection/>
    </xf>
    <xf numFmtId="49" fontId="29" fillId="0" borderId="16" xfId="114" applyNumberFormat="1" applyFont="1" applyFill="1" applyBorder="1" applyAlignment="1" applyProtection="1">
      <alignment horizontal="center" vertical="center" wrapText="1"/>
      <protection/>
    </xf>
    <xf numFmtId="49" fontId="22" fillId="52" borderId="16" xfId="114" applyNumberFormat="1" applyFont="1" applyFill="1" applyBorder="1" applyAlignment="1" applyProtection="1">
      <alignment horizontal="center"/>
      <protection/>
    </xf>
    <xf numFmtId="49" fontId="22" fillId="0" borderId="16" xfId="114" applyNumberFormat="1" applyFont="1" applyBorder="1" applyAlignment="1" applyProtection="1">
      <alignment horizontal="center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28" fillId="0" borderId="16" xfId="114" applyFont="1" applyFill="1" applyBorder="1" applyProtection="1">
      <alignment/>
      <protection locked="0"/>
    </xf>
    <xf numFmtId="194" fontId="22" fillId="52" borderId="16" xfId="114" applyNumberFormat="1" applyFont="1" applyFill="1" applyBorder="1" applyAlignment="1" applyProtection="1">
      <alignment horizontal="right"/>
      <protection/>
    </xf>
    <xf numFmtId="194" fontId="8" fillId="0" borderId="0" xfId="114" applyNumberFormat="1" applyFont="1" applyFill="1" applyProtection="1">
      <alignment/>
      <protection/>
    </xf>
    <xf numFmtId="49" fontId="22" fillId="53" borderId="16" xfId="114" applyNumberFormat="1" applyFont="1" applyFill="1" applyBorder="1" applyAlignment="1" applyProtection="1">
      <alignment horizontal="center" vertical="center" wrapText="1"/>
      <protection/>
    </xf>
    <xf numFmtId="0" fontId="20" fillId="53" borderId="0" xfId="114" applyFont="1" applyFill="1" applyProtection="1">
      <alignment/>
      <protection/>
    </xf>
    <xf numFmtId="0" fontId="21" fillId="53" borderId="0" xfId="114" applyFont="1" applyFill="1" applyProtection="1">
      <alignment/>
      <protection/>
    </xf>
    <xf numFmtId="0" fontId="2" fillId="53" borderId="0" xfId="114" applyFont="1" applyFill="1" applyProtection="1">
      <alignment/>
      <protection/>
    </xf>
    <xf numFmtId="0" fontId="18" fillId="53" borderId="0" xfId="114" applyFont="1" applyFill="1" applyProtection="1">
      <alignment/>
      <protection/>
    </xf>
    <xf numFmtId="185" fontId="24" fillId="53" borderId="0" xfId="114" applyNumberFormat="1" applyFont="1" applyFill="1" applyBorder="1" applyProtection="1">
      <alignment/>
      <protection/>
    </xf>
    <xf numFmtId="0" fontId="8" fillId="53" borderId="0" xfId="114" applyFont="1" applyFill="1" applyProtection="1">
      <alignment/>
      <protection/>
    </xf>
    <xf numFmtId="0" fontId="6" fillId="52" borderId="16" xfId="114" applyNumberFormat="1" applyFont="1" applyFill="1" applyBorder="1" applyAlignment="1" applyProtection="1">
      <alignment horizontal="center"/>
      <protection/>
    </xf>
    <xf numFmtId="185" fontId="25" fillId="53" borderId="0" xfId="114" applyNumberFormat="1" applyFont="1" applyFill="1" applyBorder="1" applyProtection="1">
      <alignment/>
      <protection/>
    </xf>
    <xf numFmtId="0" fontId="6" fillId="0" borderId="0" xfId="114" applyFont="1" applyFill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194" fontId="8" fillId="0" borderId="0" xfId="114" applyNumberFormat="1" applyFont="1" applyProtection="1">
      <alignment/>
      <protection/>
    </xf>
    <xf numFmtId="194" fontId="12" fillId="0" borderId="16" xfId="114" applyNumberFormat="1" applyFont="1" applyBorder="1" applyProtection="1">
      <alignment/>
      <protection/>
    </xf>
    <xf numFmtId="194" fontId="8" fillId="0" borderId="16" xfId="114" applyNumberFormat="1" applyFont="1" applyFill="1" applyBorder="1" applyProtection="1">
      <alignment/>
      <protection/>
    </xf>
    <xf numFmtId="0" fontId="5" fillId="0" borderId="16" xfId="114" applyFont="1" applyFill="1" applyBorder="1" applyAlignment="1" applyProtection="1">
      <alignment horizontal="center" vertical="center" wrapText="1"/>
      <protection/>
    </xf>
    <xf numFmtId="185" fontId="5" fillId="0" borderId="16" xfId="114" applyNumberFormat="1" applyFont="1" applyFill="1" applyBorder="1" applyProtection="1">
      <alignment/>
      <protection/>
    </xf>
    <xf numFmtId="0" fontId="31" fillId="0" borderId="16" xfId="114" applyFont="1" applyFill="1" applyBorder="1" applyAlignment="1" applyProtection="1">
      <alignment vertical="center" wrapText="1"/>
      <protection/>
    </xf>
    <xf numFmtId="185" fontId="31" fillId="0" borderId="16" xfId="114" applyNumberFormat="1" applyFont="1" applyFill="1" applyBorder="1" applyProtection="1">
      <alignment/>
      <protection locked="0"/>
    </xf>
    <xf numFmtId="185" fontId="5" fillId="0" borderId="16" xfId="114" applyNumberFormat="1" applyFont="1" applyFill="1" applyBorder="1" applyProtection="1">
      <alignment/>
      <protection locked="0"/>
    </xf>
    <xf numFmtId="185" fontId="32" fillId="0" borderId="16" xfId="114" applyNumberFormat="1" applyFont="1" applyFill="1" applyBorder="1" applyProtection="1">
      <alignment/>
      <protection locked="0"/>
    </xf>
    <xf numFmtId="0" fontId="5" fillId="53" borderId="16" xfId="114" applyFont="1" applyFill="1" applyBorder="1" applyAlignment="1" applyProtection="1">
      <alignment horizontal="center" vertical="center" wrapText="1"/>
      <protection/>
    </xf>
    <xf numFmtId="185" fontId="5" fillId="53" borderId="16" xfId="114" applyNumberFormat="1" applyFont="1" applyFill="1" applyBorder="1" applyProtection="1">
      <alignment/>
      <protection locked="0"/>
    </xf>
    <xf numFmtId="185" fontId="30" fillId="0" borderId="16" xfId="114" applyNumberFormat="1" applyFont="1" applyFill="1" applyBorder="1" applyProtection="1">
      <alignment/>
      <protection locked="0"/>
    </xf>
    <xf numFmtId="185" fontId="30" fillId="53" borderId="16" xfId="114" applyNumberFormat="1" applyFont="1" applyFill="1" applyBorder="1" applyProtection="1">
      <alignment/>
      <protection locked="0"/>
    </xf>
    <xf numFmtId="0" fontId="5" fillId="52" borderId="16" xfId="114" applyFont="1" applyFill="1" applyBorder="1" applyAlignment="1" applyProtection="1">
      <alignment horizontal="center" vertical="center" wrapText="1"/>
      <protection/>
    </xf>
    <xf numFmtId="185" fontId="5" fillId="52" borderId="16" xfId="114" applyNumberFormat="1" applyFont="1" applyFill="1" applyBorder="1" applyProtection="1">
      <alignment/>
      <protection/>
    </xf>
    <xf numFmtId="185" fontId="33" fillId="0" borderId="16" xfId="0" applyNumberFormat="1" applyFont="1" applyFill="1" applyBorder="1" applyAlignment="1">
      <alignment vertical="center"/>
    </xf>
    <xf numFmtId="185" fontId="34" fillId="0" borderId="16" xfId="0" applyNumberFormat="1" applyFont="1" applyFill="1" applyBorder="1" applyAlignment="1">
      <alignment vertical="center"/>
    </xf>
    <xf numFmtId="185" fontId="35" fillId="0" borderId="16" xfId="0" applyNumberFormat="1" applyFont="1" applyFill="1" applyBorder="1" applyAlignment="1">
      <alignment vertical="center"/>
    </xf>
    <xf numFmtId="0" fontId="30" fillId="0" borderId="16" xfId="114" applyFont="1" applyFill="1" applyBorder="1" applyAlignment="1" applyProtection="1">
      <alignment horizontal="center" vertical="center" wrapText="1"/>
      <protection/>
    </xf>
    <xf numFmtId="194" fontId="5" fillId="52" borderId="16" xfId="114" applyNumberFormat="1" applyFont="1" applyFill="1" applyBorder="1" applyAlignment="1" applyProtection="1">
      <alignment horizontal="left"/>
      <protection/>
    </xf>
    <xf numFmtId="0" fontId="5" fillId="0" borderId="16" xfId="114" applyFont="1" applyFill="1" applyBorder="1" applyAlignment="1" applyProtection="1">
      <alignment horizontal="left" wrapText="1"/>
      <protection/>
    </xf>
    <xf numFmtId="0" fontId="35" fillId="0" borderId="16" xfId="114" applyFont="1" applyFill="1" applyBorder="1" applyAlignment="1" applyProtection="1">
      <alignment vertical="center" wrapText="1"/>
      <protection/>
    </xf>
    <xf numFmtId="0" fontId="5" fillId="0" borderId="16" xfId="114" applyFont="1" applyFill="1" applyBorder="1" applyAlignment="1" applyProtection="1">
      <alignment horizontal="left"/>
      <protection/>
    </xf>
    <xf numFmtId="0" fontId="5" fillId="0" borderId="16" xfId="114" applyFont="1" applyFill="1" applyBorder="1" applyAlignment="1" applyProtection="1">
      <alignment horizontal="left" vertical="center" wrapText="1"/>
      <protection/>
    </xf>
    <xf numFmtId="0" fontId="33" fillId="0" borderId="16" xfId="114" applyFont="1" applyFill="1" applyBorder="1" applyAlignment="1" applyProtection="1">
      <alignment horizontal="left" vertical="center" wrapText="1"/>
      <protection/>
    </xf>
    <xf numFmtId="0" fontId="33" fillId="53" borderId="16" xfId="114" applyFont="1" applyFill="1" applyBorder="1" applyAlignment="1" applyProtection="1">
      <alignment horizontal="left" vertical="center" wrapText="1"/>
      <protection/>
    </xf>
    <xf numFmtId="0" fontId="35" fillId="0" borderId="16" xfId="114" applyFont="1" applyFill="1" applyBorder="1" applyAlignment="1" applyProtection="1">
      <alignment horizontal="left" vertical="center" wrapText="1"/>
      <protection/>
    </xf>
    <xf numFmtId="0" fontId="33" fillId="7" borderId="16" xfId="114" applyFont="1" applyFill="1" applyBorder="1" applyAlignment="1" applyProtection="1">
      <alignment horizontal="center" vertical="center" wrapText="1"/>
      <protection/>
    </xf>
    <xf numFmtId="0" fontId="33" fillId="52" borderId="16" xfId="114" applyFont="1" applyFill="1" applyBorder="1" applyAlignment="1" applyProtection="1">
      <alignment horizontal="center" vertical="center" wrapText="1"/>
      <protection/>
    </xf>
    <xf numFmtId="0" fontId="33" fillId="0" borderId="16" xfId="114" applyFont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Continuous"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32" fillId="0" borderId="16" xfId="0" applyFont="1" applyFill="1" applyBorder="1" applyAlignment="1" applyProtection="1">
      <alignment horizontal="left" vertical="center" wrapText="1"/>
      <protection/>
    </xf>
    <xf numFmtId="0" fontId="31" fillId="0" borderId="16" xfId="0" applyFont="1" applyFill="1" applyBorder="1" applyAlignment="1" applyProtection="1">
      <alignment vertical="center" wrapText="1"/>
      <protection/>
    </xf>
    <xf numFmtId="0" fontId="32" fillId="0" borderId="16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>
      <alignment horizontal="left" vertical="center" wrapText="1"/>
    </xf>
    <xf numFmtId="194" fontId="33" fillId="52" borderId="16" xfId="114" applyNumberFormat="1" applyFont="1" applyFill="1" applyBorder="1" applyAlignment="1" applyProtection="1">
      <alignment horizontal="left"/>
      <protection/>
    </xf>
    <xf numFmtId="0" fontId="30" fillId="0" borderId="16" xfId="114" applyFont="1" applyFill="1" applyBorder="1" applyAlignment="1" applyProtection="1">
      <alignment vertical="center" wrapText="1"/>
      <protection/>
    </xf>
    <xf numFmtId="4" fontId="8" fillId="0" borderId="0" xfId="114" applyNumberFormat="1" applyFont="1" applyProtection="1">
      <alignment/>
      <protection/>
    </xf>
    <xf numFmtId="194" fontId="5" fillId="53" borderId="16" xfId="114" applyNumberFormat="1" applyFont="1" applyFill="1" applyBorder="1" applyAlignment="1" applyProtection="1">
      <alignment horizontal="center"/>
      <protection/>
    </xf>
    <xf numFmtId="194" fontId="5" fillId="0" borderId="16" xfId="114" applyNumberFormat="1" applyFont="1" applyFill="1" applyBorder="1" applyAlignment="1" applyProtection="1">
      <alignment horizontal="center"/>
      <protection/>
    </xf>
    <xf numFmtId="194" fontId="31" fillId="0" borderId="16" xfId="114" applyNumberFormat="1" applyFont="1" applyFill="1" applyBorder="1" applyAlignment="1" applyProtection="1">
      <alignment horizontal="center"/>
      <protection/>
    </xf>
    <xf numFmtId="194" fontId="33" fillId="7" borderId="16" xfId="114" applyNumberFormat="1" applyFont="1" applyFill="1" applyBorder="1" applyAlignment="1" applyProtection="1">
      <alignment horizontal="center" vertical="center" wrapText="1"/>
      <protection/>
    </xf>
    <xf numFmtId="194" fontId="33" fillId="52" borderId="16" xfId="114" applyNumberFormat="1" applyFont="1" applyFill="1" applyBorder="1" applyAlignment="1" applyProtection="1">
      <alignment horizontal="center"/>
      <protection/>
    </xf>
    <xf numFmtId="194" fontId="33" fillId="0" borderId="16" xfId="114" applyNumberFormat="1" applyFont="1" applyBorder="1" applyAlignment="1" applyProtection="1">
      <alignment horizontal="center"/>
      <protection/>
    </xf>
    <xf numFmtId="194" fontId="34" fillId="0" borderId="16" xfId="114" applyNumberFormat="1" applyFont="1" applyBorder="1" applyAlignment="1" applyProtection="1">
      <alignment horizontal="center"/>
      <protection/>
    </xf>
    <xf numFmtId="194" fontId="32" fillId="0" borderId="16" xfId="114" applyNumberFormat="1" applyFont="1" applyBorder="1" applyAlignment="1" applyProtection="1">
      <alignment horizontal="center"/>
      <protection/>
    </xf>
    <xf numFmtId="194" fontId="31" fillId="0" borderId="16" xfId="114" applyNumberFormat="1" applyFont="1" applyBorder="1" applyAlignment="1" applyProtection="1">
      <alignment horizontal="center"/>
      <protection/>
    </xf>
    <xf numFmtId="194" fontId="32" fillId="0" borderId="16" xfId="114" applyNumberFormat="1" applyFont="1" applyBorder="1" applyAlignment="1" applyProtection="1">
      <alignment horizontal="center"/>
      <protection locked="0"/>
    </xf>
    <xf numFmtId="194" fontId="35" fillId="53" borderId="16" xfId="0" applyNumberFormat="1" applyFont="1" applyFill="1" applyBorder="1" applyAlignment="1">
      <alignment horizontal="center"/>
    </xf>
    <xf numFmtId="194" fontId="35" fillId="0" borderId="16" xfId="0" applyNumberFormat="1" applyFont="1" applyFill="1" applyBorder="1" applyAlignment="1">
      <alignment horizontal="center"/>
    </xf>
    <xf numFmtId="194" fontId="5" fillId="0" borderId="18" xfId="114" applyNumberFormat="1" applyFont="1" applyFill="1" applyBorder="1" applyAlignment="1" applyProtection="1">
      <alignment horizontal="center"/>
      <protection/>
    </xf>
    <xf numFmtId="194" fontId="30" fillId="0" borderId="16" xfId="114" applyNumberFormat="1" applyFont="1" applyFill="1" applyBorder="1" applyAlignment="1" applyProtection="1">
      <alignment horizontal="center"/>
      <protection/>
    </xf>
    <xf numFmtId="194" fontId="31" fillId="0" borderId="16" xfId="114" applyNumberFormat="1" applyFont="1" applyFill="1" applyBorder="1" applyAlignment="1" applyProtection="1">
      <alignment horizontal="center"/>
      <protection locked="0"/>
    </xf>
    <xf numFmtId="194" fontId="31" fillId="0" borderId="18" xfId="114" applyNumberFormat="1" applyFont="1" applyFill="1" applyBorder="1" applyAlignment="1" applyProtection="1">
      <alignment horizontal="center"/>
      <protection/>
    </xf>
    <xf numFmtId="194" fontId="5" fillId="52" borderId="16" xfId="114" applyNumberFormat="1" applyFont="1" applyFill="1" applyBorder="1" applyAlignment="1" applyProtection="1">
      <alignment horizontal="center"/>
      <protection/>
    </xf>
    <xf numFmtId="194" fontId="30" fillId="0" borderId="16" xfId="114" applyNumberFormat="1" applyFont="1" applyFill="1" applyBorder="1" applyAlignment="1" applyProtection="1">
      <alignment horizontal="center"/>
      <protection locked="0"/>
    </xf>
    <xf numFmtId="194" fontId="31" fillId="54" borderId="16" xfId="114" applyNumberFormat="1" applyFont="1" applyFill="1" applyBorder="1" applyAlignment="1" applyProtection="1">
      <alignment horizontal="center"/>
      <protection/>
    </xf>
    <xf numFmtId="0" fontId="36" fillId="53" borderId="21" xfId="0" applyFont="1" applyFill="1" applyBorder="1" applyAlignment="1">
      <alignment horizontal="left" vertical="center" wrapText="1"/>
    </xf>
    <xf numFmtId="194" fontId="5" fillId="0" borderId="16" xfId="114" applyNumberFormat="1" applyFont="1" applyFill="1" applyBorder="1" applyAlignment="1" applyProtection="1">
      <alignment horizontal="center"/>
      <protection locked="0"/>
    </xf>
    <xf numFmtId="204" fontId="5" fillId="0" borderId="16" xfId="125" applyNumberFormat="1" applyFont="1" applyFill="1" applyBorder="1" applyAlignment="1" applyProtection="1">
      <alignment horizontal="center"/>
      <protection/>
    </xf>
    <xf numFmtId="204" fontId="32" fillId="0" borderId="16" xfId="125" applyNumberFormat="1" applyFont="1" applyFill="1" applyBorder="1" applyAlignment="1" applyProtection="1">
      <alignment horizontal="center"/>
      <protection/>
    </xf>
    <xf numFmtId="204" fontId="5" fillId="52" borderId="16" xfId="125" applyNumberFormat="1" applyFont="1" applyFill="1" applyBorder="1" applyAlignment="1" applyProtection="1">
      <alignment horizontal="center"/>
      <protection/>
    </xf>
    <xf numFmtId="204" fontId="33" fillId="7" borderId="16" xfId="125" applyNumberFormat="1" applyFont="1" applyFill="1" applyBorder="1" applyAlignment="1" applyProtection="1">
      <alignment horizontal="center" vertical="center" wrapText="1"/>
      <protection/>
    </xf>
    <xf numFmtId="204" fontId="33" fillId="52" borderId="16" xfId="125" applyNumberFormat="1" applyFont="1" applyFill="1" applyBorder="1" applyAlignment="1" applyProtection="1">
      <alignment horizontal="center"/>
      <protection/>
    </xf>
    <xf numFmtId="49" fontId="29" fillId="0" borderId="16" xfId="114" applyNumberFormat="1" applyFont="1" applyFill="1" applyBorder="1" applyAlignment="1" applyProtection="1">
      <alignment horizontal="center" vertical="center" wrapText="1"/>
      <protection/>
    </xf>
    <xf numFmtId="0" fontId="6" fillId="0" borderId="16" xfId="114" applyFont="1" applyFill="1" applyBorder="1" applyAlignment="1" applyProtection="1">
      <alignment horizontal="center" vertical="center"/>
      <protection/>
    </xf>
    <xf numFmtId="0" fontId="8" fillId="0" borderId="16" xfId="114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6" fillId="53" borderId="16" xfId="114" applyFont="1" applyFill="1" applyBorder="1" applyAlignment="1" applyProtection="1">
      <alignment horizontal="center" vertical="center"/>
      <protection/>
    </xf>
    <xf numFmtId="49" fontId="4" fillId="0" borderId="16" xfId="114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114" applyFont="1" applyFill="1" applyBorder="1" applyAlignment="1" applyProtection="1">
      <alignment vertical="center" wrapText="1"/>
      <protection/>
    </xf>
    <xf numFmtId="0" fontId="31" fillId="0" borderId="0" xfId="114" applyFont="1" applyFill="1" applyBorder="1" applyAlignment="1" applyProtection="1">
      <alignment horizontal="left" vertical="center" wrapText="1"/>
      <protection/>
    </xf>
    <xf numFmtId="0" fontId="27" fillId="0" borderId="0" xfId="114" applyFont="1" applyFill="1" applyProtection="1">
      <alignment/>
      <protection/>
    </xf>
    <xf numFmtId="204" fontId="5" fillId="54" borderId="16" xfId="125" applyNumberFormat="1" applyFont="1" applyFill="1" applyBorder="1" applyAlignment="1" applyProtection="1">
      <alignment horizontal="center"/>
      <protection/>
    </xf>
    <xf numFmtId="204" fontId="32" fillId="54" borderId="16" xfId="125" applyNumberFormat="1" applyFont="1" applyFill="1" applyBorder="1" applyAlignment="1" applyProtection="1">
      <alignment horizontal="center"/>
      <protection/>
    </xf>
    <xf numFmtId="0" fontId="35" fillId="54" borderId="16" xfId="114" applyFont="1" applyFill="1" applyBorder="1" applyAlignment="1" applyProtection="1">
      <alignment vertical="center" wrapText="1"/>
      <protection/>
    </xf>
    <xf numFmtId="194" fontId="33" fillId="52" borderId="16" xfId="114" applyNumberFormat="1" applyFont="1" applyFill="1" applyBorder="1" applyAlignment="1" applyProtection="1">
      <alignment horizontal="center" wrapText="1"/>
      <protection/>
    </xf>
    <xf numFmtId="0" fontId="36" fillId="53" borderId="0" xfId="0" applyFont="1" applyFill="1" applyBorder="1" applyAlignment="1">
      <alignment horizontal="left" vertical="center" wrapText="1"/>
    </xf>
    <xf numFmtId="0" fontId="82" fillId="7" borderId="0" xfId="114" applyFont="1" applyFill="1" applyProtection="1">
      <alignment/>
      <protection/>
    </xf>
    <xf numFmtId="0" fontId="28" fillId="0" borderId="0" xfId="114" applyFont="1" applyAlignment="1" applyProtection="1">
      <alignment/>
      <protection/>
    </xf>
    <xf numFmtId="0" fontId="5" fillId="0" borderId="0" xfId="114" applyFont="1" applyFill="1" applyAlignment="1" applyProtection="1">
      <alignment/>
      <protection/>
    </xf>
    <xf numFmtId="0" fontId="4" fillId="0" borderId="0" xfId="115" applyFont="1" applyAlignment="1" applyProtection="1">
      <alignment/>
      <protection/>
    </xf>
    <xf numFmtId="0" fontId="6" fillId="0" borderId="0" xfId="114" applyFont="1" applyFill="1" applyAlignment="1" applyProtection="1">
      <alignment/>
      <protection/>
    </xf>
    <xf numFmtId="194" fontId="5" fillId="53" borderId="16" xfId="0" applyNumberFormat="1" applyFont="1" applyFill="1" applyBorder="1" applyAlignment="1" applyProtection="1">
      <alignment horizontal="center"/>
      <protection/>
    </xf>
    <xf numFmtId="49" fontId="29" fillId="53" borderId="16" xfId="114" applyNumberFormat="1" applyFont="1" applyFill="1" applyBorder="1" applyAlignment="1" applyProtection="1">
      <alignment horizontal="center"/>
      <protection/>
    </xf>
    <xf numFmtId="0" fontId="5" fillId="53" borderId="16" xfId="0" applyFont="1" applyFill="1" applyBorder="1" applyAlignment="1" applyProtection="1">
      <alignment/>
      <protection/>
    </xf>
    <xf numFmtId="0" fontId="31" fillId="53" borderId="16" xfId="0" applyNumberFormat="1" applyFont="1" applyFill="1" applyBorder="1" applyAlignment="1">
      <alignment horizontal="left" vertical="center" wrapText="1"/>
    </xf>
    <xf numFmtId="194" fontId="82" fillId="0" borderId="0" xfId="114" applyNumberFormat="1" applyFont="1" applyFill="1" applyProtection="1">
      <alignment/>
      <protection/>
    </xf>
    <xf numFmtId="0" fontId="82" fillId="0" borderId="0" xfId="114" applyFont="1" applyFill="1" applyProtection="1">
      <alignment/>
      <protection/>
    </xf>
    <xf numFmtId="185" fontId="82" fillId="0" borderId="0" xfId="114" applyNumberFormat="1" applyFont="1" applyFill="1" applyProtection="1">
      <alignment/>
      <protection/>
    </xf>
    <xf numFmtId="4" fontId="82" fillId="0" borderId="0" xfId="114" applyNumberFormat="1" applyFont="1" applyFill="1" applyBorder="1" applyAlignment="1" applyProtection="1">
      <alignment horizontal="centerContinuous" vertical="center"/>
      <protection/>
    </xf>
    <xf numFmtId="4" fontId="82" fillId="0" borderId="0" xfId="114" applyNumberFormat="1" applyFont="1" applyFill="1" applyBorder="1" applyProtection="1">
      <alignment/>
      <protection/>
    </xf>
    <xf numFmtId="0" fontId="82" fillId="0" borderId="0" xfId="114" applyFont="1" applyFill="1" applyBorder="1" applyProtection="1">
      <alignment/>
      <protection/>
    </xf>
    <xf numFmtId="194" fontId="82" fillId="0" borderId="0" xfId="114" applyNumberFormat="1" applyFont="1" applyFill="1" applyBorder="1" applyProtection="1">
      <alignment/>
      <protection/>
    </xf>
    <xf numFmtId="204" fontId="31" fillId="0" borderId="16" xfId="125" applyNumberFormat="1" applyFont="1" applyFill="1" applyBorder="1" applyAlignment="1" applyProtection="1">
      <alignment horizontal="center"/>
      <protection/>
    </xf>
    <xf numFmtId="204" fontId="35" fillId="54" borderId="16" xfId="125" applyNumberFormat="1" applyFont="1" applyFill="1" applyBorder="1" applyAlignment="1" applyProtection="1">
      <alignment horizontal="center" vertical="center" wrapText="1"/>
      <protection/>
    </xf>
    <xf numFmtId="204" fontId="35" fillId="54" borderId="16" xfId="125" applyNumberFormat="1" applyFont="1" applyFill="1" applyBorder="1" applyAlignment="1" applyProtection="1">
      <alignment horizontal="center" wrapText="1"/>
      <protection/>
    </xf>
    <xf numFmtId="204" fontId="33" fillId="54" borderId="16" xfId="125" applyNumberFormat="1" applyFont="1" applyFill="1" applyBorder="1" applyAlignment="1" applyProtection="1">
      <alignment horizontal="center"/>
      <protection/>
    </xf>
    <xf numFmtId="194" fontId="35" fillId="53" borderId="16" xfId="0" applyNumberFormat="1" applyFont="1" applyFill="1" applyBorder="1" applyAlignment="1">
      <alignment horizontal="center"/>
    </xf>
    <xf numFmtId="204" fontId="35" fillId="54" borderId="16" xfId="125" applyNumberFormat="1" applyFont="1" applyFill="1" applyBorder="1" applyAlignment="1" applyProtection="1">
      <alignment horizontal="center"/>
      <protection/>
    </xf>
    <xf numFmtId="49" fontId="57" fillId="0" borderId="16" xfId="0" applyNumberFormat="1" applyFont="1" applyFill="1" applyBorder="1" applyAlignment="1">
      <alignment horizontal="center" vertical="center"/>
    </xf>
    <xf numFmtId="0" fontId="7" fillId="0" borderId="0" xfId="114" applyFont="1" applyFill="1" applyProtection="1">
      <alignment/>
      <protection/>
    </xf>
    <xf numFmtId="0" fontId="58" fillId="0" borderId="0" xfId="114" applyFont="1" applyFill="1" applyProtection="1">
      <alignment/>
      <protection/>
    </xf>
    <xf numFmtId="0" fontId="59" fillId="0" borderId="0" xfId="114" applyFont="1" applyFill="1" applyProtection="1">
      <alignment/>
      <protection/>
    </xf>
    <xf numFmtId="0" fontId="57" fillId="0" borderId="16" xfId="0" applyNumberFormat="1" applyFont="1" applyFill="1" applyBorder="1" applyAlignment="1" applyProtection="1">
      <alignment horizontal="center" vertical="center"/>
      <protection hidden="1"/>
    </xf>
    <xf numFmtId="0" fontId="57" fillId="54" borderId="16" xfId="0" applyNumberFormat="1" applyFont="1" applyFill="1" applyBorder="1" applyAlignment="1" applyProtection="1">
      <alignment horizontal="center" vertical="center"/>
      <protection hidden="1"/>
    </xf>
    <xf numFmtId="49" fontId="60" fillId="0" borderId="16" xfId="114" applyNumberFormat="1" applyFont="1" applyFill="1" applyBorder="1" applyAlignment="1" applyProtection="1">
      <alignment horizontal="center" vertical="center" wrapText="1"/>
      <protection/>
    </xf>
    <xf numFmtId="0" fontId="57" fillId="53" borderId="16" xfId="114" applyFont="1" applyFill="1" applyBorder="1" applyAlignment="1" applyProtection="1">
      <alignment horizontal="center" vertical="center"/>
      <protection locked="0"/>
    </xf>
    <xf numFmtId="0" fontId="83" fillId="7" borderId="0" xfId="114" applyFont="1" applyFill="1" applyProtection="1">
      <alignment/>
      <protection/>
    </xf>
    <xf numFmtId="0" fontId="7" fillId="0" borderId="16" xfId="114" applyFont="1" applyFill="1" applyBorder="1" applyAlignment="1" applyProtection="1">
      <alignment horizontal="center" vertical="center"/>
      <protection/>
    </xf>
    <xf numFmtId="204" fontId="31" fillId="54" borderId="16" xfId="125" applyNumberFormat="1" applyFont="1" applyFill="1" applyBorder="1" applyAlignment="1" applyProtection="1">
      <alignment horizontal="center"/>
      <protection/>
    </xf>
    <xf numFmtId="0" fontId="84" fillId="0" borderId="16" xfId="114" applyFont="1" applyBorder="1" applyAlignment="1" applyProtection="1">
      <alignment horizontal="center" vertical="center"/>
      <protection/>
    </xf>
    <xf numFmtId="0" fontId="83" fillId="0" borderId="16" xfId="114" applyFont="1" applyBorder="1" applyAlignment="1" applyProtection="1">
      <alignment vertical="center" wrapText="1"/>
      <protection/>
    </xf>
    <xf numFmtId="0" fontId="31" fillId="0" borderId="16" xfId="0" applyFont="1" applyFill="1" applyBorder="1" applyAlignment="1" applyProtection="1">
      <alignment horizontal="left" vertical="center" wrapText="1"/>
      <protection/>
    </xf>
    <xf numFmtId="194" fontId="33" fillId="52" borderId="16" xfId="114" applyNumberFormat="1" applyFont="1" applyFill="1" applyBorder="1" applyAlignment="1" applyProtection="1">
      <alignment horizontal="center" vertical="center" wrapText="1"/>
      <protection/>
    </xf>
    <xf numFmtId="194" fontId="35" fillId="0" borderId="16" xfId="125" applyNumberFormat="1" applyFont="1" applyFill="1" applyBorder="1" applyAlignment="1" applyProtection="1">
      <alignment horizontal="center"/>
      <protection/>
    </xf>
    <xf numFmtId="194" fontId="85" fillId="0" borderId="0" xfId="116" applyNumberFormat="1" applyFont="1" applyFill="1" applyAlignment="1" applyProtection="1">
      <alignment horizontal="center"/>
      <protection/>
    </xf>
    <xf numFmtId="4" fontId="82" fillId="0" borderId="0" xfId="114" applyNumberFormat="1" applyFont="1" applyFill="1" applyProtection="1">
      <alignment/>
      <protection/>
    </xf>
    <xf numFmtId="4" fontId="83" fillId="0" borderId="0" xfId="114" applyNumberFormat="1" applyFont="1" applyFill="1" applyProtection="1">
      <alignment/>
      <protection/>
    </xf>
    <xf numFmtId="0" fontId="83" fillId="0" borderId="0" xfId="114" applyFont="1" applyFill="1" applyProtection="1">
      <alignment/>
      <protection/>
    </xf>
    <xf numFmtId="0" fontId="11" fillId="0" borderId="19" xfId="114" applyFont="1" applyFill="1" applyBorder="1" applyAlignment="1" applyProtection="1">
      <alignment horizontal="center" vertical="center" wrapText="1"/>
      <protection/>
    </xf>
    <xf numFmtId="0" fontId="11" fillId="0" borderId="22" xfId="114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53" borderId="16" xfId="0" applyFont="1" applyFill="1" applyBorder="1" applyAlignment="1" applyProtection="1">
      <alignment horizontal="centerContinuous" vertical="center" wrapText="1"/>
      <protection/>
    </xf>
    <xf numFmtId="194" fontId="12" fillId="0" borderId="16" xfId="114" applyNumberFormat="1" applyFont="1" applyBorder="1" applyProtection="1">
      <alignment/>
      <protection locked="0"/>
    </xf>
    <xf numFmtId="194" fontId="11" fillId="0" borderId="16" xfId="114" applyNumberFormat="1" applyFont="1" applyBorder="1" applyProtection="1">
      <alignment/>
      <protection/>
    </xf>
    <xf numFmtId="194" fontId="62" fillId="0" borderId="16" xfId="0" applyNumberFormat="1" applyFont="1" applyFill="1" applyBorder="1" applyAlignment="1">
      <alignment vertical="center"/>
    </xf>
    <xf numFmtId="0" fontId="6" fillId="0" borderId="0" xfId="0" applyFont="1" applyFill="1" applyAlignment="1" applyProtection="1">
      <alignment/>
      <protection/>
    </xf>
    <xf numFmtId="194" fontId="6" fillId="0" borderId="0" xfId="0" applyNumberFormat="1" applyFont="1" applyFill="1" applyAlignment="1" applyProtection="1">
      <alignment/>
      <protection/>
    </xf>
    <xf numFmtId="194" fontId="8" fillId="0" borderId="0" xfId="114" applyNumberFormat="1" applyFont="1" applyBorder="1" applyProtection="1">
      <alignment/>
      <protection/>
    </xf>
    <xf numFmtId="0" fontId="11" fillId="53" borderId="16" xfId="114" applyFont="1" applyFill="1" applyBorder="1" applyAlignment="1" applyProtection="1">
      <alignment horizontal="center" vertical="center" wrapText="1"/>
      <protection/>
    </xf>
    <xf numFmtId="0" fontId="11" fillId="0" borderId="16" xfId="114" applyFont="1" applyFill="1" applyBorder="1" applyAlignment="1" applyProtection="1">
      <alignment horizontal="center" vertical="center" wrapText="1"/>
      <protection/>
    </xf>
    <xf numFmtId="0" fontId="8" fillId="7" borderId="0" xfId="114" applyFont="1" applyFill="1" applyProtection="1">
      <alignment/>
      <protection/>
    </xf>
    <xf numFmtId="0" fontId="7" fillId="7" borderId="0" xfId="114" applyFont="1" applyFill="1" applyProtection="1">
      <alignment/>
      <protection/>
    </xf>
    <xf numFmtId="4" fontId="6" fillId="0" borderId="0" xfId="114" applyNumberFormat="1" applyFont="1" applyBorder="1" applyAlignment="1" applyProtection="1">
      <alignment horizontal="centerContinuous" vertical="center"/>
      <protection/>
    </xf>
    <xf numFmtId="4" fontId="8" fillId="0" borderId="0" xfId="114" applyNumberFormat="1" applyFont="1" applyBorder="1" applyAlignment="1" applyProtection="1">
      <alignment horizontal="centerContinuous" vertical="center"/>
      <protection/>
    </xf>
    <xf numFmtId="194" fontId="86" fillId="0" borderId="16" xfId="114" applyNumberFormat="1" applyFont="1" applyFill="1" applyBorder="1" applyAlignment="1" applyProtection="1">
      <alignment horizontal="center"/>
      <protection/>
    </xf>
    <xf numFmtId="204" fontId="87" fillId="52" borderId="16" xfId="125" applyNumberFormat="1" applyFont="1" applyFill="1" applyBorder="1" applyAlignment="1" applyProtection="1">
      <alignment horizontal="center"/>
      <protection/>
    </xf>
    <xf numFmtId="194" fontId="87" fillId="0" borderId="16" xfId="114" applyNumberFormat="1" applyFont="1" applyFill="1" applyBorder="1" applyAlignment="1" applyProtection="1">
      <alignment horizontal="center"/>
      <protection/>
    </xf>
    <xf numFmtId="194" fontId="88" fillId="0" borderId="16" xfId="114" applyNumberFormat="1" applyFont="1" applyFill="1" applyBorder="1" applyAlignment="1" applyProtection="1">
      <alignment horizontal="center"/>
      <protection/>
    </xf>
    <xf numFmtId="194" fontId="88" fillId="0" borderId="16" xfId="114" applyNumberFormat="1" applyFont="1" applyFill="1" applyBorder="1" applyAlignment="1" applyProtection="1">
      <alignment horizontal="center"/>
      <protection locked="0"/>
    </xf>
    <xf numFmtId="194" fontId="89" fillId="0" borderId="16" xfId="125" applyNumberFormat="1" applyFont="1" applyFill="1" applyBorder="1" applyAlignment="1" applyProtection="1">
      <alignment horizontal="center"/>
      <protection/>
    </xf>
    <xf numFmtId="194" fontId="87" fillId="52" borderId="16" xfId="114" applyNumberFormat="1" applyFont="1" applyFill="1" applyBorder="1" applyAlignment="1" applyProtection="1">
      <alignment horizontal="center" vertical="center" wrapText="1"/>
      <protection/>
    </xf>
    <xf numFmtId="0" fontId="6" fillId="0" borderId="0" xfId="114" applyFont="1" applyFill="1" applyAlignment="1" applyProtection="1">
      <alignment horizontal="center" wrapText="1"/>
      <protection/>
    </xf>
    <xf numFmtId="185" fontId="8" fillId="0" borderId="0" xfId="114" applyNumberFormat="1" applyFont="1" applyProtection="1">
      <alignment/>
      <protection/>
    </xf>
    <xf numFmtId="2" fontId="8" fillId="0" borderId="0" xfId="114" applyNumberFormat="1" applyFont="1" applyFill="1" applyProtection="1">
      <alignment/>
      <protection/>
    </xf>
    <xf numFmtId="194" fontId="6" fillId="0" borderId="0" xfId="116" applyNumberFormat="1" applyFont="1" applyAlignment="1" applyProtection="1">
      <alignment horizontal="center"/>
      <protection/>
    </xf>
    <xf numFmtId="185" fontId="8" fillId="0" borderId="0" xfId="114" applyNumberFormat="1" applyFont="1" applyBorder="1" applyProtection="1">
      <alignment/>
      <protection/>
    </xf>
    <xf numFmtId="0" fontId="8" fillId="0" borderId="0" xfId="114" applyFont="1" applyBorder="1" applyProtection="1">
      <alignment/>
      <protection/>
    </xf>
    <xf numFmtId="194" fontId="5" fillId="0" borderId="0" xfId="114" applyNumberFormat="1" applyFont="1" applyFill="1" applyAlignment="1" applyProtection="1">
      <alignment horizontal="left" vertical="center"/>
      <protection/>
    </xf>
    <xf numFmtId="194" fontId="5" fillId="0" borderId="0" xfId="114" applyNumberFormat="1" applyFont="1" applyFill="1" applyAlignment="1" applyProtection="1">
      <alignment horizontal="right" vertical="center"/>
      <protection/>
    </xf>
    <xf numFmtId="194" fontId="6" fillId="0" borderId="0" xfId="0" applyNumberFormat="1" applyFont="1" applyFill="1" applyBorder="1" applyAlignment="1" applyProtection="1">
      <alignment vertical="center"/>
      <protection/>
    </xf>
    <xf numFmtId="185" fontId="6" fillId="0" borderId="0" xfId="0" applyNumberFormat="1" applyFont="1" applyFill="1" applyBorder="1" applyAlignment="1" applyProtection="1">
      <alignment vertical="center"/>
      <protection/>
    </xf>
    <xf numFmtId="49" fontId="11" fillId="0" borderId="16" xfId="114" applyNumberFormat="1" applyFont="1" applyFill="1" applyBorder="1" applyAlignment="1" applyProtection="1">
      <alignment horizontal="center" vertical="top" wrapText="1"/>
      <protection/>
    </xf>
    <xf numFmtId="204" fontId="63" fillId="54" borderId="16" xfId="125" applyNumberFormat="1" applyFont="1" applyFill="1" applyBorder="1" applyAlignment="1" applyProtection="1">
      <alignment horizontal="center" vertical="center" wrapText="1"/>
      <protection/>
    </xf>
    <xf numFmtId="194" fontId="5" fillId="0" borderId="16" xfId="0" applyNumberFormat="1" applyFont="1" applyFill="1" applyBorder="1" applyAlignment="1" applyProtection="1">
      <alignment horizontal="center"/>
      <protection/>
    </xf>
    <xf numFmtId="0" fontId="6" fillId="53" borderId="0" xfId="114" applyFont="1" applyFill="1" applyAlignment="1" applyProtection="1">
      <alignment horizontal="center" wrapText="1"/>
      <protection/>
    </xf>
    <xf numFmtId="194" fontId="6" fillId="53" borderId="0" xfId="114" applyNumberFormat="1" applyFont="1" applyFill="1" applyBorder="1" applyAlignment="1" applyProtection="1">
      <alignment horizontal="center" wrapText="1"/>
      <protection/>
    </xf>
    <xf numFmtId="194" fontId="6" fillId="0" borderId="0" xfId="114" applyNumberFormat="1" applyFont="1" applyFill="1" applyBorder="1" applyAlignment="1" applyProtection="1">
      <alignment horizontal="center" wrapText="1"/>
      <protection/>
    </xf>
    <xf numFmtId="2" fontId="8" fillId="53" borderId="0" xfId="114" applyNumberFormat="1" applyFont="1" applyFill="1" applyProtection="1">
      <alignment/>
      <protection/>
    </xf>
    <xf numFmtId="49" fontId="11" fillId="53" borderId="16" xfId="114" applyNumberFormat="1" applyFont="1" applyFill="1" applyBorder="1" applyAlignment="1" applyProtection="1">
      <alignment horizontal="center" vertical="top" wrapText="1"/>
      <protection/>
    </xf>
    <xf numFmtId="194" fontId="33" fillId="53" borderId="16" xfId="114" applyNumberFormat="1" applyFont="1" applyFill="1" applyBorder="1" applyAlignment="1" applyProtection="1">
      <alignment horizontal="center"/>
      <protection/>
    </xf>
    <xf numFmtId="194" fontId="32" fillId="53" borderId="16" xfId="114" applyNumberFormat="1" applyFont="1" applyFill="1" applyBorder="1" applyAlignment="1" applyProtection="1">
      <alignment horizontal="center"/>
      <protection/>
    </xf>
    <xf numFmtId="194" fontId="32" fillId="0" borderId="16" xfId="114" applyNumberFormat="1" applyFont="1" applyFill="1" applyBorder="1" applyAlignment="1" applyProtection="1">
      <alignment horizontal="center"/>
      <protection/>
    </xf>
    <xf numFmtId="194" fontId="32" fillId="53" borderId="16" xfId="114" applyNumberFormat="1" applyFont="1" applyFill="1" applyBorder="1" applyAlignment="1" applyProtection="1">
      <alignment horizontal="center"/>
      <protection locked="0"/>
    </xf>
    <xf numFmtId="194" fontId="32" fillId="0" borderId="16" xfId="114" applyNumberFormat="1" applyFont="1" applyFill="1" applyBorder="1" applyAlignment="1" applyProtection="1">
      <alignment horizontal="center"/>
      <protection locked="0"/>
    </xf>
    <xf numFmtId="194" fontId="33" fillId="52" borderId="16" xfId="114" applyNumberFormat="1" applyFont="1" applyFill="1" applyBorder="1" applyAlignment="1" applyProtection="1">
      <alignment horizontal="center"/>
      <protection/>
    </xf>
    <xf numFmtId="4" fontId="6" fillId="53" borderId="0" xfId="114" applyNumberFormat="1" applyFont="1" applyFill="1" applyBorder="1" applyAlignment="1" applyProtection="1">
      <alignment horizontal="centerContinuous" vertical="center"/>
      <protection/>
    </xf>
    <xf numFmtId="4" fontId="6" fillId="0" borderId="0" xfId="114" applyNumberFormat="1" applyFont="1" applyFill="1" applyBorder="1" applyAlignment="1" applyProtection="1">
      <alignment horizontal="centerContinuous" vertical="center"/>
      <protection/>
    </xf>
    <xf numFmtId="4" fontId="8" fillId="53" borderId="0" xfId="114" applyNumberFormat="1" applyFont="1" applyFill="1" applyBorder="1" applyAlignment="1" applyProtection="1">
      <alignment horizontal="centerContinuous" vertical="center"/>
      <protection/>
    </xf>
    <xf numFmtId="4" fontId="8" fillId="0" borderId="0" xfId="114" applyNumberFormat="1" applyFont="1" applyFill="1" applyBorder="1" applyAlignment="1" applyProtection="1">
      <alignment horizontal="centerContinuous" vertical="center"/>
      <protection/>
    </xf>
    <xf numFmtId="185" fontId="8" fillId="53" borderId="0" xfId="114" applyNumberFormat="1" applyFont="1" applyFill="1" applyBorder="1" applyAlignment="1" applyProtection="1">
      <alignment horizontal="center" vertical="center" wrapText="1"/>
      <protection/>
    </xf>
    <xf numFmtId="185" fontId="8" fillId="0" borderId="0" xfId="114" applyNumberFormat="1" applyFont="1" applyFill="1" applyBorder="1" applyAlignment="1" applyProtection="1">
      <alignment horizontal="center" vertical="center" wrapText="1"/>
      <protection/>
    </xf>
    <xf numFmtId="2" fontId="64" fillId="53" borderId="0" xfId="0" applyNumberFormat="1" applyFont="1" applyFill="1" applyBorder="1" applyAlignment="1">
      <alignment horizontal="right"/>
    </xf>
    <xf numFmtId="185" fontId="8" fillId="53" borderId="0" xfId="114" applyNumberFormat="1" applyFont="1" applyFill="1" applyBorder="1" applyAlignment="1" applyProtection="1">
      <alignment horizontal="center"/>
      <protection/>
    </xf>
    <xf numFmtId="185" fontId="8" fillId="0" borderId="0" xfId="114" applyNumberFormat="1" applyFont="1" applyFill="1" applyBorder="1" applyAlignment="1" applyProtection="1">
      <alignment horizontal="center"/>
      <protection/>
    </xf>
    <xf numFmtId="185" fontId="8" fillId="53" borderId="0" xfId="114" applyNumberFormat="1" applyFont="1" applyFill="1" applyBorder="1" applyProtection="1">
      <alignment/>
      <protection/>
    </xf>
    <xf numFmtId="185" fontId="8" fillId="53" borderId="0" xfId="114" applyNumberFormat="1" applyFont="1" applyFill="1" applyAlignment="1" applyProtection="1">
      <alignment horizontal="center"/>
      <protection/>
    </xf>
    <xf numFmtId="185" fontId="8" fillId="0" borderId="0" xfId="114" applyNumberFormat="1" applyFont="1" applyFill="1" applyAlignment="1" applyProtection="1">
      <alignment horizontal="center"/>
      <protection/>
    </xf>
    <xf numFmtId="185" fontId="8" fillId="53" borderId="0" xfId="114" applyNumberFormat="1" applyFont="1" applyFill="1" applyProtection="1">
      <alignment/>
      <protection/>
    </xf>
    <xf numFmtId="0" fontId="8" fillId="53" borderId="0" xfId="114" applyFont="1" applyFill="1" applyAlignment="1" applyProtection="1">
      <alignment horizontal="center"/>
      <protection/>
    </xf>
    <xf numFmtId="0" fontId="8" fillId="0" borderId="0" xfId="114" applyFont="1" applyFill="1" applyAlignment="1" applyProtection="1">
      <alignment horizontal="center"/>
      <protection/>
    </xf>
    <xf numFmtId="0" fontId="11" fillId="53" borderId="22" xfId="114" applyFont="1" applyFill="1" applyBorder="1" applyAlignment="1" applyProtection="1">
      <alignment horizontal="center" vertical="center" wrapText="1"/>
      <protection/>
    </xf>
    <xf numFmtId="49" fontId="11" fillId="53" borderId="23" xfId="114" applyNumberFormat="1" applyFont="1" applyFill="1" applyBorder="1" applyAlignment="1" applyProtection="1">
      <alignment horizontal="center" vertical="top" wrapText="1"/>
      <protection/>
    </xf>
    <xf numFmtId="194" fontId="31" fillId="53" borderId="16" xfId="114" applyNumberFormat="1" applyFont="1" applyFill="1" applyBorder="1" applyAlignment="1" applyProtection="1">
      <alignment horizontal="center"/>
      <protection locked="0"/>
    </xf>
    <xf numFmtId="194" fontId="31" fillId="53" borderId="24" xfId="114" applyNumberFormat="1" applyFont="1" applyFill="1" applyBorder="1" applyAlignment="1" applyProtection="1">
      <alignment horizontal="center"/>
      <protection locked="0"/>
    </xf>
    <xf numFmtId="0" fontId="7" fillId="54" borderId="16" xfId="114" applyFont="1" applyFill="1" applyBorder="1" applyAlignment="1" applyProtection="1">
      <alignment horizontal="center" vertical="center"/>
      <protection/>
    </xf>
    <xf numFmtId="0" fontId="36" fillId="54" borderId="21" xfId="0" applyFont="1" applyFill="1" applyBorder="1" applyAlignment="1">
      <alignment horizontal="left" vertical="center" wrapText="1"/>
    </xf>
    <xf numFmtId="185" fontId="30" fillId="54" borderId="16" xfId="114" applyNumberFormat="1" applyFont="1" applyFill="1" applyBorder="1" applyProtection="1">
      <alignment/>
      <protection locked="0"/>
    </xf>
    <xf numFmtId="194" fontId="31" fillId="54" borderId="16" xfId="114" applyNumberFormat="1" applyFont="1" applyFill="1" applyBorder="1" applyAlignment="1" applyProtection="1">
      <alignment horizontal="center"/>
      <protection locked="0"/>
    </xf>
    <xf numFmtId="0" fontId="7" fillId="54" borderId="0" xfId="114" applyFont="1" applyFill="1" applyProtection="1">
      <alignment/>
      <protection/>
    </xf>
    <xf numFmtId="194" fontId="5" fillId="54" borderId="16" xfId="114" applyNumberFormat="1" applyFont="1" applyFill="1" applyBorder="1" applyAlignment="1" applyProtection="1">
      <alignment horizontal="center"/>
      <protection/>
    </xf>
    <xf numFmtId="194" fontId="8" fillId="53" borderId="0" xfId="114" applyNumberFormat="1" applyFont="1" applyFill="1" applyProtection="1">
      <alignment/>
      <protection/>
    </xf>
    <xf numFmtId="194" fontId="30" fillId="53" borderId="16" xfId="114" applyNumberFormat="1" applyFont="1" applyFill="1" applyBorder="1" applyAlignment="1" applyProtection="1">
      <alignment horizontal="center"/>
      <protection locked="0"/>
    </xf>
    <xf numFmtId="204" fontId="30" fillId="54" borderId="16" xfId="125" applyNumberFormat="1" applyFont="1" applyFill="1" applyBorder="1" applyAlignment="1" applyProtection="1">
      <alignment horizontal="center"/>
      <protection/>
    </xf>
    <xf numFmtId="194" fontId="6" fillId="55" borderId="16" xfId="114" applyNumberFormat="1" applyFont="1" applyFill="1" applyBorder="1" applyProtection="1">
      <alignment/>
      <protection/>
    </xf>
    <xf numFmtId="194" fontId="6" fillId="0" borderId="16" xfId="114" applyNumberFormat="1" applyFont="1" applyFill="1" applyBorder="1" applyProtection="1">
      <alignment/>
      <protection/>
    </xf>
    <xf numFmtId="194" fontId="12" fillId="55" borderId="16" xfId="114" applyNumberFormat="1" applyFont="1" applyFill="1" applyBorder="1" applyProtection="1">
      <alignment/>
      <protection locked="0"/>
    </xf>
    <xf numFmtId="194" fontId="11" fillId="55" borderId="16" xfId="114" applyNumberFormat="1" applyFont="1" applyFill="1" applyBorder="1" applyProtection="1">
      <alignment/>
      <protection/>
    </xf>
    <xf numFmtId="194" fontId="62" fillId="55" borderId="16" xfId="0" applyNumberFormat="1" applyFont="1" applyFill="1" applyBorder="1" applyAlignment="1">
      <alignment/>
    </xf>
    <xf numFmtId="194" fontId="8" fillId="53" borderId="0" xfId="114" applyNumberFormat="1" applyFont="1" applyFill="1" applyBorder="1" applyProtection="1">
      <alignment/>
      <protection/>
    </xf>
    <xf numFmtId="185" fontId="8" fillId="0" borderId="0" xfId="114" applyNumberFormat="1" applyFont="1" applyFill="1" applyBorder="1" applyProtection="1">
      <alignment/>
      <protection/>
    </xf>
    <xf numFmtId="185" fontId="8" fillId="0" borderId="0" xfId="114" applyNumberFormat="1" applyFont="1" applyFill="1" applyProtection="1">
      <alignment/>
      <protection/>
    </xf>
    <xf numFmtId="0" fontId="8" fillId="55" borderId="0" xfId="114" applyFont="1" applyFill="1" applyProtection="1">
      <alignment/>
      <protection/>
    </xf>
    <xf numFmtId="0" fontId="18" fillId="0" borderId="0" xfId="114" applyFont="1" applyAlignment="1" applyProtection="1">
      <alignment horizontal="center"/>
      <protection/>
    </xf>
    <xf numFmtId="0" fontId="7" fillId="0" borderId="0" xfId="114" applyFont="1" applyFill="1" applyAlignment="1" applyProtection="1">
      <alignment horizontal="center" vertical="center" wrapText="1"/>
      <protection/>
    </xf>
    <xf numFmtId="0" fontId="5" fillId="53" borderId="16" xfId="114" applyFont="1" applyFill="1" applyBorder="1" applyAlignment="1" applyProtection="1">
      <alignment horizontal="center" vertical="center"/>
      <protection/>
    </xf>
    <xf numFmtId="0" fontId="5" fillId="53" borderId="19" xfId="114" applyFont="1" applyFill="1" applyBorder="1" applyAlignment="1" applyProtection="1">
      <alignment horizontal="center" vertical="center"/>
      <protection/>
    </xf>
    <xf numFmtId="0" fontId="9" fillId="0" borderId="16" xfId="114" applyFont="1" applyFill="1" applyBorder="1" applyAlignment="1" applyProtection="1">
      <alignment horizontal="center" vertical="center" wrapText="1"/>
      <protection/>
    </xf>
    <xf numFmtId="0" fontId="4" fillId="0" borderId="16" xfId="114" applyFont="1" applyFill="1" applyBorder="1" applyAlignment="1" applyProtection="1">
      <alignment horizontal="center" vertical="center" wrapText="1"/>
      <protection/>
    </xf>
    <xf numFmtId="0" fontId="8" fillId="0" borderId="17" xfId="114" applyFont="1" applyFill="1" applyBorder="1" applyAlignment="1" applyProtection="1">
      <alignment horizontal="center"/>
      <protection/>
    </xf>
    <xf numFmtId="0" fontId="4" fillId="0" borderId="0" xfId="114" applyFont="1" applyAlignment="1" applyProtection="1">
      <alignment horizontal="center"/>
      <protection/>
    </xf>
    <xf numFmtId="0" fontId="56" fillId="0" borderId="0" xfId="114" applyFont="1" applyFill="1" applyAlignment="1" applyProtection="1">
      <alignment horizontal="center" vertical="center" wrapText="1"/>
      <protection/>
    </xf>
    <xf numFmtId="0" fontId="4" fillId="0" borderId="0" xfId="115" applyFont="1" applyAlignment="1" applyProtection="1">
      <alignment horizontal="center"/>
      <protection/>
    </xf>
    <xf numFmtId="0" fontId="5" fillId="0" borderId="20" xfId="114" applyFont="1" applyFill="1" applyBorder="1" applyAlignment="1" applyProtection="1">
      <alignment horizontal="center" vertical="center"/>
      <protection/>
    </xf>
    <xf numFmtId="0" fontId="5" fillId="0" borderId="25" xfId="114" applyFont="1" applyFill="1" applyBorder="1" applyAlignment="1" applyProtection="1">
      <alignment horizontal="center" vertical="center"/>
      <protection/>
    </xf>
    <xf numFmtId="0" fontId="5" fillId="0" borderId="18" xfId="114" applyFont="1" applyFill="1" applyBorder="1" applyAlignment="1" applyProtection="1">
      <alignment horizontal="center" vertical="center"/>
      <protection/>
    </xf>
    <xf numFmtId="0" fontId="5" fillId="0" borderId="23" xfId="114" applyFont="1" applyFill="1" applyBorder="1" applyAlignment="1" applyProtection="1">
      <alignment horizontal="center" vertical="center"/>
      <protection/>
    </xf>
    <xf numFmtId="0" fontId="5" fillId="0" borderId="0" xfId="114" applyFont="1" applyFill="1" applyAlignment="1" applyProtection="1">
      <alignment horizontal="center" vertical="center" wrapText="1"/>
      <protection/>
    </xf>
    <xf numFmtId="0" fontId="5" fillId="0" borderId="16" xfId="114" applyFont="1" applyFill="1" applyBorder="1" applyAlignment="1" applyProtection="1">
      <alignment horizontal="center" vertical="center"/>
      <protection/>
    </xf>
    <xf numFmtId="0" fontId="5" fillId="0" borderId="0" xfId="114" applyFont="1" applyFill="1" applyAlignment="1" applyProtection="1">
      <alignment horizontal="center" wrapText="1"/>
      <protection/>
    </xf>
  </cellXfs>
  <cellStyles count="12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2 2" xfId="99"/>
    <cellStyle name="Звичайний 3" xfId="100"/>
    <cellStyle name="Зв'язана клітинка" xfId="101"/>
    <cellStyle name="Итог" xfId="102"/>
    <cellStyle name="Контрольна клітинка" xfId="103"/>
    <cellStyle name="Контрольная ячейка" xfId="104"/>
    <cellStyle name="Назва" xfId="105"/>
    <cellStyle name="Название" xfId="106"/>
    <cellStyle name="Нейтральный" xfId="107"/>
    <cellStyle name="Обчислення" xfId="108"/>
    <cellStyle name="Обычный 2" xfId="109"/>
    <cellStyle name="Обычный 2 2" xfId="110"/>
    <cellStyle name="Обычный 2 3" xfId="111"/>
    <cellStyle name="Обычный 3" xfId="112"/>
    <cellStyle name="Обычный 3 2" xfId="113"/>
    <cellStyle name="Обычный_ZV1PIV98" xfId="114"/>
    <cellStyle name="Обычный_Додаток 4" xfId="115"/>
    <cellStyle name="Обычный_Додаток 5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ечание 2" xfId="122"/>
    <cellStyle name="Примітка" xfId="123"/>
    <cellStyle name="Примітка 2" xfId="124"/>
    <cellStyle name="Percent" xfId="125"/>
    <cellStyle name="Результат" xfId="126"/>
    <cellStyle name="Связанная ячейка" xfId="127"/>
    <cellStyle name="Середній" xfId="128"/>
    <cellStyle name="Стиль 1" xfId="129"/>
    <cellStyle name="Текст попередження" xfId="130"/>
    <cellStyle name="Текст пояснення" xfId="131"/>
    <cellStyle name="Текст предупреждения" xfId="132"/>
    <cellStyle name="Тысячи [0]_Розподіл (2)" xfId="133"/>
    <cellStyle name="Тысячи_Розподіл (2)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9"/>
  <sheetViews>
    <sheetView showGridLines="0" showZeros="0" view="pageBreakPreview" zoomScale="85" zoomScaleNormal="75" zoomScaleSheetLayoutView="85" workbookViewId="0" topLeftCell="A1">
      <pane xSplit="3" ySplit="9" topLeftCell="D8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6" sqref="B66"/>
    </sheetView>
  </sheetViews>
  <sheetFormatPr defaultColWidth="7.875" defaultRowHeight="12.75"/>
  <cols>
    <col min="1" max="1" width="12.375" style="23" customWidth="1"/>
    <col min="2" max="2" width="72.125" style="23" customWidth="1"/>
    <col min="3" max="3" width="0.12890625" style="23" customWidth="1"/>
    <col min="4" max="4" width="27.00390625" style="5" customWidth="1"/>
    <col min="5" max="5" width="19.25390625" style="5" customWidth="1"/>
    <col min="6" max="6" width="21.125" style="5" customWidth="1"/>
    <col min="7" max="7" width="18.75390625" style="5" customWidth="1"/>
    <col min="8" max="8" width="15.625" style="5" customWidth="1"/>
    <col min="9" max="9" width="20.875" style="5" customWidth="1"/>
    <col min="10" max="10" width="16.00390625" style="5" customWidth="1"/>
    <col min="11" max="11" width="23.25390625" style="287" customWidth="1"/>
    <col min="12" max="12" width="23.375" style="287" customWidth="1"/>
    <col min="13" max="13" width="20.625" style="5" customWidth="1"/>
    <col min="14" max="14" width="13.25390625" style="5" customWidth="1"/>
    <col min="15" max="15" width="20.625" style="5" customWidth="1"/>
    <col min="16" max="16" width="22.375" style="5" customWidth="1"/>
    <col min="17" max="17" width="20.625" style="5" customWidth="1"/>
    <col min="18" max="18" width="13.25390625" style="5" customWidth="1"/>
    <col min="19" max="33" width="7.875" style="23" customWidth="1"/>
    <col min="34" max="16384" width="7.875" style="5" customWidth="1"/>
  </cols>
  <sheetData>
    <row r="1" spans="1:19" s="18" customFormat="1" ht="18.75">
      <c r="A1" s="295" t="s">
        <v>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163"/>
    </row>
    <row r="2" spans="1:19" s="19" customFormat="1" ht="20.25" customHeight="1">
      <c r="A2" s="296" t="s">
        <v>70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164"/>
    </row>
    <row r="3" spans="1:19" s="20" customFormat="1" ht="15.75" customHeight="1">
      <c r="A3" s="297" t="s">
        <v>6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165"/>
    </row>
    <row r="4" spans="1:19" s="21" customFormat="1" ht="26.25" customHeight="1">
      <c r="A4" s="302" t="s">
        <v>264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</row>
    <row r="5" spans="1:19" s="21" customFormat="1" ht="23.25" customHeight="1">
      <c r="A5" s="289" t="s">
        <v>241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166"/>
    </row>
    <row r="6" spans="2:33" s="1" customFormat="1" ht="20.25">
      <c r="B6" s="2" t="s">
        <v>140</v>
      </c>
      <c r="C6" s="2"/>
      <c r="D6" s="233"/>
      <c r="E6" s="234"/>
      <c r="F6" s="233"/>
      <c r="G6" s="68"/>
      <c r="H6" s="68"/>
      <c r="K6" s="263"/>
      <c r="L6" s="276"/>
      <c r="M6" s="263"/>
      <c r="N6" s="75"/>
      <c r="O6" s="68"/>
      <c r="Q6" s="294" t="s">
        <v>221</v>
      </c>
      <c r="R6" s="294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18" s="22" customFormat="1" ht="18" customHeight="1">
      <c r="A7" s="292" t="s">
        <v>7</v>
      </c>
      <c r="B7" s="293" t="s">
        <v>8</v>
      </c>
      <c r="C7" s="301" t="s">
        <v>78</v>
      </c>
      <c r="D7" s="299"/>
      <c r="E7" s="299"/>
      <c r="F7" s="299"/>
      <c r="G7" s="299"/>
      <c r="H7" s="299"/>
      <c r="I7" s="299"/>
      <c r="J7" s="300"/>
      <c r="K7" s="290" t="s">
        <v>79</v>
      </c>
      <c r="L7" s="291"/>
      <c r="M7" s="291"/>
      <c r="N7" s="291"/>
      <c r="O7" s="298" t="s">
        <v>80</v>
      </c>
      <c r="P7" s="298"/>
      <c r="Q7" s="299"/>
      <c r="R7" s="300"/>
    </row>
    <row r="8" spans="1:18" s="56" customFormat="1" ht="114" customHeight="1">
      <c r="A8" s="292"/>
      <c r="B8" s="293"/>
      <c r="C8" s="51" t="s">
        <v>82</v>
      </c>
      <c r="D8" s="204" t="s">
        <v>230</v>
      </c>
      <c r="E8" s="205" t="s">
        <v>259</v>
      </c>
      <c r="F8" s="205" t="s">
        <v>9</v>
      </c>
      <c r="G8" s="206" t="s">
        <v>260</v>
      </c>
      <c r="H8" s="204" t="s">
        <v>261</v>
      </c>
      <c r="I8" s="204" t="s">
        <v>116</v>
      </c>
      <c r="J8" s="204" t="s">
        <v>231</v>
      </c>
      <c r="K8" s="266" t="s">
        <v>233</v>
      </c>
      <c r="L8" s="207" t="s">
        <v>9</v>
      </c>
      <c r="M8" s="207" t="s">
        <v>209</v>
      </c>
      <c r="N8" s="207" t="s">
        <v>10</v>
      </c>
      <c r="O8" s="53" t="s">
        <v>232</v>
      </c>
      <c r="P8" s="52" t="s">
        <v>9</v>
      </c>
      <c r="Q8" s="54" t="s">
        <v>193</v>
      </c>
      <c r="R8" s="55" t="s">
        <v>10</v>
      </c>
    </row>
    <row r="9" spans="1:33" s="3" customFormat="1" ht="15">
      <c r="A9" s="16">
        <v>1</v>
      </c>
      <c r="B9" s="16">
        <v>2</v>
      </c>
      <c r="C9" s="15" t="s">
        <v>74</v>
      </c>
      <c r="D9" s="15" t="s">
        <v>74</v>
      </c>
      <c r="E9" s="15" t="s">
        <v>192</v>
      </c>
      <c r="F9" s="15" t="s">
        <v>11</v>
      </c>
      <c r="G9" s="15" t="s">
        <v>107</v>
      </c>
      <c r="H9" s="15" t="s">
        <v>108</v>
      </c>
      <c r="I9" s="15" t="s">
        <v>75</v>
      </c>
      <c r="J9" s="15" t="s">
        <v>12</v>
      </c>
      <c r="K9" s="267" t="s">
        <v>13</v>
      </c>
      <c r="L9" s="244" t="s">
        <v>14</v>
      </c>
      <c r="M9" s="244" t="s">
        <v>15</v>
      </c>
      <c r="N9" s="244" t="s">
        <v>76</v>
      </c>
      <c r="O9" s="15" t="s">
        <v>16</v>
      </c>
      <c r="P9" s="15" t="s">
        <v>73</v>
      </c>
      <c r="Q9" s="36" t="s">
        <v>103</v>
      </c>
      <c r="R9" s="15" t="s">
        <v>104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s="1" customFormat="1" ht="20.25" customHeight="1">
      <c r="A10" s="148">
        <v>10000000</v>
      </c>
      <c r="B10" s="83" t="s">
        <v>17</v>
      </c>
      <c r="C10" s="84" t="e">
        <f>C11+#REF!+C15+C21+#REF!</f>
        <v>#REF!</v>
      </c>
      <c r="D10" s="122">
        <f>D11+D15+D21+D26+D31+D25</f>
        <v>5920267.27144</v>
      </c>
      <c r="E10" s="122">
        <f>E11+E15+E21+E26+E31+E25</f>
        <v>4077109.5706599997</v>
      </c>
      <c r="F10" s="122">
        <f>F11+F15+F21+F26+F31+F25</f>
        <v>4379682.640350001</v>
      </c>
      <c r="G10" s="122">
        <f>F10-E10</f>
        <v>302573.0696900012</v>
      </c>
      <c r="H10" s="142">
        <f>_xlfn.IFERROR(F10/E10,"")</f>
        <v>1.0742126411974307</v>
      </c>
      <c r="I10" s="122">
        <f aca="true" t="shared" si="0" ref="I10:I19">F10-D10</f>
        <v>-1540584.6310899993</v>
      </c>
      <c r="J10" s="142">
        <f>_xlfn.IFERROR(F10/D10,"")</f>
        <v>0.7397778579149722</v>
      </c>
      <c r="K10" s="122">
        <f>K11+K15+K21+K26+K31+K14</f>
        <v>4279.751</v>
      </c>
      <c r="L10" s="122">
        <f>L11+L15+L21+L26+L31+L14</f>
        <v>4377.16604</v>
      </c>
      <c r="M10" s="121">
        <f aca="true" t="shared" si="1" ref="M10:M16">L10-K10</f>
        <v>97.41503999999986</v>
      </c>
      <c r="N10" s="157">
        <f>_xlfn.IFERROR(L10/K10,"")</f>
        <v>1.0227618475934697</v>
      </c>
      <c r="O10" s="122">
        <f aca="true" t="shared" si="2" ref="O10:O19">D10+K10</f>
        <v>5924547.02244</v>
      </c>
      <c r="P10" s="122">
        <f aca="true" t="shared" si="3" ref="P10:P24">L10+F10</f>
        <v>4384059.8063900005</v>
      </c>
      <c r="Q10" s="133">
        <f aca="true" t="shared" si="4" ref="Q10:Q19">P10-O10</f>
        <v>-1540487.21605</v>
      </c>
      <c r="R10" s="142">
        <f>_xlfn.IFERROR(P10/O10,"")</f>
        <v>0.739982278777567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40.5" customHeight="1">
      <c r="A11" s="148">
        <v>11000000</v>
      </c>
      <c r="B11" s="83" t="s">
        <v>57</v>
      </c>
      <c r="C11" s="84">
        <f>C12+C13</f>
        <v>107497.5</v>
      </c>
      <c r="D11" s="122">
        <f>D12+D13</f>
        <v>4166885.72181</v>
      </c>
      <c r="E11" s="122">
        <f>E12+E13</f>
        <v>2867607.0687799994</v>
      </c>
      <c r="F11" s="122">
        <f>(F12+F13)</f>
        <v>3029745.3592100004</v>
      </c>
      <c r="G11" s="122">
        <f aca="true" t="shared" si="5" ref="G11:G78">F11-E11</f>
        <v>162138.29043000098</v>
      </c>
      <c r="H11" s="142">
        <f aca="true" t="shared" si="6" ref="H11:H50">_xlfn.IFERROR(F11/E11,"")</f>
        <v>1.056541320530006</v>
      </c>
      <c r="I11" s="122">
        <f t="shared" si="0"/>
        <v>-1137140.3625999996</v>
      </c>
      <c r="J11" s="142">
        <f aca="true" t="shared" si="7" ref="J11:J50">_xlfn.IFERROR(F11/D11,"")</f>
        <v>0.7271006601769602</v>
      </c>
      <c r="K11" s="122">
        <f>K12+K13</f>
        <v>0</v>
      </c>
      <c r="L11" s="122">
        <f>L12+L13</f>
        <v>0</v>
      </c>
      <c r="M11" s="121">
        <f>L11-K11</f>
        <v>0</v>
      </c>
      <c r="N11" s="157">
        <f aca="true" t="shared" si="8" ref="N11:N50">_xlfn.IFERROR(L11/K11,"")</f>
      </c>
      <c r="O11" s="122">
        <f t="shared" si="2"/>
        <v>4166885.72181</v>
      </c>
      <c r="P11" s="122">
        <f t="shared" si="3"/>
        <v>3029745.3592100004</v>
      </c>
      <c r="Q11" s="133">
        <f t="shared" si="4"/>
        <v>-1137140.3625999996</v>
      </c>
      <c r="R11" s="142">
        <f aca="true" t="shared" si="9" ref="R11:R50">_xlfn.IFERROR(P11/O11,"")</f>
        <v>0.7271006601769602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" customHeight="1">
      <c r="A12" s="149">
        <v>11010000</v>
      </c>
      <c r="B12" s="85" t="s">
        <v>201</v>
      </c>
      <c r="C12" s="86">
        <v>106199</v>
      </c>
      <c r="D12" s="135">
        <v>4126450.31181</v>
      </c>
      <c r="E12" s="135">
        <v>2834976.7687799996</v>
      </c>
      <c r="F12" s="135">
        <v>2985514.4040200002</v>
      </c>
      <c r="G12" s="135">
        <f t="shared" si="5"/>
        <v>150537.63524000067</v>
      </c>
      <c r="H12" s="143">
        <f t="shared" si="6"/>
        <v>1.053100130095522</v>
      </c>
      <c r="I12" s="135">
        <f t="shared" si="0"/>
        <v>-1140935.9077899996</v>
      </c>
      <c r="J12" s="143">
        <f t="shared" si="7"/>
        <v>0.72350668938758</v>
      </c>
      <c r="K12" s="135">
        <v>0</v>
      </c>
      <c r="L12" s="135">
        <v>0</v>
      </c>
      <c r="M12" s="121">
        <f>L12-K12</f>
        <v>0</v>
      </c>
      <c r="N12" s="158">
        <f t="shared" si="8"/>
      </c>
      <c r="O12" s="123">
        <f t="shared" si="2"/>
        <v>4126450.31181</v>
      </c>
      <c r="P12" s="135">
        <f t="shared" si="3"/>
        <v>2985514.4040200002</v>
      </c>
      <c r="Q12" s="136">
        <f t="shared" si="4"/>
        <v>-1140935.9077899996</v>
      </c>
      <c r="R12" s="143">
        <f t="shared" si="9"/>
        <v>0.72350668938758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s="1" customFormat="1" ht="24" customHeight="1">
      <c r="A13" s="149">
        <v>11020000</v>
      </c>
      <c r="B13" s="85" t="s">
        <v>71</v>
      </c>
      <c r="C13" s="86">
        <v>1298.5</v>
      </c>
      <c r="D13" s="135">
        <v>40435.41</v>
      </c>
      <c r="E13" s="135">
        <v>32630.3</v>
      </c>
      <c r="F13" s="135">
        <v>44230.95519</v>
      </c>
      <c r="G13" s="135">
        <f t="shared" si="5"/>
        <v>11600.655190000001</v>
      </c>
      <c r="H13" s="143">
        <f t="shared" si="6"/>
        <v>1.3555178833783326</v>
      </c>
      <c r="I13" s="135">
        <f t="shared" si="0"/>
        <v>3795.545189999997</v>
      </c>
      <c r="J13" s="143">
        <f t="shared" si="7"/>
        <v>1.0938668654528294</v>
      </c>
      <c r="K13" s="135"/>
      <c r="L13" s="135">
        <v>0</v>
      </c>
      <c r="M13" s="121">
        <f>L13-K13</f>
        <v>0</v>
      </c>
      <c r="N13" s="158">
        <f t="shared" si="8"/>
      </c>
      <c r="O13" s="123">
        <f t="shared" si="2"/>
        <v>40435.41</v>
      </c>
      <c r="P13" s="135">
        <f t="shared" si="3"/>
        <v>44230.95519</v>
      </c>
      <c r="Q13" s="136">
        <f t="shared" si="4"/>
        <v>3795.545189999997</v>
      </c>
      <c r="R13" s="143">
        <f t="shared" si="9"/>
        <v>1.0938668654528294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s="1" customFormat="1" ht="24" customHeight="1" hidden="1">
      <c r="A14" s="148" t="s">
        <v>215</v>
      </c>
      <c r="B14" s="83" t="s">
        <v>214</v>
      </c>
      <c r="C14" s="86"/>
      <c r="D14" s="138">
        <v>0</v>
      </c>
      <c r="E14" s="138">
        <v>0</v>
      </c>
      <c r="F14" s="138">
        <v>0</v>
      </c>
      <c r="G14" s="138"/>
      <c r="H14" s="142">
        <f t="shared" si="6"/>
      </c>
      <c r="I14" s="138"/>
      <c r="J14" s="142">
        <f t="shared" si="7"/>
      </c>
      <c r="K14" s="138">
        <v>0</v>
      </c>
      <c r="L14" s="138">
        <v>0</v>
      </c>
      <c r="M14" s="121">
        <f>L14-K14</f>
        <v>0</v>
      </c>
      <c r="N14" s="157">
        <f t="shared" si="8"/>
      </c>
      <c r="O14" s="123">
        <f>D14+K14</f>
        <v>0</v>
      </c>
      <c r="P14" s="135">
        <f>L14+F14</f>
        <v>0</v>
      </c>
      <c r="Q14" s="136">
        <f>P14-O14</f>
        <v>0</v>
      </c>
      <c r="R14" s="142">
        <f t="shared" si="9"/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1" customFormat="1" ht="43.5" customHeight="1">
      <c r="A15" s="148">
        <v>13000000</v>
      </c>
      <c r="B15" s="83" t="s">
        <v>176</v>
      </c>
      <c r="C15" s="87" t="e">
        <f>C16+#REF!+#REF!+C19</f>
        <v>#REF!</v>
      </c>
      <c r="D15" s="122">
        <f>SUM(D16:D20)</f>
        <v>32767.468890000004</v>
      </c>
      <c r="E15" s="122">
        <f>SUM(E16:E20)</f>
        <v>22731.41889</v>
      </c>
      <c r="F15" s="122">
        <f>SUM(F16:F20)</f>
        <v>27138.097989999995</v>
      </c>
      <c r="G15" s="122">
        <f t="shared" si="5"/>
        <v>4406.679099999994</v>
      </c>
      <c r="H15" s="142">
        <f t="shared" si="6"/>
        <v>1.1938585145663114</v>
      </c>
      <c r="I15" s="122">
        <f t="shared" si="0"/>
        <v>-5629.370900000009</v>
      </c>
      <c r="J15" s="142">
        <f t="shared" si="7"/>
        <v>0.8282024492371461</v>
      </c>
      <c r="K15" s="122">
        <f>SUM(K16:K20)</f>
        <v>0</v>
      </c>
      <c r="L15" s="122">
        <f>SUM(L16:L20)</f>
        <v>0</v>
      </c>
      <c r="M15" s="121">
        <f t="shared" si="1"/>
        <v>0</v>
      </c>
      <c r="N15" s="157">
        <f t="shared" si="8"/>
      </c>
      <c r="O15" s="122">
        <f t="shared" si="2"/>
        <v>32767.468890000004</v>
      </c>
      <c r="P15" s="122">
        <f t="shared" si="3"/>
        <v>27138.097989999995</v>
      </c>
      <c r="Q15" s="133">
        <f t="shared" si="4"/>
        <v>-5629.370900000009</v>
      </c>
      <c r="R15" s="142">
        <f t="shared" si="9"/>
        <v>0.8282024492371461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1" customFormat="1" ht="42.75" customHeight="1">
      <c r="A16" s="149">
        <v>13010000</v>
      </c>
      <c r="B16" s="85" t="s">
        <v>177</v>
      </c>
      <c r="C16" s="86">
        <v>1</v>
      </c>
      <c r="D16" s="135">
        <v>20712.24489</v>
      </c>
      <c r="E16" s="135">
        <v>14340.349890000001</v>
      </c>
      <c r="F16" s="135">
        <v>15818.214209999996</v>
      </c>
      <c r="G16" s="135">
        <f t="shared" si="5"/>
        <v>1477.8643199999951</v>
      </c>
      <c r="H16" s="143">
        <f t="shared" si="6"/>
        <v>1.1030563641289226</v>
      </c>
      <c r="I16" s="135">
        <f t="shared" si="0"/>
        <v>-4894.030680000005</v>
      </c>
      <c r="J16" s="143">
        <f t="shared" si="7"/>
        <v>0.7637131703496383</v>
      </c>
      <c r="K16" s="135">
        <v>0</v>
      </c>
      <c r="L16" s="135">
        <v>0</v>
      </c>
      <c r="M16" s="139">
        <f t="shared" si="1"/>
        <v>0</v>
      </c>
      <c r="N16" s="158">
        <f t="shared" si="8"/>
      </c>
      <c r="O16" s="123">
        <f t="shared" si="2"/>
        <v>20712.24489</v>
      </c>
      <c r="P16" s="135">
        <f t="shared" si="3"/>
        <v>15818.214209999996</v>
      </c>
      <c r="Q16" s="136">
        <f t="shared" si="4"/>
        <v>-4894.030680000005</v>
      </c>
      <c r="R16" s="143">
        <f t="shared" si="9"/>
        <v>0.7637131703496383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1" customFormat="1" ht="32.25" customHeight="1">
      <c r="A17" s="149">
        <v>13020000</v>
      </c>
      <c r="B17" s="85" t="s">
        <v>178</v>
      </c>
      <c r="C17" s="86"/>
      <c r="D17" s="135">
        <v>5600</v>
      </c>
      <c r="E17" s="135">
        <v>4181.3</v>
      </c>
      <c r="F17" s="135">
        <v>7382.521680000001</v>
      </c>
      <c r="G17" s="135">
        <f t="shared" si="5"/>
        <v>3201.2216800000006</v>
      </c>
      <c r="H17" s="143">
        <f t="shared" si="6"/>
        <v>1.7656044005452851</v>
      </c>
      <c r="I17" s="135">
        <f t="shared" si="0"/>
        <v>1782.5216800000007</v>
      </c>
      <c r="J17" s="143">
        <f t="shared" si="7"/>
        <v>1.318307442857143</v>
      </c>
      <c r="K17" s="135">
        <v>0</v>
      </c>
      <c r="L17" s="135">
        <v>0</v>
      </c>
      <c r="M17" s="139"/>
      <c r="N17" s="158">
        <f t="shared" si="8"/>
      </c>
      <c r="O17" s="123">
        <f t="shared" si="2"/>
        <v>5600</v>
      </c>
      <c r="P17" s="135">
        <f t="shared" si="3"/>
        <v>7382.521680000001</v>
      </c>
      <c r="Q17" s="136">
        <f t="shared" si="4"/>
        <v>1782.5216800000007</v>
      </c>
      <c r="R17" s="143">
        <f t="shared" si="9"/>
        <v>1.318307442857143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1" customFormat="1" ht="35.25" customHeight="1">
      <c r="A18" s="149">
        <v>13030000</v>
      </c>
      <c r="B18" s="85" t="s">
        <v>179</v>
      </c>
      <c r="C18" s="86"/>
      <c r="D18" s="135">
        <v>3977.934</v>
      </c>
      <c r="E18" s="135">
        <v>2590.329</v>
      </c>
      <c r="F18" s="135">
        <v>2135.39016</v>
      </c>
      <c r="G18" s="135">
        <f t="shared" si="5"/>
        <v>-454.93884000000025</v>
      </c>
      <c r="H18" s="143">
        <f t="shared" si="6"/>
        <v>0.8243702479491987</v>
      </c>
      <c r="I18" s="135">
        <f t="shared" si="0"/>
        <v>-1842.5438400000003</v>
      </c>
      <c r="J18" s="143">
        <f t="shared" si="7"/>
        <v>0.5368088459989532</v>
      </c>
      <c r="K18" s="135">
        <v>0</v>
      </c>
      <c r="L18" s="135">
        <v>0</v>
      </c>
      <c r="M18" s="139"/>
      <c r="N18" s="158">
        <f t="shared" si="8"/>
      </c>
      <c r="O18" s="123">
        <f t="shared" si="2"/>
        <v>3977.934</v>
      </c>
      <c r="P18" s="135">
        <f t="shared" si="3"/>
        <v>2135.39016</v>
      </c>
      <c r="Q18" s="136">
        <f t="shared" si="4"/>
        <v>-1842.5438400000003</v>
      </c>
      <c r="R18" s="143">
        <f t="shared" si="9"/>
        <v>0.5368088459989532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1" customFormat="1" ht="42" customHeight="1">
      <c r="A19" s="149">
        <v>13040000</v>
      </c>
      <c r="B19" s="85" t="s">
        <v>219</v>
      </c>
      <c r="C19" s="86"/>
      <c r="D19" s="135">
        <v>2477.29</v>
      </c>
      <c r="E19" s="135">
        <v>1619.44</v>
      </c>
      <c r="F19" s="135">
        <v>1801.9719400000001</v>
      </c>
      <c r="G19" s="122">
        <f t="shared" si="5"/>
        <v>182.53194000000008</v>
      </c>
      <c r="H19" s="143">
        <f t="shared" si="6"/>
        <v>1.112712999555402</v>
      </c>
      <c r="I19" s="135">
        <f t="shared" si="0"/>
        <v>-675.3180599999998</v>
      </c>
      <c r="J19" s="143">
        <f t="shared" si="7"/>
        <v>0.7273964453091888</v>
      </c>
      <c r="K19" s="135">
        <v>0</v>
      </c>
      <c r="L19" s="135">
        <v>0</v>
      </c>
      <c r="M19" s="139">
        <f>L19-K19</f>
        <v>0</v>
      </c>
      <c r="N19" s="158">
        <f t="shared" si="8"/>
      </c>
      <c r="O19" s="123">
        <f t="shared" si="2"/>
        <v>2477.29</v>
      </c>
      <c r="P19" s="135">
        <f t="shared" si="3"/>
        <v>1801.9719400000001</v>
      </c>
      <c r="Q19" s="136">
        <f t="shared" si="4"/>
        <v>-675.3180599999998</v>
      </c>
      <c r="R19" s="143">
        <f t="shared" si="9"/>
        <v>0.7273964453091888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1" customFormat="1" ht="26.25" customHeight="1" hidden="1">
      <c r="A20" s="149">
        <v>13070000</v>
      </c>
      <c r="B20" s="85" t="s">
        <v>93</v>
      </c>
      <c r="C20" s="86"/>
      <c r="D20" s="135">
        <v>0</v>
      </c>
      <c r="E20" s="135">
        <v>0</v>
      </c>
      <c r="F20" s="135">
        <v>0</v>
      </c>
      <c r="G20" s="122">
        <f t="shared" si="5"/>
        <v>0</v>
      </c>
      <c r="H20" s="143">
        <f t="shared" si="6"/>
      </c>
      <c r="I20" s="135"/>
      <c r="J20" s="143">
        <f t="shared" si="7"/>
      </c>
      <c r="K20" s="135">
        <v>0</v>
      </c>
      <c r="L20" s="135">
        <v>0</v>
      </c>
      <c r="M20" s="139"/>
      <c r="N20" s="158">
        <f t="shared" si="8"/>
      </c>
      <c r="O20" s="123"/>
      <c r="P20" s="135">
        <f t="shared" si="3"/>
        <v>0</v>
      </c>
      <c r="Q20" s="136"/>
      <c r="R20" s="143">
        <f t="shared" si="9"/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1" customFormat="1" ht="27.75" customHeight="1">
      <c r="A21" s="148">
        <v>14000000</v>
      </c>
      <c r="B21" s="83" t="s">
        <v>58</v>
      </c>
      <c r="C21" s="87" t="e">
        <f>C24+#REF!</f>
        <v>#REF!</v>
      </c>
      <c r="D21" s="122">
        <f>D24+D23+D22</f>
        <v>423476.89164</v>
      </c>
      <c r="E21" s="122">
        <f>E24+E23+E22</f>
        <v>290711.55464</v>
      </c>
      <c r="F21" s="122">
        <f>F22+F23+F24</f>
        <v>328214.27192</v>
      </c>
      <c r="G21" s="122">
        <f t="shared" si="5"/>
        <v>37502.71728000004</v>
      </c>
      <c r="H21" s="142">
        <f t="shared" si="6"/>
        <v>1.1290031878039426</v>
      </c>
      <c r="I21" s="122">
        <f aca="true" t="shared" si="10" ref="I21:I34">F21-D21</f>
        <v>-95262.61971999996</v>
      </c>
      <c r="J21" s="142">
        <f t="shared" si="7"/>
        <v>0.775046474552422</v>
      </c>
      <c r="K21" s="122">
        <f>((K24+K23+K22)/1000)/1000</f>
        <v>0</v>
      </c>
      <c r="L21" s="122">
        <f>((L24+L23+L22)/1000)/1000</f>
        <v>0</v>
      </c>
      <c r="M21" s="121">
        <f>M24+M23+M22</f>
        <v>0</v>
      </c>
      <c r="N21" s="157">
        <f t="shared" si="8"/>
      </c>
      <c r="O21" s="122">
        <f>O24+O23+O22</f>
        <v>423476.89164</v>
      </c>
      <c r="P21" s="122">
        <f>P24+P23+P22</f>
        <v>328214.27192</v>
      </c>
      <c r="Q21" s="133">
        <f aca="true" t="shared" si="11" ref="Q21:Q29">P21-O21</f>
        <v>-95262.61971999996</v>
      </c>
      <c r="R21" s="142">
        <f t="shared" si="9"/>
        <v>0.775046474552422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1" customFormat="1" ht="49.5" customHeight="1">
      <c r="A22" s="150">
        <v>14020000</v>
      </c>
      <c r="B22" s="85" t="s">
        <v>139</v>
      </c>
      <c r="C22" s="88"/>
      <c r="D22" s="135">
        <v>25618.899920000003</v>
      </c>
      <c r="E22" s="135">
        <v>18424.090920000002</v>
      </c>
      <c r="F22" s="135">
        <v>26796.02861</v>
      </c>
      <c r="G22" s="135">
        <f t="shared" si="5"/>
        <v>8371.937689999999</v>
      </c>
      <c r="H22" s="143">
        <f t="shared" si="6"/>
        <v>1.4544016704190255</v>
      </c>
      <c r="I22" s="135">
        <f t="shared" si="10"/>
        <v>1177.1286899999977</v>
      </c>
      <c r="J22" s="143">
        <f t="shared" si="7"/>
        <v>1.045947667295466</v>
      </c>
      <c r="K22" s="135">
        <v>0</v>
      </c>
      <c r="L22" s="135">
        <v>0</v>
      </c>
      <c r="M22" s="268"/>
      <c r="N22" s="158">
        <f t="shared" si="8"/>
      </c>
      <c r="O22" s="135">
        <f>D22+K22</f>
        <v>25618.899920000003</v>
      </c>
      <c r="P22" s="135">
        <f>L22+F22</f>
        <v>26796.02861</v>
      </c>
      <c r="Q22" s="135">
        <f t="shared" si="11"/>
        <v>1177.1286899999977</v>
      </c>
      <c r="R22" s="143">
        <f t="shared" si="9"/>
        <v>1.045947667295466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1" customFormat="1" ht="48" customHeight="1">
      <c r="A23" s="150">
        <v>14030000</v>
      </c>
      <c r="B23" s="85" t="s">
        <v>180</v>
      </c>
      <c r="C23" s="88"/>
      <c r="D23" s="135">
        <v>113772.35672</v>
      </c>
      <c r="E23" s="135">
        <v>80872.49272</v>
      </c>
      <c r="F23" s="135">
        <v>107675.25111</v>
      </c>
      <c r="G23" s="135">
        <f t="shared" si="5"/>
        <v>26802.758390000003</v>
      </c>
      <c r="H23" s="143">
        <f t="shared" si="6"/>
        <v>1.331419961083648</v>
      </c>
      <c r="I23" s="135">
        <f t="shared" si="10"/>
        <v>-6097.105609999999</v>
      </c>
      <c r="J23" s="143">
        <f t="shared" si="7"/>
        <v>0.9464096043557811</v>
      </c>
      <c r="K23" s="135">
        <v>0</v>
      </c>
      <c r="L23" s="135">
        <v>0</v>
      </c>
      <c r="M23" s="268"/>
      <c r="N23" s="158">
        <f t="shared" si="8"/>
      </c>
      <c r="O23" s="135">
        <f>D23+K23</f>
        <v>113772.35672</v>
      </c>
      <c r="P23" s="135">
        <f>L23+F23</f>
        <v>107675.25111</v>
      </c>
      <c r="Q23" s="135">
        <f t="shared" si="11"/>
        <v>-6097.105609999999</v>
      </c>
      <c r="R23" s="143">
        <f t="shared" si="9"/>
        <v>0.9464096043557811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1" customFormat="1" ht="64.5" customHeight="1">
      <c r="A24" s="150">
        <v>14040000</v>
      </c>
      <c r="B24" s="85" t="s">
        <v>181</v>
      </c>
      <c r="C24" s="88" t="e">
        <f>#REF!+#REF!+#REF!+#REF!+#REF!</f>
        <v>#REF!</v>
      </c>
      <c r="D24" s="135">
        <v>284085.635</v>
      </c>
      <c r="E24" s="135">
        <v>191414.971</v>
      </c>
      <c r="F24" s="135">
        <v>193742.99220000004</v>
      </c>
      <c r="G24" s="135">
        <f t="shared" si="5"/>
        <v>2328.0212000000465</v>
      </c>
      <c r="H24" s="143">
        <f t="shared" si="6"/>
        <v>1.0121621688619122</v>
      </c>
      <c r="I24" s="135">
        <f t="shared" si="10"/>
        <v>-90342.64279999997</v>
      </c>
      <c r="J24" s="143">
        <f t="shared" si="7"/>
        <v>0.6819879935147021</v>
      </c>
      <c r="K24" s="135">
        <v>0</v>
      </c>
      <c r="L24" s="135">
        <v>0</v>
      </c>
      <c r="M24" s="268">
        <f>L24-K24</f>
        <v>0</v>
      </c>
      <c r="N24" s="158">
        <f t="shared" si="8"/>
      </c>
      <c r="O24" s="135">
        <f>D24+K24</f>
        <v>284085.635</v>
      </c>
      <c r="P24" s="135">
        <f t="shared" si="3"/>
        <v>193742.99220000004</v>
      </c>
      <c r="Q24" s="135">
        <f t="shared" si="11"/>
        <v>-90342.64279999997</v>
      </c>
      <c r="R24" s="143">
        <f t="shared" si="9"/>
        <v>0.6819879935147021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1" customFormat="1" ht="42.75" customHeight="1" hidden="1">
      <c r="A25" s="153">
        <v>16000000</v>
      </c>
      <c r="B25" s="154" t="s">
        <v>217</v>
      </c>
      <c r="C25" s="88"/>
      <c r="D25" s="138">
        <v>0</v>
      </c>
      <c r="E25" s="138">
        <v>0</v>
      </c>
      <c r="F25" s="138">
        <v>0</v>
      </c>
      <c r="G25" s="138">
        <f t="shared" si="5"/>
        <v>0</v>
      </c>
      <c r="H25" s="143">
        <f t="shared" si="6"/>
      </c>
      <c r="I25" s="138">
        <f t="shared" si="10"/>
        <v>0</v>
      </c>
      <c r="J25" s="142">
        <f t="shared" si="7"/>
      </c>
      <c r="K25" s="138"/>
      <c r="L25" s="138"/>
      <c r="M25" s="268"/>
      <c r="N25" s="157">
        <f t="shared" si="8"/>
      </c>
      <c r="O25" s="135">
        <f>D25+K25</f>
        <v>0</v>
      </c>
      <c r="P25" s="141">
        <f>L25+F25</f>
        <v>0</v>
      </c>
      <c r="Q25" s="141">
        <f>P25-O25</f>
        <v>0</v>
      </c>
      <c r="R25" s="142">
        <f t="shared" si="9"/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1" customFormat="1" ht="20.25" customHeight="1">
      <c r="A26" s="148">
        <v>18000000</v>
      </c>
      <c r="B26" s="83" t="s">
        <v>18</v>
      </c>
      <c r="C26" s="83"/>
      <c r="D26" s="122">
        <f>SUM(D27:D30)</f>
        <v>1297122.4891</v>
      </c>
      <c r="E26" s="122">
        <f>SUM(E27:E30)</f>
        <v>896044.8283500001</v>
      </c>
      <c r="F26" s="122">
        <f>SUM(F27:F30)</f>
        <v>994569.5112300001</v>
      </c>
      <c r="G26" s="122">
        <f t="shared" si="5"/>
        <v>98524.68287999998</v>
      </c>
      <c r="H26" s="142">
        <f t="shared" si="6"/>
        <v>1.109955082338264</v>
      </c>
      <c r="I26" s="122">
        <f t="shared" si="10"/>
        <v>-302552.9778699998</v>
      </c>
      <c r="J26" s="142">
        <f t="shared" si="7"/>
        <v>0.7667506496784862</v>
      </c>
      <c r="K26" s="122">
        <f>(K27+K28+K29+K30)/1000</f>
        <v>0</v>
      </c>
      <c r="L26" s="122">
        <f>(L27+L28+L29+L30)/1000</f>
        <v>0</v>
      </c>
      <c r="M26" s="121">
        <f aca="true" t="shared" si="12" ref="M26:M34">L26-K26</f>
        <v>0</v>
      </c>
      <c r="N26" s="157">
        <f t="shared" si="8"/>
      </c>
      <c r="O26" s="122">
        <f aca="true" t="shared" si="13" ref="O26:O59">D26+K26</f>
        <v>1297122.4891</v>
      </c>
      <c r="P26" s="122">
        <f aca="true" t="shared" si="14" ref="P26:P32">L26+F26</f>
        <v>994569.5112300001</v>
      </c>
      <c r="Q26" s="133">
        <f t="shared" si="11"/>
        <v>-302552.9778699998</v>
      </c>
      <c r="R26" s="142">
        <f t="shared" si="9"/>
        <v>0.7667506496784862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1" customFormat="1" ht="29.25" customHeight="1">
      <c r="A27" s="149">
        <v>18010000</v>
      </c>
      <c r="B27" s="85" t="s">
        <v>182</v>
      </c>
      <c r="C27" s="83"/>
      <c r="D27" s="135">
        <v>590419.475</v>
      </c>
      <c r="E27" s="135">
        <v>414914.411</v>
      </c>
      <c r="F27" s="135">
        <v>469423.00451</v>
      </c>
      <c r="G27" s="135">
        <f t="shared" si="5"/>
        <v>54508.59350999998</v>
      </c>
      <c r="H27" s="143">
        <f t="shared" si="6"/>
        <v>1.131373102656586</v>
      </c>
      <c r="I27" s="135">
        <f t="shared" si="10"/>
        <v>-120996.47048999998</v>
      </c>
      <c r="J27" s="143">
        <f t="shared" si="7"/>
        <v>0.7950669386540815</v>
      </c>
      <c r="K27" s="135">
        <v>0</v>
      </c>
      <c r="L27" s="135">
        <v>0</v>
      </c>
      <c r="M27" s="269">
        <f>L27-K27</f>
        <v>0</v>
      </c>
      <c r="N27" s="158">
        <f t="shared" si="8"/>
      </c>
      <c r="O27" s="123">
        <f t="shared" si="13"/>
        <v>590419.475</v>
      </c>
      <c r="P27" s="123">
        <f t="shared" si="14"/>
        <v>469423.00451</v>
      </c>
      <c r="Q27" s="123">
        <f t="shared" si="11"/>
        <v>-120996.47048999998</v>
      </c>
      <c r="R27" s="143">
        <f t="shared" si="9"/>
        <v>0.7950669386540815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1" customFormat="1" ht="36" customHeight="1">
      <c r="A28" s="149">
        <v>18020000</v>
      </c>
      <c r="B28" s="85" t="s">
        <v>86</v>
      </c>
      <c r="C28" s="86"/>
      <c r="D28" s="135">
        <v>3556.4</v>
      </c>
      <c r="E28" s="135">
        <v>2689.2</v>
      </c>
      <c r="F28" s="135">
        <v>2691.6015</v>
      </c>
      <c r="G28" s="135">
        <f t="shared" si="5"/>
        <v>2.4015000000003965</v>
      </c>
      <c r="H28" s="143">
        <f t="shared" si="6"/>
        <v>1.0008930165104866</v>
      </c>
      <c r="I28" s="135">
        <f t="shared" si="10"/>
        <v>-864.7984999999999</v>
      </c>
      <c r="J28" s="143">
        <f t="shared" si="7"/>
        <v>0.756833173996176</v>
      </c>
      <c r="K28" s="135">
        <v>0</v>
      </c>
      <c r="L28" s="135">
        <v>0</v>
      </c>
      <c r="M28" s="139">
        <f t="shared" si="12"/>
        <v>0</v>
      </c>
      <c r="N28" s="158">
        <f t="shared" si="8"/>
      </c>
      <c r="O28" s="123">
        <f t="shared" si="13"/>
        <v>3556.4</v>
      </c>
      <c r="P28" s="135">
        <f t="shared" si="14"/>
        <v>2691.6015</v>
      </c>
      <c r="Q28" s="136">
        <f t="shared" si="11"/>
        <v>-864.7984999999999</v>
      </c>
      <c r="R28" s="143">
        <f t="shared" si="9"/>
        <v>0.756833173996176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1" customFormat="1" ht="27" customHeight="1">
      <c r="A29" s="149">
        <v>18030000</v>
      </c>
      <c r="B29" s="85" t="s">
        <v>87</v>
      </c>
      <c r="C29" s="86"/>
      <c r="D29" s="135">
        <v>3626.786</v>
      </c>
      <c r="E29" s="135">
        <v>2492.821</v>
      </c>
      <c r="F29" s="135">
        <v>2098.65623</v>
      </c>
      <c r="G29" s="135">
        <f t="shared" si="5"/>
        <v>-394.16476999999986</v>
      </c>
      <c r="H29" s="143">
        <f t="shared" si="6"/>
        <v>0.8418800347076666</v>
      </c>
      <c r="I29" s="135">
        <f t="shared" si="10"/>
        <v>-1528.12977</v>
      </c>
      <c r="J29" s="143">
        <f t="shared" si="7"/>
        <v>0.578654552543216</v>
      </c>
      <c r="K29" s="135">
        <v>0</v>
      </c>
      <c r="L29" s="135">
        <v>0</v>
      </c>
      <c r="M29" s="139">
        <f t="shared" si="12"/>
        <v>0</v>
      </c>
      <c r="N29" s="158">
        <f t="shared" si="8"/>
      </c>
      <c r="O29" s="123">
        <f t="shared" si="13"/>
        <v>3626.786</v>
      </c>
      <c r="P29" s="135">
        <f t="shared" si="14"/>
        <v>2098.65623</v>
      </c>
      <c r="Q29" s="136">
        <f t="shared" si="11"/>
        <v>-1528.12977</v>
      </c>
      <c r="R29" s="143">
        <f t="shared" si="9"/>
        <v>0.578654552543216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" customFormat="1" ht="22.5" customHeight="1">
      <c r="A30" s="149">
        <v>18050000</v>
      </c>
      <c r="B30" s="85" t="s">
        <v>88</v>
      </c>
      <c r="C30" s="86"/>
      <c r="D30" s="135">
        <v>699519.8281</v>
      </c>
      <c r="E30" s="135">
        <v>475948.39635</v>
      </c>
      <c r="F30" s="135">
        <v>520356.24899</v>
      </c>
      <c r="G30" s="135">
        <f>F30-E30</f>
        <v>44407.85264</v>
      </c>
      <c r="H30" s="143">
        <f t="shared" si="6"/>
        <v>1.0933039232415938</v>
      </c>
      <c r="I30" s="135">
        <f>F30-D30</f>
        <v>-179163.57911000005</v>
      </c>
      <c r="J30" s="143">
        <f t="shared" si="7"/>
        <v>0.7438763392931477</v>
      </c>
      <c r="K30" s="135">
        <v>0</v>
      </c>
      <c r="L30" s="135">
        <v>0</v>
      </c>
      <c r="M30" s="139">
        <f t="shared" si="12"/>
        <v>0</v>
      </c>
      <c r="N30" s="158">
        <f t="shared" si="8"/>
      </c>
      <c r="O30" s="123">
        <f>D30+K30</f>
        <v>699519.8281</v>
      </c>
      <c r="P30" s="135">
        <f>L30+F30</f>
        <v>520356.24899</v>
      </c>
      <c r="Q30" s="136">
        <f>P30-O30</f>
        <v>-179163.57911000005</v>
      </c>
      <c r="R30" s="143">
        <f t="shared" si="9"/>
        <v>0.7438763392931477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s="1" customFormat="1" ht="21.75" customHeight="1">
      <c r="A31" s="148">
        <v>19000000</v>
      </c>
      <c r="B31" s="83" t="s">
        <v>89</v>
      </c>
      <c r="C31" s="86"/>
      <c r="D31" s="122">
        <f>D32+D34</f>
        <v>14.7</v>
      </c>
      <c r="E31" s="122">
        <f>E32+E34</f>
        <v>14.7</v>
      </c>
      <c r="F31" s="122">
        <f>F32+F34</f>
        <v>15.4</v>
      </c>
      <c r="G31" s="141">
        <f t="shared" si="5"/>
        <v>0.7000000000000011</v>
      </c>
      <c r="H31" s="142">
        <f t="shared" si="6"/>
        <v>1.0476190476190477</v>
      </c>
      <c r="I31" s="141">
        <f t="shared" si="10"/>
        <v>0.7000000000000011</v>
      </c>
      <c r="J31" s="142">
        <f t="shared" si="7"/>
        <v>1.0476190476190477</v>
      </c>
      <c r="K31" s="122">
        <f>K32+K34+K33</f>
        <v>4279.751</v>
      </c>
      <c r="L31" s="122">
        <f>L32+L34+L33</f>
        <v>4377.16604</v>
      </c>
      <c r="M31" s="121">
        <f t="shared" si="12"/>
        <v>97.41503999999986</v>
      </c>
      <c r="N31" s="157">
        <f t="shared" si="8"/>
        <v>1.0227618475934697</v>
      </c>
      <c r="O31" s="122">
        <f t="shared" si="13"/>
        <v>4294.451</v>
      </c>
      <c r="P31" s="122">
        <f t="shared" si="14"/>
        <v>4392.56604</v>
      </c>
      <c r="Q31" s="122">
        <f aca="true" t="shared" si="15" ref="Q31:Q55">P31-O31</f>
        <v>98.11503999999968</v>
      </c>
      <c r="R31" s="142">
        <f t="shared" si="9"/>
        <v>1.0228469343345632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s="1" customFormat="1" ht="23.25" customHeight="1">
      <c r="A32" s="149">
        <v>19010000</v>
      </c>
      <c r="B32" s="85" t="s">
        <v>90</v>
      </c>
      <c r="C32" s="86"/>
      <c r="D32" s="135">
        <v>0</v>
      </c>
      <c r="E32" s="135">
        <v>0</v>
      </c>
      <c r="F32" s="135">
        <v>0</v>
      </c>
      <c r="G32" s="135">
        <f t="shared" si="5"/>
        <v>0</v>
      </c>
      <c r="H32" s="143">
        <f t="shared" si="6"/>
      </c>
      <c r="I32" s="135">
        <f t="shared" si="10"/>
        <v>0</v>
      </c>
      <c r="J32" s="143">
        <f t="shared" si="7"/>
      </c>
      <c r="K32" s="139">
        <v>4279.751</v>
      </c>
      <c r="L32" s="139">
        <v>4377.16604</v>
      </c>
      <c r="M32" s="139">
        <f t="shared" si="12"/>
        <v>97.41503999999986</v>
      </c>
      <c r="N32" s="158">
        <f t="shared" si="8"/>
        <v>1.0227618475934697</v>
      </c>
      <c r="O32" s="123">
        <f t="shared" si="13"/>
        <v>4279.751</v>
      </c>
      <c r="P32" s="135">
        <f t="shared" si="14"/>
        <v>4377.16604</v>
      </c>
      <c r="Q32" s="123">
        <f t="shared" si="15"/>
        <v>97.41503999999986</v>
      </c>
      <c r="R32" s="143">
        <f t="shared" si="9"/>
        <v>1.0227618475934697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" customFormat="1" ht="42" customHeight="1" hidden="1">
      <c r="A33" s="149">
        <v>19050000</v>
      </c>
      <c r="B33" s="85" t="s">
        <v>235</v>
      </c>
      <c r="C33" s="85"/>
      <c r="D33" s="135"/>
      <c r="E33" s="135"/>
      <c r="F33" s="135"/>
      <c r="G33" s="135"/>
      <c r="H33" s="143"/>
      <c r="I33" s="135"/>
      <c r="J33" s="143"/>
      <c r="K33" s="135">
        <v>0</v>
      </c>
      <c r="L33" s="135">
        <v>0</v>
      </c>
      <c r="M33" s="139">
        <f t="shared" si="12"/>
        <v>0</v>
      </c>
      <c r="N33" s="158">
        <f t="shared" si="8"/>
      </c>
      <c r="O33" s="123">
        <f>D33+K33</f>
        <v>0</v>
      </c>
      <c r="P33" s="135">
        <f>L33+F33</f>
        <v>0</v>
      </c>
      <c r="Q33" s="123">
        <f>P33-O33</f>
        <v>0</v>
      </c>
      <c r="R33" s="143">
        <f>_xlfn.IFERROR(P33/O33,"")</f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" customFormat="1" ht="60.75">
      <c r="A34" s="149">
        <v>19090000</v>
      </c>
      <c r="B34" s="85" t="s">
        <v>220</v>
      </c>
      <c r="C34" s="86"/>
      <c r="D34" s="135">
        <v>14.7</v>
      </c>
      <c r="E34" s="135">
        <v>14.7</v>
      </c>
      <c r="F34" s="135">
        <v>15.4</v>
      </c>
      <c r="G34" s="135">
        <f t="shared" si="5"/>
        <v>0.7000000000000011</v>
      </c>
      <c r="H34" s="143">
        <f t="shared" si="6"/>
        <v>1.0476190476190477</v>
      </c>
      <c r="I34" s="135">
        <f t="shared" si="10"/>
        <v>0.7000000000000011</v>
      </c>
      <c r="J34" s="143">
        <f t="shared" si="7"/>
        <v>1.0476190476190477</v>
      </c>
      <c r="K34" s="135">
        <v>0</v>
      </c>
      <c r="L34" s="135">
        <v>0</v>
      </c>
      <c r="M34" s="139">
        <f t="shared" si="12"/>
        <v>0</v>
      </c>
      <c r="N34" s="158">
        <f t="shared" si="8"/>
      </c>
      <c r="O34" s="123">
        <f>D34+K34</f>
        <v>14.7</v>
      </c>
      <c r="P34" s="135">
        <f>L34+F34</f>
        <v>15.4</v>
      </c>
      <c r="Q34" s="123">
        <f>P34-O34</f>
        <v>0.7000000000000011</v>
      </c>
      <c r="R34" s="143">
        <f>_xlfn.IFERROR(P34/O34,"")</f>
        <v>1.0476190476190477</v>
      </c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s="75" customFormat="1" ht="23.25" customHeight="1">
      <c r="A35" s="151">
        <v>20000000</v>
      </c>
      <c r="B35" s="89" t="s">
        <v>19</v>
      </c>
      <c r="C35" s="90">
        <v>5750.4</v>
      </c>
      <c r="D35" s="121">
        <f>(D36+D37+D42+D46)</f>
        <v>195384.56710999997</v>
      </c>
      <c r="E35" s="121">
        <f>(E36+E37+E42+E46)</f>
        <v>139198.23111</v>
      </c>
      <c r="F35" s="121">
        <f>(F36+F37+F42+F46)</f>
        <v>160583.97233</v>
      </c>
      <c r="G35" s="121">
        <f t="shared" si="5"/>
        <v>21385.741219999996</v>
      </c>
      <c r="H35" s="142">
        <f t="shared" si="6"/>
        <v>1.1536351507448406</v>
      </c>
      <c r="I35" s="121">
        <f aca="true" t="shared" si="16" ref="I35:I43">F35-D35</f>
        <v>-34800.594779999985</v>
      </c>
      <c r="J35" s="142">
        <f t="shared" si="7"/>
        <v>0.8218866756226068</v>
      </c>
      <c r="K35" s="121">
        <f>K36+K37+K42+K46</f>
        <v>659697.83713</v>
      </c>
      <c r="L35" s="121">
        <f>L36+L37+L42+L46</f>
        <v>550201.89745</v>
      </c>
      <c r="M35" s="121">
        <f aca="true" t="shared" si="17" ref="M35:M47">L35-K35</f>
        <v>-109495.93967999995</v>
      </c>
      <c r="N35" s="157">
        <f t="shared" si="8"/>
        <v>0.834021072198206</v>
      </c>
      <c r="O35" s="121">
        <f t="shared" si="13"/>
        <v>855082.40424</v>
      </c>
      <c r="P35" s="121">
        <f aca="true" t="shared" si="18" ref="P35:P59">L35+F35</f>
        <v>710785.8697800001</v>
      </c>
      <c r="Q35" s="121">
        <f t="shared" si="15"/>
        <v>-144296.53445999988</v>
      </c>
      <c r="R35" s="142">
        <f t="shared" si="9"/>
        <v>0.8312483875887364</v>
      </c>
      <c r="S35" s="74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</row>
    <row r="36" spans="1:33" s="1" customFormat="1" ht="45.75" customHeight="1">
      <c r="A36" s="148">
        <v>21000000</v>
      </c>
      <c r="B36" s="83" t="s">
        <v>72</v>
      </c>
      <c r="C36" s="87">
        <v>1</v>
      </c>
      <c r="D36" s="122">
        <v>30595.04897</v>
      </c>
      <c r="E36" s="122">
        <v>25220.72897</v>
      </c>
      <c r="F36" s="122">
        <v>31134.33213</v>
      </c>
      <c r="G36" s="121">
        <f t="shared" si="5"/>
        <v>5913.603159999999</v>
      </c>
      <c r="H36" s="142">
        <f t="shared" si="6"/>
        <v>1.2344739189352623</v>
      </c>
      <c r="I36" s="122">
        <f t="shared" si="16"/>
        <v>539.283159999999</v>
      </c>
      <c r="J36" s="142">
        <f t="shared" si="7"/>
        <v>1.017626484616148</v>
      </c>
      <c r="K36" s="139">
        <v>515.2</v>
      </c>
      <c r="L36" s="139">
        <v>2537.90752</v>
      </c>
      <c r="M36" s="121">
        <f t="shared" si="17"/>
        <v>2022.7075200000002</v>
      </c>
      <c r="N36" s="157">
        <f t="shared" si="8"/>
        <v>4.926062732919255</v>
      </c>
      <c r="O36" s="122">
        <f t="shared" si="13"/>
        <v>31110.24897</v>
      </c>
      <c r="P36" s="122">
        <f t="shared" si="18"/>
        <v>33672.239649999996</v>
      </c>
      <c r="Q36" s="122">
        <f t="shared" si="15"/>
        <v>2561.9906799999953</v>
      </c>
      <c r="R36" s="142">
        <f t="shared" si="9"/>
        <v>1.0823519825402412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1" customFormat="1" ht="44.25" customHeight="1">
      <c r="A37" s="148">
        <v>22000000</v>
      </c>
      <c r="B37" s="83" t="s">
        <v>183</v>
      </c>
      <c r="C37" s="87">
        <v>4948.8</v>
      </c>
      <c r="D37" s="122">
        <f>SUM(D38:D41)</f>
        <v>152583.51757999999</v>
      </c>
      <c r="E37" s="122">
        <f>SUM(E38:E41)</f>
        <v>101882.00158</v>
      </c>
      <c r="F37" s="122">
        <f>SUM(F38:F41)</f>
        <v>109247.37701</v>
      </c>
      <c r="G37" s="122">
        <f t="shared" si="5"/>
        <v>7365.37543</v>
      </c>
      <c r="H37" s="142">
        <f t="shared" si="6"/>
        <v>1.0722931952236583</v>
      </c>
      <c r="I37" s="122">
        <f t="shared" si="16"/>
        <v>-43336.14056999999</v>
      </c>
      <c r="J37" s="142">
        <f t="shared" si="7"/>
        <v>0.7159841294963021</v>
      </c>
      <c r="K37" s="122">
        <f>SUM(K38:K41)</f>
        <v>0</v>
      </c>
      <c r="L37" s="122">
        <f>SUM(L38:L41)</f>
        <v>0</v>
      </c>
      <c r="M37" s="121">
        <f t="shared" si="17"/>
        <v>0</v>
      </c>
      <c r="N37" s="157">
        <f t="shared" si="8"/>
      </c>
      <c r="O37" s="122">
        <f t="shared" si="13"/>
        <v>152583.51757999999</v>
      </c>
      <c r="P37" s="122">
        <f t="shared" si="18"/>
        <v>109247.37701</v>
      </c>
      <c r="Q37" s="122">
        <f t="shared" si="15"/>
        <v>-43336.14056999999</v>
      </c>
      <c r="R37" s="142">
        <f t="shared" si="9"/>
        <v>0.7159841294963021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185" customFormat="1" ht="22.5" customHeight="1">
      <c r="A38" s="193">
        <v>22010000</v>
      </c>
      <c r="B38" s="85" t="s">
        <v>117</v>
      </c>
      <c r="C38" s="91"/>
      <c r="D38" s="135">
        <v>90882.86176</v>
      </c>
      <c r="E38" s="135">
        <v>60791.39076</v>
      </c>
      <c r="F38" s="135">
        <v>65170.831509999996</v>
      </c>
      <c r="G38" s="135">
        <f t="shared" si="5"/>
        <v>4379.440749999994</v>
      </c>
      <c r="H38" s="178">
        <f t="shared" si="6"/>
        <v>1.072040476377481</v>
      </c>
      <c r="I38" s="135">
        <f t="shared" si="16"/>
        <v>-25712.030250000003</v>
      </c>
      <c r="J38" s="178">
        <f t="shared" si="7"/>
        <v>0.7170860407334074</v>
      </c>
      <c r="K38" s="135"/>
      <c r="L38" s="135">
        <v>0</v>
      </c>
      <c r="M38" s="139">
        <f t="shared" si="17"/>
        <v>0</v>
      </c>
      <c r="N38" s="194">
        <f t="shared" si="8"/>
      </c>
      <c r="O38" s="123">
        <f t="shared" si="13"/>
        <v>90882.86176</v>
      </c>
      <c r="P38" s="135">
        <f t="shared" si="18"/>
        <v>65170.831509999996</v>
      </c>
      <c r="Q38" s="123">
        <f t="shared" si="15"/>
        <v>-25712.030250000003</v>
      </c>
      <c r="R38" s="178">
        <f t="shared" si="9"/>
        <v>0.7170860407334074</v>
      </c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</row>
    <row r="39" spans="1:33" s="185" customFormat="1" ht="61.5" customHeight="1">
      <c r="A39" s="193">
        <v>22080000</v>
      </c>
      <c r="B39" s="85" t="s">
        <v>184</v>
      </c>
      <c r="C39" s="86">
        <v>259.6</v>
      </c>
      <c r="D39" s="135">
        <v>60753.133</v>
      </c>
      <c r="E39" s="135">
        <v>40491.341</v>
      </c>
      <c r="F39" s="135">
        <v>43305.18606</v>
      </c>
      <c r="G39" s="135">
        <f t="shared" si="5"/>
        <v>2813.8450599999996</v>
      </c>
      <c r="H39" s="178">
        <f t="shared" si="6"/>
        <v>1.069492513473436</v>
      </c>
      <c r="I39" s="135">
        <f t="shared" si="16"/>
        <v>-17447.94694</v>
      </c>
      <c r="J39" s="178">
        <f t="shared" si="7"/>
        <v>0.7128058080560223</v>
      </c>
      <c r="K39" s="135"/>
      <c r="L39" s="135">
        <v>0</v>
      </c>
      <c r="M39" s="139">
        <f t="shared" si="17"/>
        <v>0</v>
      </c>
      <c r="N39" s="194">
        <f t="shared" si="8"/>
      </c>
      <c r="O39" s="123">
        <f t="shared" si="13"/>
        <v>60753.133</v>
      </c>
      <c r="P39" s="135">
        <f t="shared" si="18"/>
        <v>43305.18606</v>
      </c>
      <c r="Q39" s="123">
        <f t="shared" si="15"/>
        <v>-17447.94694</v>
      </c>
      <c r="R39" s="178">
        <f t="shared" si="9"/>
        <v>0.7128058080560223</v>
      </c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</row>
    <row r="40" spans="1:33" s="185" customFormat="1" ht="23.25" customHeight="1">
      <c r="A40" s="193">
        <v>22090000</v>
      </c>
      <c r="B40" s="85" t="s">
        <v>52</v>
      </c>
      <c r="C40" s="86">
        <v>4672.3</v>
      </c>
      <c r="D40" s="135">
        <v>777.8938200000001</v>
      </c>
      <c r="E40" s="135">
        <v>453.54082</v>
      </c>
      <c r="F40" s="135">
        <v>541.20287</v>
      </c>
      <c r="G40" s="135">
        <f t="shared" si="5"/>
        <v>87.66204999999997</v>
      </c>
      <c r="H40" s="178">
        <f t="shared" si="6"/>
        <v>1.1932837048713718</v>
      </c>
      <c r="I40" s="135">
        <f t="shared" si="16"/>
        <v>-236.69095000000016</v>
      </c>
      <c r="J40" s="178">
        <f t="shared" si="7"/>
        <v>0.6957284607300259</v>
      </c>
      <c r="K40" s="135"/>
      <c r="L40" s="135">
        <v>0</v>
      </c>
      <c r="M40" s="139">
        <f t="shared" si="17"/>
        <v>0</v>
      </c>
      <c r="N40" s="194">
        <f t="shared" si="8"/>
      </c>
      <c r="O40" s="123">
        <f t="shared" si="13"/>
        <v>777.8938200000001</v>
      </c>
      <c r="P40" s="135">
        <f t="shared" si="18"/>
        <v>541.20287</v>
      </c>
      <c r="Q40" s="123">
        <f t="shared" si="15"/>
        <v>-236.69095000000016</v>
      </c>
      <c r="R40" s="178">
        <f t="shared" si="9"/>
        <v>0.6957284607300259</v>
      </c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</row>
    <row r="41" spans="1:33" s="185" customFormat="1" ht="120" customHeight="1">
      <c r="A41" s="193">
        <v>22130000</v>
      </c>
      <c r="B41" s="85" t="s">
        <v>202</v>
      </c>
      <c r="C41" s="86"/>
      <c r="D41" s="135">
        <v>169.629</v>
      </c>
      <c r="E41" s="135">
        <v>145.729</v>
      </c>
      <c r="F41" s="135">
        <v>230.15657000000004</v>
      </c>
      <c r="G41" s="135">
        <f t="shared" si="5"/>
        <v>84.42757000000003</v>
      </c>
      <c r="H41" s="178">
        <f t="shared" si="6"/>
        <v>1.5793463895312534</v>
      </c>
      <c r="I41" s="135">
        <f t="shared" si="16"/>
        <v>60.527570000000054</v>
      </c>
      <c r="J41" s="178">
        <f t="shared" si="7"/>
        <v>1.356823243667062</v>
      </c>
      <c r="K41" s="135"/>
      <c r="L41" s="135">
        <v>0</v>
      </c>
      <c r="M41" s="139">
        <f t="shared" si="17"/>
        <v>0</v>
      </c>
      <c r="N41" s="194">
        <f t="shared" si="8"/>
      </c>
      <c r="O41" s="123">
        <f t="shared" si="13"/>
        <v>169.629</v>
      </c>
      <c r="P41" s="135">
        <f t="shared" si="18"/>
        <v>230.15657000000004</v>
      </c>
      <c r="Q41" s="123">
        <f t="shared" si="15"/>
        <v>60.527570000000054</v>
      </c>
      <c r="R41" s="178">
        <f t="shared" si="9"/>
        <v>1.356823243667062</v>
      </c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</row>
    <row r="42" spans="1:33" s="1" customFormat="1" ht="20.25" customHeight="1">
      <c r="A42" s="148">
        <v>24000000</v>
      </c>
      <c r="B42" s="83" t="s">
        <v>59</v>
      </c>
      <c r="C42" s="87">
        <f>C43+C46</f>
        <v>300.2</v>
      </c>
      <c r="D42" s="122">
        <f>SUM(D43:D44)</f>
        <v>12206.000559999999</v>
      </c>
      <c r="E42" s="122">
        <f>SUM(E43:E44)</f>
        <v>12095.500559999999</v>
      </c>
      <c r="F42" s="122">
        <f>SUM(F43:F44)</f>
        <v>20202.263190000005</v>
      </c>
      <c r="G42" s="122">
        <f t="shared" si="5"/>
        <v>8106.7626300000065</v>
      </c>
      <c r="H42" s="142">
        <f t="shared" si="6"/>
        <v>1.6702296105718182</v>
      </c>
      <c r="I42" s="122">
        <f t="shared" si="16"/>
        <v>7996.2626300000065</v>
      </c>
      <c r="J42" s="142">
        <f t="shared" si="7"/>
        <v>1.6551091482171787</v>
      </c>
      <c r="K42" s="122">
        <f>K43+K44+K45</f>
        <v>22230.35739</v>
      </c>
      <c r="L42" s="122">
        <f>L43+L44+L45</f>
        <v>28369.008230000003</v>
      </c>
      <c r="M42" s="121">
        <f t="shared" si="17"/>
        <v>6138.650840000002</v>
      </c>
      <c r="N42" s="157">
        <f t="shared" si="8"/>
        <v>1.2761381984241686</v>
      </c>
      <c r="O42" s="122">
        <f t="shared" si="13"/>
        <v>34436.35795</v>
      </c>
      <c r="P42" s="122">
        <f t="shared" si="18"/>
        <v>48571.271420000005</v>
      </c>
      <c r="Q42" s="122">
        <f t="shared" si="15"/>
        <v>14134.913470000007</v>
      </c>
      <c r="R42" s="142">
        <f t="shared" si="9"/>
        <v>1.4104648200754344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s="185" customFormat="1" ht="24" customHeight="1">
      <c r="A43" s="193">
        <v>24060000</v>
      </c>
      <c r="B43" s="85" t="s">
        <v>20</v>
      </c>
      <c r="C43" s="86">
        <v>300.2</v>
      </c>
      <c r="D43" s="135">
        <v>12206.000559999999</v>
      </c>
      <c r="E43" s="135">
        <v>12095.500559999999</v>
      </c>
      <c r="F43" s="135">
        <v>20202.263190000005</v>
      </c>
      <c r="G43" s="135">
        <f t="shared" si="5"/>
        <v>8106.7626300000065</v>
      </c>
      <c r="H43" s="178">
        <f t="shared" si="6"/>
        <v>1.6702296105718182</v>
      </c>
      <c r="I43" s="135">
        <f t="shared" si="16"/>
        <v>7996.2626300000065</v>
      </c>
      <c r="J43" s="178">
        <f t="shared" si="7"/>
        <v>1.6551091482171787</v>
      </c>
      <c r="K43" s="139">
        <v>680.2443900000001</v>
      </c>
      <c r="L43" s="139">
        <v>1350.55608</v>
      </c>
      <c r="M43" s="139">
        <f t="shared" si="17"/>
        <v>670.31169</v>
      </c>
      <c r="N43" s="194">
        <f t="shared" si="8"/>
        <v>1.9853983360303786</v>
      </c>
      <c r="O43" s="123">
        <f t="shared" si="13"/>
        <v>12886.244949999998</v>
      </c>
      <c r="P43" s="135">
        <f>L43+F43</f>
        <v>21552.819270000004</v>
      </c>
      <c r="Q43" s="123">
        <f t="shared" si="15"/>
        <v>8666.574320000005</v>
      </c>
      <c r="R43" s="178">
        <f t="shared" si="9"/>
        <v>1.6725445894926905</v>
      </c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</row>
    <row r="44" spans="1:33" s="185" customFormat="1" ht="55.5" customHeight="1">
      <c r="A44" s="193">
        <v>24110000</v>
      </c>
      <c r="B44" s="85" t="s">
        <v>83</v>
      </c>
      <c r="C44" s="86"/>
      <c r="D44" s="135">
        <v>0</v>
      </c>
      <c r="E44" s="135">
        <v>0</v>
      </c>
      <c r="F44" s="135">
        <v>0</v>
      </c>
      <c r="G44" s="135">
        <f t="shared" si="5"/>
        <v>0</v>
      </c>
      <c r="H44" s="178">
        <f t="shared" si="6"/>
      </c>
      <c r="I44" s="135"/>
      <c r="J44" s="178">
        <f t="shared" si="7"/>
      </c>
      <c r="K44" s="139">
        <v>17.313</v>
      </c>
      <c r="L44" s="139">
        <v>30.38539</v>
      </c>
      <c r="M44" s="139">
        <f t="shared" si="17"/>
        <v>13.072390000000002</v>
      </c>
      <c r="N44" s="194">
        <f t="shared" si="8"/>
        <v>1.7550620920695432</v>
      </c>
      <c r="O44" s="123">
        <f t="shared" si="13"/>
        <v>17.313</v>
      </c>
      <c r="P44" s="135">
        <f>L44+F44</f>
        <v>30.38539</v>
      </c>
      <c r="Q44" s="123">
        <f t="shared" si="15"/>
        <v>13.072390000000002</v>
      </c>
      <c r="R44" s="178">
        <f t="shared" si="9"/>
        <v>1.7550620920695432</v>
      </c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</row>
    <row r="45" spans="1:33" s="185" customFormat="1" ht="53.25" customHeight="1">
      <c r="A45" s="193" t="s">
        <v>91</v>
      </c>
      <c r="B45" s="85" t="s">
        <v>92</v>
      </c>
      <c r="C45" s="86"/>
      <c r="D45" s="135">
        <v>0</v>
      </c>
      <c r="E45" s="135">
        <v>0</v>
      </c>
      <c r="F45" s="135">
        <v>0</v>
      </c>
      <c r="G45" s="135">
        <f t="shared" si="5"/>
        <v>0</v>
      </c>
      <c r="H45" s="178">
        <f t="shared" si="6"/>
      </c>
      <c r="I45" s="135"/>
      <c r="J45" s="178">
        <f t="shared" si="7"/>
      </c>
      <c r="K45" s="139">
        <v>21532.8</v>
      </c>
      <c r="L45" s="139">
        <v>26988.06676</v>
      </c>
      <c r="M45" s="139">
        <f t="shared" si="17"/>
        <v>5455.266760000002</v>
      </c>
      <c r="N45" s="194">
        <f t="shared" si="8"/>
        <v>1.2533468364541538</v>
      </c>
      <c r="O45" s="123">
        <f t="shared" si="13"/>
        <v>21532.8</v>
      </c>
      <c r="P45" s="135">
        <f>L45+F45</f>
        <v>26988.06676</v>
      </c>
      <c r="Q45" s="123">
        <f t="shared" si="15"/>
        <v>5455.266760000002</v>
      </c>
      <c r="R45" s="178">
        <f t="shared" si="9"/>
        <v>1.2533468364541538</v>
      </c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</row>
    <row r="46" spans="1:33" s="1" customFormat="1" ht="22.5" customHeight="1">
      <c r="A46" s="148">
        <v>25000000</v>
      </c>
      <c r="B46" s="83" t="s">
        <v>53</v>
      </c>
      <c r="C46" s="87"/>
      <c r="D46" s="122">
        <v>0</v>
      </c>
      <c r="E46" s="122">
        <v>0</v>
      </c>
      <c r="F46" s="122">
        <v>0</v>
      </c>
      <c r="G46" s="135">
        <f t="shared" si="5"/>
        <v>0</v>
      </c>
      <c r="H46" s="142">
        <f t="shared" si="6"/>
      </c>
      <c r="I46" s="122">
        <f>F46-D46</f>
        <v>0</v>
      </c>
      <c r="J46" s="142">
        <f t="shared" si="7"/>
      </c>
      <c r="K46" s="122">
        <v>636952.27974</v>
      </c>
      <c r="L46" s="122">
        <v>519294.9817</v>
      </c>
      <c r="M46" s="121">
        <f t="shared" si="17"/>
        <v>-117657.29804000002</v>
      </c>
      <c r="N46" s="157">
        <f t="shared" si="8"/>
        <v>0.8152808274930313</v>
      </c>
      <c r="O46" s="122">
        <f t="shared" si="13"/>
        <v>636952.27974</v>
      </c>
      <c r="P46" s="141">
        <f>L46+F46</f>
        <v>519294.9817</v>
      </c>
      <c r="Q46" s="122">
        <f t="shared" si="15"/>
        <v>-117657.29804000002</v>
      </c>
      <c r="R46" s="142">
        <f t="shared" si="9"/>
        <v>0.8152808274930313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s="1" customFormat="1" ht="20.25">
      <c r="A47" s="148">
        <v>30000000</v>
      </c>
      <c r="B47" s="83" t="s">
        <v>69</v>
      </c>
      <c r="C47" s="91"/>
      <c r="D47" s="122">
        <v>38.1</v>
      </c>
      <c r="E47" s="122">
        <v>28.1</v>
      </c>
      <c r="F47" s="122">
        <v>65.93162</v>
      </c>
      <c r="G47" s="141">
        <f t="shared" si="5"/>
        <v>37.831619999999994</v>
      </c>
      <c r="H47" s="142">
        <f t="shared" si="6"/>
        <v>2.346320996441281</v>
      </c>
      <c r="I47" s="122">
        <f>F47-D47</f>
        <v>27.831619999999994</v>
      </c>
      <c r="J47" s="142">
        <f t="shared" si="7"/>
        <v>1.730488713910761</v>
      </c>
      <c r="K47" s="122">
        <v>169802.38364</v>
      </c>
      <c r="L47" s="122">
        <v>173635.93343</v>
      </c>
      <c r="M47" s="121">
        <f t="shared" si="17"/>
        <v>3833.549790000019</v>
      </c>
      <c r="N47" s="157">
        <f t="shared" si="8"/>
        <v>1.0225765369591489</v>
      </c>
      <c r="O47" s="122">
        <f t="shared" si="13"/>
        <v>169840.48364</v>
      </c>
      <c r="P47" s="122">
        <f t="shared" si="18"/>
        <v>173701.86505</v>
      </c>
      <c r="Q47" s="122">
        <f t="shared" si="15"/>
        <v>3861.381410000002</v>
      </c>
      <c r="R47" s="142">
        <f t="shared" si="9"/>
        <v>1.022735341581956</v>
      </c>
      <c r="S47" s="45"/>
      <c r="T47" s="45"/>
      <c r="U47" s="45"/>
      <c r="V47" s="45"/>
      <c r="W47" s="46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s="75" customFormat="1" ht="60.75">
      <c r="A48" s="151" t="s">
        <v>190</v>
      </c>
      <c r="B48" s="89" t="s">
        <v>191</v>
      </c>
      <c r="C48" s="92"/>
      <c r="D48" s="121">
        <v>0</v>
      </c>
      <c r="E48" s="121">
        <v>0</v>
      </c>
      <c r="F48" s="121">
        <v>0</v>
      </c>
      <c r="G48" s="122">
        <f>F48-E48</f>
        <v>0</v>
      </c>
      <c r="H48" s="142">
        <f t="shared" si="6"/>
      </c>
      <c r="I48" s="122">
        <f>F48-D48</f>
        <v>0</v>
      </c>
      <c r="J48" s="142">
        <f t="shared" si="7"/>
      </c>
      <c r="K48" s="122">
        <v>262708</v>
      </c>
      <c r="L48" s="122">
        <v>7080.65563</v>
      </c>
      <c r="M48" s="121">
        <f aca="true" t="shared" si="19" ref="M48:M56">L48-K48</f>
        <v>-255627.34437</v>
      </c>
      <c r="N48" s="157">
        <f t="shared" si="8"/>
        <v>0.026952569506828877</v>
      </c>
      <c r="O48" s="121">
        <f>D48+K48</f>
        <v>262708</v>
      </c>
      <c r="P48" s="121">
        <f>L48+F48</f>
        <v>7080.65563</v>
      </c>
      <c r="Q48" s="121">
        <f>P48-O48</f>
        <v>-255627.34437</v>
      </c>
      <c r="R48" s="142">
        <f t="shared" si="9"/>
        <v>0.026952569506828877</v>
      </c>
      <c r="S48" s="74"/>
      <c r="T48" s="74"/>
      <c r="U48" s="74"/>
      <c r="V48" s="74"/>
      <c r="W48" s="77"/>
      <c r="X48" s="73"/>
      <c r="Y48" s="73"/>
      <c r="Z48" s="73"/>
      <c r="AA48" s="73"/>
      <c r="AB48" s="73"/>
      <c r="AC48" s="73"/>
      <c r="AD48" s="73"/>
      <c r="AE48" s="73"/>
      <c r="AF48" s="73"/>
      <c r="AG48" s="73"/>
    </row>
    <row r="49" spans="1:33" s="1" customFormat="1" ht="30" customHeight="1">
      <c r="A49" s="148">
        <v>50000000</v>
      </c>
      <c r="B49" s="83" t="s">
        <v>21</v>
      </c>
      <c r="C49" s="87" t="e">
        <f>#REF!+C50</f>
        <v>#REF!</v>
      </c>
      <c r="D49" s="122">
        <f>D50</f>
        <v>0</v>
      </c>
      <c r="E49" s="122">
        <f>E50</f>
        <v>0</v>
      </c>
      <c r="F49" s="122">
        <f>F50</f>
        <v>0</v>
      </c>
      <c r="G49" s="122">
        <f>F49-E49</f>
        <v>0</v>
      </c>
      <c r="H49" s="142">
        <f t="shared" si="6"/>
      </c>
      <c r="I49" s="122">
        <f>F49-D49</f>
        <v>0</v>
      </c>
      <c r="J49" s="142">
        <f t="shared" si="7"/>
      </c>
      <c r="K49" s="122">
        <f>K50</f>
        <v>14530.097</v>
      </c>
      <c r="L49" s="122">
        <f>L50</f>
        <v>13802.6656</v>
      </c>
      <c r="M49" s="121">
        <f t="shared" si="19"/>
        <v>-727.4313999999995</v>
      </c>
      <c r="N49" s="157">
        <f t="shared" si="8"/>
        <v>0.9499362323596326</v>
      </c>
      <c r="O49" s="122">
        <f t="shared" si="13"/>
        <v>14530.097</v>
      </c>
      <c r="P49" s="122">
        <f t="shared" si="18"/>
        <v>13802.6656</v>
      </c>
      <c r="Q49" s="122">
        <f t="shared" si="15"/>
        <v>-727.4313999999995</v>
      </c>
      <c r="R49" s="142">
        <f t="shared" si="9"/>
        <v>0.9499362323596326</v>
      </c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s="185" customFormat="1" ht="81" customHeight="1">
      <c r="A50" s="193">
        <v>50110000</v>
      </c>
      <c r="B50" s="85" t="s">
        <v>185</v>
      </c>
      <c r="C50" s="86"/>
      <c r="D50" s="135">
        <v>0</v>
      </c>
      <c r="E50" s="135">
        <v>0</v>
      </c>
      <c r="F50" s="135">
        <v>0</v>
      </c>
      <c r="G50" s="135">
        <f t="shared" si="5"/>
        <v>0</v>
      </c>
      <c r="H50" s="178">
        <f t="shared" si="6"/>
      </c>
      <c r="I50" s="135"/>
      <c r="J50" s="178">
        <f t="shared" si="7"/>
      </c>
      <c r="K50" s="139">
        <v>14530.097</v>
      </c>
      <c r="L50" s="139">
        <v>13802.6656</v>
      </c>
      <c r="M50" s="139">
        <f t="shared" si="19"/>
        <v>-727.4313999999995</v>
      </c>
      <c r="N50" s="194">
        <f t="shared" si="8"/>
        <v>0.9499362323596326</v>
      </c>
      <c r="O50" s="123">
        <f t="shared" si="13"/>
        <v>14530.097</v>
      </c>
      <c r="P50" s="135">
        <f t="shared" si="18"/>
        <v>13802.6656</v>
      </c>
      <c r="Q50" s="123">
        <f t="shared" si="15"/>
        <v>-727.4313999999995</v>
      </c>
      <c r="R50" s="178">
        <f t="shared" si="9"/>
        <v>0.9499362323596326</v>
      </c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</row>
    <row r="51" spans="1:33" ht="20.25" customHeight="1">
      <c r="A51" s="8">
        <v>900101</v>
      </c>
      <c r="B51" s="93" t="s">
        <v>22</v>
      </c>
      <c r="C51" s="94" t="e">
        <f>C10+C35+C49+#REF!</f>
        <v>#REF!</v>
      </c>
      <c r="D51" s="137">
        <f>D10+D35+D49+D47</f>
        <v>6115689.93855</v>
      </c>
      <c r="E51" s="137">
        <f>E10+E35+E49+E47</f>
        <v>4216335.901769999</v>
      </c>
      <c r="F51" s="137">
        <f>F10+F35+F49+F47</f>
        <v>4540332.544300001</v>
      </c>
      <c r="G51" s="137">
        <f t="shared" si="5"/>
        <v>323996.6425300017</v>
      </c>
      <c r="H51" s="144">
        <f aca="true" t="shared" si="20" ref="H51:H62">_xlfn.IFERROR(F51/E51,"")</f>
        <v>1.076843176179106</v>
      </c>
      <c r="I51" s="137">
        <f aca="true" t="shared" si="21" ref="I51:I62">F51-D51</f>
        <v>-1575357.394249999</v>
      </c>
      <c r="J51" s="144">
        <f aca="true" t="shared" si="22" ref="J51:J62">_xlfn.IFERROR(F51/D51,"")</f>
        <v>0.7424072492099708</v>
      </c>
      <c r="K51" s="137">
        <f>K10+K35+K47+K49+K48</f>
        <v>1111018.06877</v>
      </c>
      <c r="L51" s="137">
        <f>L10+L35+L47+L49+L48</f>
        <v>749098.3181500001</v>
      </c>
      <c r="M51" s="137">
        <f t="shared" si="19"/>
        <v>-361919.75061999995</v>
      </c>
      <c r="N51" s="144">
        <f aca="true" t="shared" si="23" ref="N51:N61">_xlfn.IFERROR(L51/K51,"")</f>
        <v>0.6742449463304601</v>
      </c>
      <c r="O51" s="137">
        <f t="shared" si="13"/>
        <v>7226708.00732</v>
      </c>
      <c r="P51" s="137">
        <f t="shared" si="18"/>
        <v>5289430.862450001</v>
      </c>
      <c r="Q51" s="137">
        <f t="shared" si="15"/>
        <v>-1937277.144869999</v>
      </c>
      <c r="R51" s="144">
        <f aca="true" t="shared" si="24" ref="R51:R62">_xlfn.IFERROR(P51/O51,"")</f>
        <v>0.7319281278684966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18" s="1" customFormat="1" ht="22.5" customHeight="1">
      <c r="A52" s="148">
        <v>40000000</v>
      </c>
      <c r="B52" s="83" t="s">
        <v>54</v>
      </c>
      <c r="C52" s="95">
        <f>C53+C84</f>
        <v>226954.7</v>
      </c>
      <c r="D52" s="121">
        <f>D53</f>
        <v>4380231.931</v>
      </c>
      <c r="E52" s="121">
        <f>E53</f>
        <v>3010070.455</v>
      </c>
      <c r="F52" s="122">
        <f>F53</f>
        <v>3012865.255</v>
      </c>
      <c r="G52" s="122">
        <f t="shared" si="5"/>
        <v>2794.7999999998137</v>
      </c>
      <c r="H52" s="157">
        <f t="shared" si="20"/>
        <v>1.0009284832504028</v>
      </c>
      <c r="I52" s="122">
        <f t="shared" si="21"/>
        <v>-1367366.676</v>
      </c>
      <c r="J52" s="157">
        <f t="shared" si="22"/>
        <v>0.6878323573866482</v>
      </c>
      <c r="K52" s="121">
        <f>K53</f>
        <v>274706.935</v>
      </c>
      <c r="L52" s="121">
        <f>L53</f>
        <v>190033.573</v>
      </c>
      <c r="M52" s="122">
        <f t="shared" si="19"/>
        <v>-84673.362</v>
      </c>
      <c r="N52" s="157">
        <f t="shared" si="23"/>
        <v>0.6917683858254252</v>
      </c>
      <c r="O52" s="122">
        <f t="shared" si="13"/>
        <v>4654938.865999999</v>
      </c>
      <c r="P52" s="122">
        <f t="shared" si="18"/>
        <v>3202898.8279999997</v>
      </c>
      <c r="Q52" s="122">
        <f t="shared" si="15"/>
        <v>-1452040.0379999997</v>
      </c>
      <c r="R52" s="157">
        <f t="shared" si="24"/>
        <v>0.6880646384841266</v>
      </c>
    </row>
    <row r="53" spans="1:18" s="1" customFormat="1" ht="23.25" customHeight="1">
      <c r="A53" s="148">
        <v>41000000</v>
      </c>
      <c r="B53" s="83" t="s">
        <v>55</v>
      </c>
      <c r="C53" s="95">
        <f>C54+C59</f>
        <v>226954.7</v>
      </c>
      <c r="D53" s="122">
        <f>D54+D59</f>
        <v>4380231.931</v>
      </c>
      <c r="E53" s="122">
        <f>E54+E59</f>
        <v>3010070.455</v>
      </c>
      <c r="F53" s="122">
        <f>F54+F59</f>
        <v>3012865.255</v>
      </c>
      <c r="G53" s="122">
        <f t="shared" si="5"/>
        <v>2794.7999999998137</v>
      </c>
      <c r="H53" s="157">
        <f t="shared" si="20"/>
        <v>1.0009284832504028</v>
      </c>
      <c r="I53" s="122">
        <f t="shared" si="21"/>
        <v>-1367366.676</v>
      </c>
      <c r="J53" s="157">
        <f t="shared" si="22"/>
        <v>0.6878323573866482</v>
      </c>
      <c r="K53" s="121">
        <f>K54+K59</f>
        <v>274706.935</v>
      </c>
      <c r="L53" s="121">
        <f>L54+L59</f>
        <v>190033.573</v>
      </c>
      <c r="M53" s="122">
        <f t="shared" si="19"/>
        <v>-84673.362</v>
      </c>
      <c r="N53" s="157">
        <f t="shared" si="23"/>
        <v>0.6917683858254252</v>
      </c>
      <c r="O53" s="122">
        <f t="shared" si="13"/>
        <v>4654938.865999999</v>
      </c>
      <c r="P53" s="122">
        <f t="shared" si="18"/>
        <v>3202898.8279999997</v>
      </c>
      <c r="Q53" s="122">
        <f t="shared" si="15"/>
        <v>-1452040.0379999997</v>
      </c>
      <c r="R53" s="157">
        <f t="shared" si="24"/>
        <v>0.6880646384841266</v>
      </c>
    </row>
    <row r="54" spans="1:18" s="78" customFormat="1" ht="23.25" customHeight="1">
      <c r="A54" s="148">
        <v>41020000</v>
      </c>
      <c r="B54" s="119" t="s">
        <v>67</v>
      </c>
      <c r="C54" s="96">
        <f>SUM(C55:C55)</f>
        <v>226954.7</v>
      </c>
      <c r="D54" s="138">
        <f>D55+D56+D58+D57</f>
        <v>1668141.5939999998</v>
      </c>
      <c r="E54" s="138">
        <f>E55+E56+E58+E57</f>
        <v>1116265.2939999998</v>
      </c>
      <c r="F54" s="138">
        <f>F55+F56+F58+F57</f>
        <v>1119674.5939999998</v>
      </c>
      <c r="G54" s="122">
        <f t="shared" si="5"/>
        <v>3409.3000000000466</v>
      </c>
      <c r="H54" s="157">
        <f t="shared" si="20"/>
        <v>1.0030542022746074</v>
      </c>
      <c r="I54" s="138">
        <f t="shared" si="21"/>
        <v>-548467</v>
      </c>
      <c r="J54" s="157">
        <f t="shared" si="22"/>
        <v>0.6712107641385266</v>
      </c>
      <c r="K54" s="277">
        <f>K55+K56</f>
        <v>0</v>
      </c>
      <c r="L54" s="277">
        <f>L55+L56</f>
        <v>0</v>
      </c>
      <c r="M54" s="122">
        <f t="shared" si="19"/>
        <v>0</v>
      </c>
      <c r="N54" s="157">
        <f t="shared" si="23"/>
      </c>
      <c r="O54" s="134">
        <f t="shared" si="13"/>
        <v>1668141.5939999998</v>
      </c>
      <c r="P54" s="138">
        <f t="shared" si="18"/>
        <v>1119674.5939999998</v>
      </c>
      <c r="Q54" s="134">
        <f t="shared" si="15"/>
        <v>-548467</v>
      </c>
      <c r="R54" s="157">
        <f t="shared" si="24"/>
        <v>0.6712107641385266</v>
      </c>
    </row>
    <row r="55" spans="1:18" s="185" customFormat="1" ht="29.25" customHeight="1">
      <c r="A55" s="193">
        <v>41020100</v>
      </c>
      <c r="B55" s="85" t="s">
        <v>105</v>
      </c>
      <c r="C55" s="97">
        <v>226954.7</v>
      </c>
      <c r="D55" s="135">
        <v>1511734.4</v>
      </c>
      <c r="E55" s="135">
        <v>1007822.4</v>
      </c>
      <c r="F55" s="135">
        <v>1007822.4</v>
      </c>
      <c r="G55" s="122">
        <f t="shared" si="5"/>
        <v>0</v>
      </c>
      <c r="H55" s="194">
        <f t="shared" si="20"/>
        <v>1</v>
      </c>
      <c r="I55" s="135">
        <f t="shared" si="21"/>
        <v>-503911.9999999999</v>
      </c>
      <c r="J55" s="194">
        <f t="shared" si="22"/>
        <v>0.666666313871008</v>
      </c>
      <c r="K55" s="268">
        <v>0</v>
      </c>
      <c r="L55" s="268">
        <v>0</v>
      </c>
      <c r="M55" s="134">
        <f t="shared" si="19"/>
        <v>0</v>
      </c>
      <c r="N55" s="194">
        <f t="shared" si="23"/>
      </c>
      <c r="O55" s="123">
        <f t="shared" si="13"/>
        <v>1511734.4</v>
      </c>
      <c r="P55" s="135">
        <f t="shared" si="18"/>
        <v>1007822.4</v>
      </c>
      <c r="Q55" s="123">
        <f t="shared" si="15"/>
        <v>-503911.9999999999</v>
      </c>
      <c r="R55" s="194">
        <f t="shared" si="24"/>
        <v>0.666666313871008</v>
      </c>
    </row>
    <row r="56" spans="1:18" s="185" customFormat="1" ht="84" customHeight="1">
      <c r="A56" s="193">
        <v>41020200</v>
      </c>
      <c r="B56" s="85" t="s">
        <v>158</v>
      </c>
      <c r="C56" s="97"/>
      <c r="D56" s="135">
        <v>114236.4</v>
      </c>
      <c r="E56" s="135">
        <v>76156</v>
      </c>
      <c r="F56" s="135">
        <v>76156</v>
      </c>
      <c r="G56" s="122">
        <f t="shared" si="5"/>
        <v>0</v>
      </c>
      <c r="H56" s="194">
        <f t="shared" si="20"/>
        <v>1</v>
      </c>
      <c r="I56" s="135">
        <f t="shared" si="21"/>
        <v>-38080.399999999994</v>
      </c>
      <c r="J56" s="194">
        <f t="shared" si="22"/>
        <v>0.6666526606230588</v>
      </c>
      <c r="K56" s="268">
        <v>0</v>
      </c>
      <c r="L56" s="268">
        <v>0</v>
      </c>
      <c r="M56" s="134">
        <f t="shared" si="19"/>
        <v>0</v>
      </c>
      <c r="N56" s="194">
        <f t="shared" si="23"/>
      </c>
      <c r="O56" s="123">
        <f t="shared" si="13"/>
        <v>114236.4</v>
      </c>
      <c r="P56" s="135">
        <f>L56+F56</f>
        <v>76156</v>
      </c>
      <c r="Q56" s="123">
        <f aca="true" t="shared" si="25" ref="Q56:Q62">P56-O56</f>
        <v>-38080.399999999994</v>
      </c>
      <c r="R56" s="194">
        <f t="shared" si="24"/>
        <v>0.6666526606230588</v>
      </c>
    </row>
    <row r="57" spans="1:18" s="185" customFormat="1" ht="129" customHeight="1">
      <c r="A57" s="193" t="s">
        <v>256</v>
      </c>
      <c r="B57" s="85" t="s">
        <v>257</v>
      </c>
      <c r="C57" s="97"/>
      <c r="D57" s="135">
        <v>7761.194</v>
      </c>
      <c r="E57" s="135">
        <v>7761.194</v>
      </c>
      <c r="F57" s="135">
        <v>7761.194</v>
      </c>
      <c r="G57" s="122">
        <f>F57-E57</f>
        <v>0</v>
      </c>
      <c r="H57" s="194">
        <f>_xlfn.IFERROR(F57/E57,"")</f>
        <v>1</v>
      </c>
      <c r="I57" s="135">
        <f>F57-D57</f>
        <v>0</v>
      </c>
      <c r="J57" s="194">
        <f>_xlfn.IFERROR(F57/D57,"")</f>
        <v>1</v>
      </c>
      <c r="K57" s="268"/>
      <c r="L57" s="268"/>
      <c r="M57" s="134"/>
      <c r="N57" s="194"/>
      <c r="O57" s="123">
        <f>D57+K57</f>
        <v>7761.194</v>
      </c>
      <c r="P57" s="135">
        <f>L57+F57</f>
        <v>7761.194</v>
      </c>
      <c r="Q57" s="123">
        <f>P57-O57</f>
        <v>0</v>
      </c>
      <c r="R57" s="194">
        <f>_xlfn.IFERROR(P57/O57,"")</f>
        <v>1</v>
      </c>
    </row>
    <row r="58" spans="1:18" s="185" customFormat="1" ht="121.5">
      <c r="A58" s="193" t="s">
        <v>238</v>
      </c>
      <c r="B58" s="85" t="s">
        <v>239</v>
      </c>
      <c r="C58" s="97"/>
      <c r="D58" s="135">
        <v>34409.6</v>
      </c>
      <c r="E58" s="135">
        <v>24525.7</v>
      </c>
      <c r="F58" s="135">
        <v>27935</v>
      </c>
      <c r="G58" s="135">
        <f t="shared" si="5"/>
        <v>3409.2999999999993</v>
      </c>
      <c r="H58" s="194">
        <f>_xlfn.IFERROR(F58/E58,"")</f>
        <v>1.139009284138679</v>
      </c>
      <c r="I58" s="135">
        <f>F58-D58</f>
        <v>-6474.5999999999985</v>
      </c>
      <c r="J58" s="194">
        <f>_xlfn.IFERROR(F58/D58,"")</f>
        <v>0.8118373942155678</v>
      </c>
      <c r="K58" s="268">
        <v>0</v>
      </c>
      <c r="L58" s="268">
        <v>0</v>
      </c>
      <c r="M58" s="134">
        <f>L58-K58</f>
        <v>0</v>
      </c>
      <c r="N58" s="194">
        <f>_xlfn.IFERROR(L58/K58,"")</f>
      </c>
      <c r="O58" s="123">
        <f>D58+K58</f>
        <v>34409.6</v>
      </c>
      <c r="P58" s="135">
        <f>L58+F58</f>
        <v>27935</v>
      </c>
      <c r="Q58" s="123">
        <f t="shared" si="25"/>
        <v>-6474.5999999999985</v>
      </c>
      <c r="R58" s="194">
        <f>_xlfn.IFERROR(P58/O58,"")</f>
        <v>0.8118373942155678</v>
      </c>
    </row>
    <row r="59" spans="1:18" s="1" customFormat="1" ht="28.5" customHeight="1">
      <c r="A59" s="148">
        <v>41030000</v>
      </c>
      <c r="B59" s="98" t="s">
        <v>68</v>
      </c>
      <c r="C59" s="87">
        <f>C76</f>
        <v>0</v>
      </c>
      <c r="D59" s="122">
        <f>SUM(D60:D77)</f>
        <v>2712090.3370000003</v>
      </c>
      <c r="E59" s="122">
        <f>SUM(E60:E77)</f>
        <v>1893805.1610000003</v>
      </c>
      <c r="F59" s="122">
        <f>SUM(F60:F77)</f>
        <v>1893190.6610000003</v>
      </c>
      <c r="G59" s="122">
        <f t="shared" si="5"/>
        <v>-614.5</v>
      </c>
      <c r="H59" s="157">
        <f t="shared" si="20"/>
        <v>0.9996755210025536</v>
      </c>
      <c r="I59" s="122">
        <f t="shared" si="21"/>
        <v>-818899.676</v>
      </c>
      <c r="J59" s="157">
        <f t="shared" si="22"/>
        <v>0.698055899972037</v>
      </c>
      <c r="K59" s="121">
        <f>SUM(K60:K77)</f>
        <v>274706.935</v>
      </c>
      <c r="L59" s="121">
        <f>SUM(L60:L77)</f>
        <v>190033.573</v>
      </c>
      <c r="M59" s="121">
        <f>SUM(M60:M76)</f>
        <v>-84673.36200000001</v>
      </c>
      <c r="N59" s="157">
        <f t="shared" si="23"/>
        <v>0.6917683858254252</v>
      </c>
      <c r="O59" s="122">
        <f t="shared" si="13"/>
        <v>2986797.2720000003</v>
      </c>
      <c r="P59" s="122">
        <f t="shared" si="18"/>
        <v>2083224.2340000004</v>
      </c>
      <c r="Q59" s="122">
        <f t="shared" si="25"/>
        <v>-903573.038</v>
      </c>
      <c r="R59" s="157">
        <f t="shared" si="24"/>
        <v>0.6974776137400999</v>
      </c>
    </row>
    <row r="60" spans="1:18" s="1" customFormat="1" ht="101.25" customHeight="1" hidden="1">
      <c r="A60" s="149">
        <v>41030400</v>
      </c>
      <c r="B60" s="155" t="s">
        <v>218</v>
      </c>
      <c r="C60" s="87"/>
      <c r="D60" s="123"/>
      <c r="E60" s="123"/>
      <c r="F60" s="123"/>
      <c r="G60" s="122">
        <f t="shared" si="5"/>
        <v>0</v>
      </c>
      <c r="H60" s="157">
        <f t="shared" si="20"/>
      </c>
      <c r="I60" s="123">
        <f t="shared" si="21"/>
        <v>0</v>
      </c>
      <c r="J60" s="157">
        <f t="shared" si="22"/>
      </c>
      <c r="K60" s="139"/>
      <c r="L60" s="139"/>
      <c r="M60" s="123">
        <f>L60-K60</f>
        <v>0</v>
      </c>
      <c r="N60" s="157">
        <f t="shared" si="23"/>
      </c>
      <c r="O60" s="123">
        <f aca="true" t="shared" si="26" ref="O60:O65">D60+K60</f>
        <v>0</v>
      </c>
      <c r="P60" s="123">
        <f aca="true" t="shared" si="27" ref="P60:P65">L60+F60</f>
        <v>0</v>
      </c>
      <c r="Q60" s="123">
        <f t="shared" si="25"/>
        <v>0</v>
      </c>
      <c r="R60" s="157">
        <f t="shared" si="24"/>
      </c>
    </row>
    <row r="61" spans="1:18" s="1" customFormat="1" ht="150" customHeight="1">
      <c r="A61" s="149">
        <v>41030500</v>
      </c>
      <c r="B61" s="140" t="s">
        <v>254</v>
      </c>
      <c r="C61" s="87"/>
      <c r="D61" s="135">
        <v>11998.676</v>
      </c>
      <c r="E61" s="135">
        <v>0</v>
      </c>
      <c r="F61" s="135">
        <v>0</v>
      </c>
      <c r="G61" s="122">
        <f t="shared" si="5"/>
        <v>0</v>
      </c>
      <c r="H61" s="158">
        <f t="shared" si="20"/>
      </c>
      <c r="I61" s="123">
        <f t="shared" si="21"/>
        <v>-11998.676</v>
      </c>
      <c r="J61" s="158">
        <f t="shared" si="22"/>
        <v>0</v>
      </c>
      <c r="K61" s="139"/>
      <c r="L61" s="139"/>
      <c r="M61" s="123">
        <f>L61-K61</f>
        <v>0</v>
      </c>
      <c r="N61" s="157">
        <f t="shared" si="23"/>
      </c>
      <c r="O61" s="123">
        <f t="shared" si="26"/>
        <v>11998.676</v>
      </c>
      <c r="P61" s="123">
        <f t="shared" si="27"/>
        <v>0</v>
      </c>
      <c r="Q61" s="123">
        <f t="shared" si="25"/>
        <v>-11998.676</v>
      </c>
      <c r="R61" s="158">
        <f t="shared" si="24"/>
        <v>0</v>
      </c>
    </row>
    <row r="62" spans="1:18" s="185" customFormat="1" ht="82.5" customHeight="1">
      <c r="A62" s="193">
        <v>41030600</v>
      </c>
      <c r="B62" s="140" t="s">
        <v>229</v>
      </c>
      <c r="C62" s="91"/>
      <c r="D62" s="135">
        <v>3854.7</v>
      </c>
      <c r="E62" s="135">
        <v>2570.4</v>
      </c>
      <c r="F62" s="135">
        <v>2570.4</v>
      </c>
      <c r="G62" s="122">
        <f>F62-E62</f>
        <v>0</v>
      </c>
      <c r="H62" s="194">
        <f t="shared" si="20"/>
        <v>1</v>
      </c>
      <c r="I62" s="123">
        <f t="shared" si="21"/>
        <v>-1284.2999999999997</v>
      </c>
      <c r="J62" s="194">
        <f t="shared" si="22"/>
        <v>0.6668223208031754</v>
      </c>
      <c r="K62" s="139"/>
      <c r="L62" s="139"/>
      <c r="M62" s="123"/>
      <c r="N62" s="278"/>
      <c r="O62" s="123">
        <f t="shared" si="26"/>
        <v>3854.7</v>
      </c>
      <c r="P62" s="123">
        <f t="shared" si="27"/>
        <v>2570.4</v>
      </c>
      <c r="Q62" s="123">
        <f t="shared" si="25"/>
        <v>-1284.2999999999997</v>
      </c>
      <c r="R62" s="194">
        <f t="shared" si="24"/>
        <v>0.6668223208031754</v>
      </c>
    </row>
    <row r="63" spans="1:18" s="185" customFormat="1" ht="51.75" customHeight="1">
      <c r="A63" s="193" t="s">
        <v>250</v>
      </c>
      <c r="B63" s="140" t="s">
        <v>251</v>
      </c>
      <c r="C63" s="91"/>
      <c r="D63" s="135">
        <v>41079</v>
      </c>
      <c r="E63" s="135">
        <v>41079</v>
      </c>
      <c r="F63" s="135">
        <v>41079</v>
      </c>
      <c r="G63" s="135">
        <f>F63-E63</f>
        <v>0</v>
      </c>
      <c r="H63" s="194">
        <f>_xlfn.IFERROR(F63/E63,"")</f>
        <v>1</v>
      </c>
      <c r="I63" s="135">
        <f>F63-D63</f>
        <v>0</v>
      </c>
      <c r="J63" s="194">
        <f>_xlfn.IFERROR(F63/D63,"")</f>
        <v>1</v>
      </c>
      <c r="K63" s="139"/>
      <c r="L63" s="139"/>
      <c r="M63" s="123"/>
      <c r="N63" s="278"/>
      <c r="O63" s="123">
        <f t="shared" si="26"/>
        <v>41079</v>
      </c>
      <c r="P63" s="123">
        <f t="shared" si="27"/>
        <v>41079</v>
      </c>
      <c r="Q63" s="123">
        <f>P63-O63</f>
        <v>0</v>
      </c>
      <c r="R63" s="194">
        <f>_xlfn.IFERROR(P63/O63,"")</f>
        <v>1</v>
      </c>
    </row>
    <row r="64" spans="1:18" s="185" customFormat="1" ht="82.5" customHeight="1">
      <c r="A64" s="193" t="s">
        <v>252</v>
      </c>
      <c r="B64" s="140" t="s">
        <v>253</v>
      </c>
      <c r="C64" s="91"/>
      <c r="D64" s="135">
        <v>25037</v>
      </c>
      <c r="E64" s="135">
        <v>25037</v>
      </c>
      <c r="F64" s="135">
        <v>25037</v>
      </c>
      <c r="G64" s="135">
        <f>F64-E64</f>
        <v>0</v>
      </c>
      <c r="H64" s="194">
        <f>_xlfn.IFERROR(F64/E64,"")</f>
        <v>1</v>
      </c>
      <c r="I64" s="135">
        <f>F64-D64</f>
        <v>0</v>
      </c>
      <c r="J64" s="194">
        <f>_xlfn.IFERROR(F64/D64,"")</f>
        <v>1</v>
      </c>
      <c r="K64" s="139"/>
      <c r="L64" s="139"/>
      <c r="M64" s="123"/>
      <c r="N64" s="278"/>
      <c r="O64" s="123">
        <f t="shared" si="26"/>
        <v>25037</v>
      </c>
      <c r="P64" s="123">
        <f t="shared" si="27"/>
        <v>25037</v>
      </c>
      <c r="Q64" s="123">
        <f>P64-O64</f>
        <v>0</v>
      </c>
      <c r="R64" s="194">
        <f>_xlfn.IFERROR(P64/O64,"")</f>
        <v>1</v>
      </c>
    </row>
    <row r="65" spans="1:18" s="185" customFormat="1" ht="82.5" customHeight="1">
      <c r="A65" s="193" t="s">
        <v>242</v>
      </c>
      <c r="B65" s="140" t="s">
        <v>243</v>
      </c>
      <c r="C65" s="91"/>
      <c r="D65" s="135">
        <v>784.7</v>
      </c>
      <c r="E65" s="135">
        <v>470.7</v>
      </c>
      <c r="F65" s="135">
        <v>470.7</v>
      </c>
      <c r="G65" s="122">
        <f>F65-E65</f>
        <v>0</v>
      </c>
      <c r="H65" s="194">
        <f>_xlfn.IFERROR(F65/E65,"")</f>
        <v>1</v>
      </c>
      <c r="I65" s="123">
        <f>F65-D65</f>
        <v>-314.00000000000006</v>
      </c>
      <c r="J65" s="194">
        <f>_xlfn.IFERROR(F65/D65,"")</f>
        <v>0.5998470753154072</v>
      </c>
      <c r="K65" s="139"/>
      <c r="L65" s="139"/>
      <c r="M65" s="123"/>
      <c r="N65" s="278"/>
      <c r="O65" s="123">
        <f t="shared" si="26"/>
        <v>784.7</v>
      </c>
      <c r="P65" s="123">
        <f t="shared" si="27"/>
        <v>470.7</v>
      </c>
      <c r="Q65" s="123">
        <f>P65-O65</f>
        <v>-314.00000000000006</v>
      </c>
      <c r="R65" s="194">
        <f>_xlfn.IFERROR(P65/O65,"")</f>
        <v>0.5998470753154072</v>
      </c>
    </row>
    <row r="66" spans="1:18" s="185" customFormat="1" ht="61.5" customHeight="1">
      <c r="A66" s="193">
        <v>41033000</v>
      </c>
      <c r="B66" s="140" t="s">
        <v>216</v>
      </c>
      <c r="C66" s="91"/>
      <c r="D66" s="135">
        <v>63015.2</v>
      </c>
      <c r="E66" s="135">
        <v>40875.5</v>
      </c>
      <c r="F66" s="135">
        <v>40875.5</v>
      </c>
      <c r="G66" s="122">
        <f t="shared" si="5"/>
        <v>0</v>
      </c>
      <c r="H66" s="194">
        <f aca="true" t="shared" si="28" ref="H66:H76">_xlfn.IFERROR(F66/E66,"")</f>
        <v>1</v>
      </c>
      <c r="I66" s="123">
        <f aca="true" t="shared" si="29" ref="I66:I76">F66-D66</f>
        <v>-22139.699999999997</v>
      </c>
      <c r="J66" s="194">
        <f aca="true" t="shared" si="30" ref="J66:J76">_xlfn.IFERROR(F66/D66,"")</f>
        <v>0.6486609579910879</v>
      </c>
      <c r="K66" s="139"/>
      <c r="L66" s="139"/>
      <c r="M66" s="123">
        <f aca="true" t="shared" si="31" ref="M66:M76">L66-K66</f>
        <v>0</v>
      </c>
      <c r="N66" s="194">
        <f aca="true" t="shared" si="32" ref="N66:N76">_xlfn.IFERROR(L66/K66,"")</f>
      </c>
      <c r="O66" s="123">
        <f aca="true" t="shared" si="33" ref="O66:O76">D66+K66</f>
        <v>63015.2</v>
      </c>
      <c r="P66" s="123">
        <f aca="true" t="shared" si="34" ref="P66:P76">L66+F66</f>
        <v>40875.5</v>
      </c>
      <c r="Q66" s="123">
        <f aca="true" t="shared" si="35" ref="Q66:Q76">P66-O66</f>
        <v>-22139.699999999997</v>
      </c>
      <c r="R66" s="194">
        <f aca="true" t="shared" si="36" ref="R66:R76">_xlfn.IFERROR(P66/O66,"")</f>
        <v>0.6486609579910879</v>
      </c>
    </row>
    <row r="67" spans="1:18" s="274" customFormat="1" ht="44.25" customHeight="1">
      <c r="A67" s="270" t="s">
        <v>203</v>
      </c>
      <c r="B67" s="271" t="s">
        <v>206</v>
      </c>
      <c r="C67" s="272"/>
      <c r="D67" s="273">
        <v>2516637.4</v>
      </c>
      <c r="E67" s="273">
        <v>1740164</v>
      </c>
      <c r="F67" s="273">
        <v>1739549.5</v>
      </c>
      <c r="G67" s="139">
        <f t="shared" si="5"/>
        <v>-614.5</v>
      </c>
      <c r="H67" s="194">
        <f t="shared" si="28"/>
        <v>0.9996468723637543</v>
      </c>
      <c r="I67" s="139">
        <f t="shared" si="29"/>
        <v>-777087.8999999999</v>
      </c>
      <c r="J67" s="194">
        <f t="shared" si="30"/>
        <v>0.6912197601450253</v>
      </c>
      <c r="K67" s="139"/>
      <c r="L67" s="139"/>
      <c r="M67" s="139">
        <f t="shared" si="31"/>
        <v>0</v>
      </c>
      <c r="N67" s="278">
        <f t="shared" si="32"/>
      </c>
      <c r="O67" s="139">
        <f t="shared" si="33"/>
        <v>2516637.4</v>
      </c>
      <c r="P67" s="139">
        <f t="shared" si="34"/>
        <v>1739549.5</v>
      </c>
      <c r="Q67" s="139">
        <f t="shared" si="35"/>
        <v>-777087.8999999999</v>
      </c>
      <c r="R67" s="194">
        <f t="shared" si="36"/>
        <v>0.6912197601450253</v>
      </c>
    </row>
    <row r="68" spans="1:18" s="274" customFormat="1" ht="77.25" customHeight="1">
      <c r="A68" s="270" t="s">
        <v>265</v>
      </c>
      <c r="B68" s="271" t="s">
        <v>266</v>
      </c>
      <c r="C68" s="271"/>
      <c r="D68" s="273">
        <v>0</v>
      </c>
      <c r="E68" s="273">
        <v>0</v>
      </c>
      <c r="F68" s="273">
        <v>0</v>
      </c>
      <c r="G68" s="275">
        <f t="shared" si="5"/>
        <v>0</v>
      </c>
      <c r="H68" s="194">
        <f t="shared" si="28"/>
      </c>
      <c r="I68" s="139">
        <f t="shared" si="29"/>
        <v>0</v>
      </c>
      <c r="J68" s="194">
        <f t="shared" si="30"/>
      </c>
      <c r="K68" s="139">
        <v>3420.092</v>
      </c>
      <c r="L68" s="139">
        <v>28476.498</v>
      </c>
      <c r="M68" s="139">
        <f t="shared" si="31"/>
        <v>25056.406</v>
      </c>
      <c r="N68" s="194">
        <f t="shared" si="32"/>
        <v>8.326237422852952</v>
      </c>
      <c r="O68" s="139">
        <f t="shared" si="33"/>
        <v>3420.092</v>
      </c>
      <c r="P68" s="139">
        <f t="shared" si="34"/>
        <v>28476.498</v>
      </c>
      <c r="Q68" s="139">
        <f t="shared" si="35"/>
        <v>25056.406</v>
      </c>
      <c r="R68" s="194">
        <f t="shared" si="36"/>
        <v>8.326237422852952</v>
      </c>
    </row>
    <row r="69" spans="1:18" s="274" customFormat="1" ht="77.25" customHeight="1">
      <c r="A69" s="270">
        <v>41034800</v>
      </c>
      <c r="B69" s="271" t="s">
        <v>267</v>
      </c>
      <c r="C69" s="271"/>
      <c r="D69" s="273"/>
      <c r="E69" s="273"/>
      <c r="F69" s="273"/>
      <c r="G69" s="275"/>
      <c r="H69" s="194"/>
      <c r="I69" s="139"/>
      <c r="J69" s="194"/>
      <c r="K69" s="139">
        <v>23478.143</v>
      </c>
      <c r="L69" s="139">
        <v>10611.575</v>
      </c>
      <c r="M69" s="139">
        <f>L69-K69</f>
        <v>-12866.568</v>
      </c>
      <c r="N69" s="194">
        <f>_xlfn.IFERROR(L69/K69,"")</f>
        <v>0.45197675983147395</v>
      </c>
      <c r="O69" s="139">
        <f>D69+K69</f>
        <v>23478.143</v>
      </c>
      <c r="P69" s="139">
        <f>L69+F69</f>
        <v>10611.575</v>
      </c>
      <c r="Q69" s="139">
        <f>P69-O69</f>
        <v>-12866.568</v>
      </c>
      <c r="R69" s="194">
        <f>_xlfn.IFERROR(P69/O69,"")</f>
        <v>0.45197675983147395</v>
      </c>
    </row>
    <row r="70" spans="1:18" s="185" customFormat="1" ht="72" customHeight="1">
      <c r="A70" s="193" t="s">
        <v>204</v>
      </c>
      <c r="B70" s="140" t="s">
        <v>208</v>
      </c>
      <c r="C70" s="91"/>
      <c r="D70" s="135">
        <v>10099.7</v>
      </c>
      <c r="E70" s="135">
        <v>6732.8</v>
      </c>
      <c r="F70" s="135">
        <v>6732.8</v>
      </c>
      <c r="G70" s="122">
        <f t="shared" si="5"/>
        <v>0</v>
      </c>
      <c r="H70" s="194">
        <f t="shared" si="28"/>
        <v>1</v>
      </c>
      <c r="I70" s="123">
        <f t="shared" si="29"/>
        <v>-3366.9000000000005</v>
      </c>
      <c r="J70" s="194">
        <f t="shared" si="30"/>
        <v>0.6666336623860114</v>
      </c>
      <c r="K70" s="139"/>
      <c r="L70" s="139"/>
      <c r="M70" s="123">
        <f t="shared" si="31"/>
        <v>0</v>
      </c>
      <c r="N70" s="278">
        <f t="shared" si="32"/>
      </c>
      <c r="O70" s="123">
        <f t="shared" si="33"/>
        <v>10099.7</v>
      </c>
      <c r="P70" s="123">
        <f t="shared" si="34"/>
        <v>6732.8</v>
      </c>
      <c r="Q70" s="123">
        <f t="shared" si="35"/>
        <v>-3366.9000000000005</v>
      </c>
      <c r="R70" s="194">
        <f t="shared" si="36"/>
        <v>0.6666336623860114</v>
      </c>
    </row>
    <row r="71" spans="1:18" s="185" customFormat="1" ht="105.75" customHeight="1">
      <c r="A71" s="193">
        <v>41035600</v>
      </c>
      <c r="B71" s="140" t="s">
        <v>222</v>
      </c>
      <c r="C71" s="91"/>
      <c r="D71" s="135">
        <v>7221.8</v>
      </c>
      <c r="E71" s="135">
        <v>4513.6</v>
      </c>
      <c r="F71" s="135">
        <v>4513.6</v>
      </c>
      <c r="G71" s="123">
        <f t="shared" si="5"/>
        <v>0</v>
      </c>
      <c r="H71" s="194">
        <f t="shared" si="28"/>
        <v>1</v>
      </c>
      <c r="I71" s="123">
        <f t="shared" si="29"/>
        <v>-2708.2</v>
      </c>
      <c r="J71" s="194">
        <f t="shared" si="30"/>
        <v>0.6249965382591598</v>
      </c>
      <c r="K71" s="139"/>
      <c r="L71" s="139"/>
      <c r="M71" s="123">
        <f t="shared" si="31"/>
        <v>0</v>
      </c>
      <c r="N71" s="278">
        <f t="shared" si="32"/>
      </c>
      <c r="O71" s="123">
        <f t="shared" si="33"/>
        <v>7221.8</v>
      </c>
      <c r="P71" s="123">
        <f t="shared" si="34"/>
        <v>4513.6</v>
      </c>
      <c r="Q71" s="123">
        <f t="shared" si="35"/>
        <v>-2708.2</v>
      </c>
      <c r="R71" s="194">
        <f t="shared" si="36"/>
        <v>0.6249965382591598</v>
      </c>
    </row>
    <row r="72" spans="1:18" s="185" customFormat="1" ht="210.75" customHeight="1">
      <c r="A72" s="193">
        <v>41036100</v>
      </c>
      <c r="B72" s="140" t="s">
        <v>255</v>
      </c>
      <c r="C72" s="91"/>
      <c r="D72" s="135">
        <v>22304.796</v>
      </c>
      <c r="E72" s="135">
        <v>22304.796</v>
      </c>
      <c r="F72" s="135">
        <v>22304.796</v>
      </c>
      <c r="G72" s="122">
        <f t="shared" si="5"/>
        <v>0</v>
      </c>
      <c r="H72" s="194">
        <f t="shared" si="28"/>
        <v>1</v>
      </c>
      <c r="I72" s="123">
        <f t="shared" si="29"/>
        <v>0</v>
      </c>
      <c r="J72" s="194">
        <f t="shared" si="30"/>
        <v>1</v>
      </c>
      <c r="K72" s="139"/>
      <c r="L72" s="139"/>
      <c r="M72" s="123">
        <f t="shared" si="31"/>
        <v>0</v>
      </c>
      <c r="N72" s="278">
        <f t="shared" si="32"/>
      </c>
      <c r="O72" s="123">
        <f t="shared" si="33"/>
        <v>22304.796</v>
      </c>
      <c r="P72" s="123">
        <f t="shared" si="34"/>
        <v>22304.796</v>
      </c>
      <c r="Q72" s="123">
        <f t="shared" si="35"/>
        <v>0</v>
      </c>
      <c r="R72" s="194">
        <f t="shared" si="36"/>
        <v>1</v>
      </c>
    </row>
    <row r="73" spans="1:18" s="185" customFormat="1" ht="303.75">
      <c r="A73" s="193">
        <v>41036400</v>
      </c>
      <c r="B73" s="140" t="s">
        <v>223</v>
      </c>
      <c r="C73" s="91"/>
      <c r="D73" s="135">
        <v>10057.365</v>
      </c>
      <c r="E73" s="135">
        <v>10057.365</v>
      </c>
      <c r="F73" s="135">
        <v>10057.365</v>
      </c>
      <c r="G73" s="122">
        <f t="shared" si="5"/>
        <v>0</v>
      </c>
      <c r="H73" s="194">
        <f t="shared" si="28"/>
        <v>1</v>
      </c>
      <c r="I73" s="123">
        <f t="shared" si="29"/>
        <v>0</v>
      </c>
      <c r="J73" s="194">
        <f t="shared" si="30"/>
        <v>1</v>
      </c>
      <c r="K73" s="139"/>
      <c r="L73" s="139"/>
      <c r="M73" s="123">
        <f t="shared" si="31"/>
        <v>0</v>
      </c>
      <c r="N73" s="278">
        <f t="shared" si="32"/>
      </c>
      <c r="O73" s="123">
        <f t="shared" si="33"/>
        <v>10057.365</v>
      </c>
      <c r="P73" s="123">
        <f t="shared" si="34"/>
        <v>10057.365</v>
      </c>
      <c r="Q73" s="123">
        <f t="shared" si="35"/>
        <v>0</v>
      </c>
      <c r="R73" s="194">
        <f t="shared" si="36"/>
        <v>1</v>
      </c>
    </row>
    <row r="74" spans="1:18" s="185" customFormat="1" ht="60.75" hidden="1">
      <c r="A74" s="193">
        <v>41037000</v>
      </c>
      <c r="B74" s="140" t="s">
        <v>227</v>
      </c>
      <c r="C74" s="91"/>
      <c r="D74" s="135">
        <v>0</v>
      </c>
      <c r="E74" s="135">
        <v>0</v>
      </c>
      <c r="F74" s="135">
        <v>0</v>
      </c>
      <c r="G74" s="122">
        <f t="shared" si="5"/>
        <v>0</v>
      </c>
      <c r="H74" s="194">
        <f t="shared" si="28"/>
      </c>
      <c r="I74" s="123">
        <f t="shared" si="29"/>
        <v>0</v>
      </c>
      <c r="J74" s="194">
        <f t="shared" si="30"/>
      </c>
      <c r="K74" s="139"/>
      <c r="L74" s="139"/>
      <c r="M74" s="123">
        <f t="shared" si="31"/>
        <v>0</v>
      </c>
      <c r="N74" s="278">
        <f t="shared" si="32"/>
      </c>
      <c r="O74" s="123">
        <f t="shared" si="33"/>
        <v>0</v>
      </c>
      <c r="P74" s="123">
        <f t="shared" si="34"/>
        <v>0</v>
      </c>
      <c r="Q74" s="123">
        <f t="shared" si="35"/>
        <v>0</v>
      </c>
      <c r="R74" s="194">
        <f t="shared" si="36"/>
      </c>
    </row>
    <row r="75" spans="1:18" s="185" customFormat="1" ht="81" hidden="1">
      <c r="A75" s="193">
        <v>41037200</v>
      </c>
      <c r="B75" s="140" t="s">
        <v>224</v>
      </c>
      <c r="C75" s="91"/>
      <c r="D75" s="135">
        <v>0</v>
      </c>
      <c r="E75" s="135">
        <v>0</v>
      </c>
      <c r="F75" s="135">
        <v>0</v>
      </c>
      <c r="G75" s="122">
        <f t="shared" si="5"/>
        <v>0</v>
      </c>
      <c r="H75" s="194">
        <f t="shared" si="28"/>
      </c>
      <c r="I75" s="123">
        <f t="shared" si="29"/>
        <v>0</v>
      </c>
      <c r="J75" s="194">
        <f t="shared" si="30"/>
      </c>
      <c r="K75" s="139"/>
      <c r="L75" s="139"/>
      <c r="M75" s="123">
        <f t="shared" si="31"/>
        <v>0</v>
      </c>
      <c r="N75" s="278">
        <f t="shared" si="32"/>
      </c>
      <c r="O75" s="123">
        <f t="shared" si="33"/>
        <v>0</v>
      </c>
      <c r="P75" s="123">
        <f t="shared" si="34"/>
        <v>0</v>
      </c>
      <c r="Q75" s="123">
        <f t="shared" si="35"/>
        <v>0</v>
      </c>
      <c r="R75" s="194">
        <f t="shared" si="36"/>
      </c>
    </row>
    <row r="76" spans="1:18" s="185" customFormat="1" ht="133.5" customHeight="1">
      <c r="A76" s="193" t="s">
        <v>205</v>
      </c>
      <c r="B76" s="140" t="s">
        <v>207</v>
      </c>
      <c r="C76" s="86"/>
      <c r="D76" s="135">
        <v>0</v>
      </c>
      <c r="E76" s="135">
        <v>0</v>
      </c>
      <c r="F76" s="135">
        <v>0</v>
      </c>
      <c r="G76" s="122">
        <f t="shared" si="5"/>
        <v>0</v>
      </c>
      <c r="H76" s="194">
        <f t="shared" si="28"/>
      </c>
      <c r="I76" s="123">
        <f t="shared" si="29"/>
        <v>0</v>
      </c>
      <c r="J76" s="194">
        <f t="shared" si="30"/>
      </c>
      <c r="K76" s="139">
        <v>247808.7</v>
      </c>
      <c r="L76" s="139">
        <v>150945.5</v>
      </c>
      <c r="M76" s="123">
        <f t="shared" si="31"/>
        <v>-96863.20000000001</v>
      </c>
      <c r="N76" s="194">
        <f t="shared" si="32"/>
        <v>0.609121067985103</v>
      </c>
      <c r="O76" s="123">
        <f t="shared" si="33"/>
        <v>247808.7</v>
      </c>
      <c r="P76" s="123">
        <f t="shared" si="34"/>
        <v>150945.5</v>
      </c>
      <c r="Q76" s="123">
        <f t="shared" si="35"/>
        <v>-96863.20000000001</v>
      </c>
      <c r="R76" s="194">
        <f t="shared" si="36"/>
        <v>0.609121067985103</v>
      </c>
    </row>
    <row r="77" spans="1:18" s="1" customFormat="1" ht="101.25" customHeight="1" hidden="1">
      <c r="A77" s="149">
        <v>41039100</v>
      </c>
      <c r="B77" s="161" t="s">
        <v>228</v>
      </c>
      <c r="C77" s="86"/>
      <c r="D77" s="135"/>
      <c r="E77" s="135"/>
      <c r="F77" s="135"/>
      <c r="G77" s="123">
        <f>F77-E77</f>
        <v>0</v>
      </c>
      <c r="H77" s="158">
        <f>_xlfn.IFERROR(F77/E77,"")</f>
      </c>
      <c r="I77" s="123">
        <f>F77-D77</f>
        <v>0</v>
      </c>
      <c r="J77" s="158">
        <f>_xlfn.IFERROR(F77/D77,"")</f>
      </c>
      <c r="K77" s="268"/>
      <c r="L77" s="135"/>
      <c r="M77" s="123">
        <f>L77-K77</f>
        <v>0</v>
      </c>
      <c r="N77" s="158">
        <f>_xlfn.IFERROR(L77/K77,"")</f>
      </c>
      <c r="O77" s="123">
        <f>D77+K77</f>
        <v>0</v>
      </c>
      <c r="P77" s="123">
        <f>L77+F77</f>
        <v>0</v>
      </c>
      <c r="Q77" s="123">
        <f>P77-O77</f>
        <v>0</v>
      </c>
      <c r="R77" s="158">
        <f>_xlfn.IFERROR(P77/O77,"")</f>
      </c>
    </row>
    <row r="78" spans="1:33" ht="20.25">
      <c r="A78" s="76">
        <v>900102</v>
      </c>
      <c r="B78" s="99" t="s">
        <v>23</v>
      </c>
      <c r="C78" s="99"/>
      <c r="D78" s="137">
        <f>D51+D52</f>
        <v>10495921.86955</v>
      </c>
      <c r="E78" s="137">
        <f>E51+E52</f>
        <v>7226406.3567699995</v>
      </c>
      <c r="F78" s="137">
        <f>F52+F51</f>
        <v>7553197.799300001</v>
      </c>
      <c r="G78" s="137">
        <f t="shared" si="5"/>
        <v>326791.4425300015</v>
      </c>
      <c r="H78" s="144">
        <f aca="true" t="shared" si="37" ref="H78:H85">_xlfn.IFERROR(F78/E78,"")</f>
        <v>1.0452218469867598</v>
      </c>
      <c r="I78" s="137">
        <f aca="true" t="shared" si="38" ref="I78:I85">F78-D78</f>
        <v>-2942724.07025</v>
      </c>
      <c r="J78" s="144">
        <f>_xlfn.IFERROR(F78/D78,"")</f>
        <v>0.7196316715364264</v>
      </c>
      <c r="K78" s="137">
        <f>K52+K51</f>
        <v>1385725.00377</v>
      </c>
      <c r="L78" s="137">
        <f>L52+L51</f>
        <v>939131.89115</v>
      </c>
      <c r="M78" s="137">
        <f>L78-K78</f>
        <v>-446593.11262</v>
      </c>
      <c r="N78" s="144">
        <f>_xlfn.IFERROR(L78/K78,"")</f>
        <v>0.6777188032221401</v>
      </c>
      <c r="O78" s="137">
        <f>O52+O51</f>
        <v>11881646.873319998</v>
      </c>
      <c r="P78" s="137">
        <f>P52+P51</f>
        <v>8492329.690450002</v>
      </c>
      <c r="Q78" s="137">
        <f aca="true" t="shared" si="39" ref="Q78:Q85">P78-O78</f>
        <v>-3389317.182869997</v>
      </c>
      <c r="R78" s="144">
        <f>_xlfn.IFERROR(P78/O78,"")</f>
        <v>0.7147434847200651</v>
      </c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18" s="1" customFormat="1" ht="47.25" hidden="1">
      <c r="A79" s="13" t="s">
        <v>99</v>
      </c>
      <c r="B79" s="17" t="s">
        <v>96</v>
      </c>
      <c r="C79" s="44"/>
      <c r="D79" s="208"/>
      <c r="E79" s="208"/>
      <c r="F79" s="208"/>
      <c r="G79" s="208"/>
      <c r="H79" s="144">
        <f t="shared" si="37"/>
      </c>
      <c r="I79" s="208">
        <f t="shared" si="38"/>
        <v>0</v>
      </c>
      <c r="J79" s="208" t="e">
        <f aca="true" t="shared" si="40" ref="J79:J85">F79/D79*100</f>
        <v>#DIV/0!</v>
      </c>
      <c r="K79" s="279">
        <v>0</v>
      </c>
      <c r="L79" s="279">
        <v>0</v>
      </c>
      <c r="M79" s="280"/>
      <c r="N79" s="280"/>
      <c r="O79" s="81">
        <f aca="true" t="shared" si="41" ref="O79:O86">D79+K79</f>
        <v>0</v>
      </c>
      <c r="P79" s="81">
        <f aca="true" t="shared" si="42" ref="P79:P85">L79+F79</f>
        <v>0</v>
      </c>
      <c r="Q79" s="81">
        <f t="shared" si="39"/>
        <v>0</v>
      </c>
      <c r="R79" s="81" t="e">
        <f aca="true" t="shared" si="43" ref="R79:R86">P79/O79*100</f>
        <v>#DIV/0!</v>
      </c>
    </row>
    <row r="80" spans="1:18" s="1" customFormat="1" ht="31.5" hidden="1">
      <c r="A80" s="13" t="s">
        <v>100</v>
      </c>
      <c r="B80" s="17" t="s">
        <v>97</v>
      </c>
      <c r="C80" s="44"/>
      <c r="D80" s="208"/>
      <c r="E80" s="208"/>
      <c r="F80" s="208"/>
      <c r="G80" s="208"/>
      <c r="H80" s="144">
        <f t="shared" si="37"/>
      </c>
      <c r="I80" s="208">
        <f t="shared" si="38"/>
        <v>0</v>
      </c>
      <c r="J80" s="208" t="e">
        <f t="shared" si="40"/>
        <v>#DIV/0!</v>
      </c>
      <c r="K80" s="279">
        <v>0</v>
      </c>
      <c r="L80" s="279">
        <v>0</v>
      </c>
      <c r="M80" s="280"/>
      <c r="N80" s="280"/>
      <c r="O80" s="81">
        <f t="shared" si="41"/>
        <v>0</v>
      </c>
      <c r="P80" s="81">
        <f t="shared" si="42"/>
        <v>0</v>
      </c>
      <c r="Q80" s="81">
        <f t="shared" si="39"/>
        <v>0</v>
      </c>
      <c r="R80" s="81" t="e">
        <f t="shared" si="43"/>
        <v>#DIV/0!</v>
      </c>
    </row>
    <row r="81" spans="1:18" s="1" customFormat="1" ht="47.25" hidden="1">
      <c r="A81" s="13" t="s">
        <v>94</v>
      </c>
      <c r="B81" s="17" t="s">
        <v>101</v>
      </c>
      <c r="C81" s="44"/>
      <c r="D81" s="208"/>
      <c r="E81" s="208"/>
      <c r="F81" s="208"/>
      <c r="G81" s="208"/>
      <c r="H81" s="144">
        <f t="shared" si="37"/>
      </c>
      <c r="I81" s="208">
        <f t="shared" si="38"/>
        <v>0</v>
      </c>
      <c r="J81" s="208" t="e">
        <f t="shared" si="40"/>
        <v>#DIV/0!</v>
      </c>
      <c r="K81" s="281"/>
      <c r="L81" s="281">
        <v>0</v>
      </c>
      <c r="M81" s="208">
        <f>L81-K81</f>
        <v>0</v>
      </c>
      <c r="N81" s="280" t="e">
        <f>L81/K81*100</f>
        <v>#DIV/0!</v>
      </c>
      <c r="O81" s="81">
        <f t="shared" si="41"/>
        <v>0</v>
      </c>
      <c r="P81" s="81">
        <f t="shared" si="42"/>
        <v>0</v>
      </c>
      <c r="Q81" s="81">
        <f t="shared" si="39"/>
        <v>0</v>
      </c>
      <c r="R81" s="81" t="e">
        <f t="shared" si="43"/>
        <v>#DIV/0!</v>
      </c>
    </row>
    <row r="82" spans="1:18" s="1" customFormat="1" ht="20.25" hidden="1">
      <c r="A82" s="13">
        <v>41050000</v>
      </c>
      <c r="B82" s="17" t="s">
        <v>244</v>
      </c>
      <c r="C82" s="44"/>
      <c r="D82" s="135">
        <v>106059.53877</v>
      </c>
      <c r="E82" s="135">
        <v>56332.13391</v>
      </c>
      <c r="F82" s="135">
        <v>51560.87237999999</v>
      </c>
      <c r="G82" s="123">
        <f>F82-E82</f>
        <v>-4771.261530000003</v>
      </c>
      <c r="H82" s="144"/>
      <c r="I82" s="123">
        <f t="shared" si="38"/>
        <v>-54498.666390000006</v>
      </c>
      <c r="J82" s="123">
        <f>_xlfn.IFERROR(F82/D82,"")</f>
        <v>0.48615026029685604</v>
      </c>
      <c r="K82" s="123">
        <v>6965.0738</v>
      </c>
      <c r="L82" s="123">
        <v>6965.0738</v>
      </c>
      <c r="M82" s="123">
        <f>SUM(M83:M101)</f>
        <v>-446593.1126199999</v>
      </c>
      <c r="N82" s="123">
        <f>_xlfn.IFERROR(L82/K82,"")</f>
        <v>1</v>
      </c>
      <c r="O82" s="123">
        <f t="shared" si="41"/>
        <v>113024.61257</v>
      </c>
      <c r="P82" s="123">
        <f t="shared" si="42"/>
        <v>58525.94617999999</v>
      </c>
      <c r="Q82" s="123">
        <f t="shared" si="39"/>
        <v>-54498.666390000006</v>
      </c>
      <c r="R82" s="123">
        <f>_xlfn.IFERROR(P82/O82,"")</f>
        <v>0.5178159415831032</v>
      </c>
    </row>
    <row r="83" spans="1:18" s="1" customFormat="1" ht="20.25" hidden="1">
      <c r="A83" s="195" t="s">
        <v>95</v>
      </c>
      <c r="B83" s="196" t="s">
        <v>98</v>
      </c>
      <c r="C83" s="44"/>
      <c r="D83" s="208"/>
      <c r="E83" s="208"/>
      <c r="F83" s="208"/>
      <c r="G83" s="208"/>
      <c r="H83" s="144">
        <f t="shared" si="37"/>
      </c>
      <c r="I83" s="208">
        <f t="shared" si="38"/>
        <v>0</v>
      </c>
      <c r="J83" s="208" t="e">
        <f t="shared" si="40"/>
        <v>#DIV/0!</v>
      </c>
      <c r="K83" s="281"/>
      <c r="L83" s="281"/>
      <c r="M83" s="208">
        <f>L83-K83</f>
        <v>0</v>
      </c>
      <c r="N83" s="208" t="e">
        <f>L83/K83*100</f>
        <v>#DIV/0!</v>
      </c>
      <c r="O83" s="81">
        <f t="shared" si="41"/>
        <v>0</v>
      </c>
      <c r="P83" s="81">
        <f t="shared" si="42"/>
        <v>0</v>
      </c>
      <c r="Q83" s="81">
        <f t="shared" si="39"/>
        <v>0</v>
      </c>
      <c r="R83" s="81" t="e">
        <f t="shared" si="43"/>
        <v>#DIV/0!</v>
      </c>
    </row>
    <row r="84" spans="1:33" ht="31.5" hidden="1">
      <c r="A84" s="4">
        <v>43000000</v>
      </c>
      <c r="B84" s="6" t="s">
        <v>81</v>
      </c>
      <c r="C84" s="7">
        <f>C85</f>
        <v>0</v>
      </c>
      <c r="D84" s="209"/>
      <c r="E84" s="209"/>
      <c r="F84" s="209">
        <f>F85</f>
        <v>0</v>
      </c>
      <c r="G84" s="209"/>
      <c r="H84" s="144">
        <f t="shared" si="37"/>
      </c>
      <c r="I84" s="209">
        <f t="shared" si="38"/>
        <v>0</v>
      </c>
      <c r="J84" s="209" t="e">
        <f t="shared" si="40"/>
        <v>#DIV/0!</v>
      </c>
      <c r="K84" s="282">
        <f>K85</f>
        <v>0</v>
      </c>
      <c r="L84" s="282">
        <f>L85</f>
        <v>0</v>
      </c>
      <c r="M84" s="209">
        <f>L84-K84</f>
        <v>0</v>
      </c>
      <c r="N84" s="209" t="e">
        <f>L84/K84*100</f>
        <v>#DIV/0!</v>
      </c>
      <c r="O84" s="82">
        <f t="shared" si="41"/>
        <v>0</v>
      </c>
      <c r="P84" s="82">
        <f t="shared" si="42"/>
        <v>0</v>
      </c>
      <c r="Q84" s="82">
        <f t="shared" si="39"/>
        <v>0</v>
      </c>
      <c r="R84" s="82" t="e">
        <f t="shared" si="43"/>
        <v>#DIV/0!</v>
      </c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20.25" hidden="1">
      <c r="A85" s="13">
        <v>43010000</v>
      </c>
      <c r="B85" s="17" t="s">
        <v>56</v>
      </c>
      <c r="C85" s="14"/>
      <c r="D85" s="210"/>
      <c r="E85" s="210"/>
      <c r="F85" s="210"/>
      <c r="G85" s="210"/>
      <c r="H85" s="144">
        <f t="shared" si="37"/>
      </c>
      <c r="I85" s="210">
        <f t="shared" si="38"/>
        <v>0</v>
      </c>
      <c r="J85" s="210" t="e">
        <f t="shared" si="40"/>
        <v>#DIV/0!</v>
      </c>
      <c r="K85" s="283"/>
      <c r="L85" s="283"/>
      <c r="M85" s="81">
        <f>L85-K85</f>
        <v>0</v>
      </c>
      <c r="N85" s="208" t="e">
        <f>L85/K85*100</f>
        <v>#DIV/0!</v>
      </c>
      <c r="O85" s="82">
        <f t="shared" si="41"/>
        <v>0</v>
      </c>
      <c r="P85" s="82">
        <f t="shared" si="42"/>
        <v>0</v>
      </c>
      <c r="Q85" s="82">
        <f t="shared" si="39"/>
        <v>0</v>
      </c>
      <c r="R85" s="82" t="e">
        <f t="shared" si="43"/>
        <v>#DIV/0!</v>
      </c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20.25" hidden="1">
      <c r="A86" s="8">
        <v>900103</v>
      </c>
      <c r="B86" s="9" t="s">
        <v>102</v>
      </c>
      <c r="C86" s="10" t="e">
        <f>C51+C52</f>
        <v>#REF!</v>
      </c>
      <c r="D86" s="137">
        <f>D78+D79+D80+D81+D82+D83</f>
        <v>10601981.40832</v>
      </c>
      <c r="E86" s="137">
        <f>E78+E79+E80+E81+E82+E83</f>
        <v>7282738.49068</v>
      </c>
      <c r="F86" s="137">
        <f>F78+F79+F80+F81+F82+F83</f>
        <v>7604758.671680001</v>
      </c>
      <c r="G86" s="137">
        <f>G78+G79+G80+G81+G82+G83</f>
        <v>322020.1810000015</v>
      </c>
      <c r="H86" s="137">
        <f>_xlfn.IFERROR(F86/E86,"")</f>
        <v>1.0442169084352133</v>
      </c>
      <c r="I86" s="137">
        <f>F86-D86</f>
        <v>-2997222.73664</v>
      </c>
      <c r="J86" s="137">
        <f>F86/D86*100</f>
        <v>71.72959825898296</v>
      </c>
      <c r="K86" s="137">
        <f>K78+K81+K82+K83</f>
        <v>1392690.07757</v>
      </c>
      <c r="L86" s="137">
        <f>L78+L81+L82+L83</f>
        <v>946096.96495</v>
      </c>
      <c r="M86" s="137">
        <f>L86-K86</f>
        <v>-446593.1126199999</v>
      </c>
      <c r="N86" s="137">
        <f>L86/K86*100</f>
        <v>67.93305848784199</v>
      </c>
      <c r="O86" s="137">
        <f t="shared" si="41"/>
        <v>11994671.485890001</v>
      </c>
      <c r="P86" s="137">
        <f>L86+F86</f>
        <v>8550855.63663</v>
      </c>
      <c r="Q86" s="137">
        <f>P86-O86</f>
        <v>-3443815.8492600005</v>
      </c>
      <c r="R86" s="137">
        <f t="shared" si="43"/>
        <v>71.28878558023743</v>
      </c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2:18" ht="15.75">
      <c r="B87" s="30"/>
      <c r="C87" s="211"/>
      <c r="D87" s="212"/>
      <c r="E87" s="212"/>
      <c r="F87" s="80"/>
      <c r="G87" s="80"/>
      <c r="H87" s="80"/>
      <c r="I87" s="213"/>
      <c r="J87" s="213"/>
      <c r="K87" s="276"/>
      <c r="L87" s="276"/>
      <c r="M87" s="80"/>
      <c r="N87" s="80"/>
      <c r="O87" s="80"/>
      <c r="P87" s="80"/>
      <c r="Q87" s="80"/>
      <c r="R87" s="80"/>
    </row>
    <row r="88" spans="2:18" ht="15.75">
      <c r="B88" s="50"/>
      <c r="C88" s="32"/>
      <c r="D88" s="235"/>
      <c r="E88" s="235"/>
      <c r="F88" s="235"/>
      <c r="G88" s="235"/>
      <c r="H88" s="235"/>
      <c r="I88" s="80"/>
      <c r="J88" s="80"/>
      <c r="K88" s="284"/>
      <c r="L88" s="284"/>
      <c r="M88" s="80"/>
      <c r="N88" s="80"/>
      <c r="O88" s="80"/>
      <c r="P88" s="80"/>
      <c r="Q88" s="80"/>
      <c r="R88" s="80"/>
    </row>
    <row r="89" spans="2:12" ht="15.75">
      <c r="B89" s="31"/>
      <c r="C89" s="32"/>
      <c r="D89" s="236"/>
      <c r="E89" s="236"/>
      <c r="F89" s="228"/>
      <c r="G89" s="228"/>
      <c r="H89" s="228"/>
      <c r="I89" s="228"/>
      <c r="J89" s="228"/>
      <c r="K89" s="285"/>
      <c r="L89" s="285"/>
    </row>
    <row r="90" spans="2:12" ht="18.75">
      <c r="B90" s="79"/>
      <c r="C90" s="33"/>
      <c r="D90" s="231"/>
      <c r="E90" s="231"/>
      <c r="F90" s="80"/>
      <c r="K90" s="286"/>
      <c r="L90" s="286"/>
    </row>
    <row r="91" spans="2:12" ht="15.75">
      <c r="B91" s="24"/>
      <c r="C91" s="24"/>
      <c r="D91" s="231"/>
      <c r="E91" s="231"/>
      <c r="F91" s="231"/>
      <c r="G91" s="228"/>
      <c r="H91" s="228"/>
      <c r="K91" s="1"/>
      <c r="L91" s="1"/>
    </row>
    <row r="92" spans="2:12" ht="15.75">
      <c r="B92" s="24"/>
      <c r="C92" s="24"/>
      <c r="D92" s="231"/>
      <c r="E92" s="231"/>
      <c r="K92" s="1"/>
      <c r="L92" s="1"/>
    </row>
    <row r="93" spans="2:12" ht="15.75">
      <c r="B93" s="24"/>
      <c r="C93" s="24"/>
      <c r="D93" s="232"/>
      <c r="E93" s="232"/>
      <c r="K93" s="1"/>
      <c r="L93" s="1"/>
    </row>
    <row r="94" spans="2:5" ht="15.75">
      <c r="B94" s="24"/>
      <c r="C94" s="24"/>
      <c r="D94" s="213"/>
      <c r="E94" s="232"/>
    </row>
    <row r="95" spans="2:5" ht="15.75">
      <c r="B95" s="24"/>
      <c r="C95" s="24"/>
      <c r="D95" s="232"/>
      <c r="E95" s="232"/>
    </row>
    <row r="96" ht="15.75">
      <c r="D96" s="80"/>
    </row>
    <row r="139" spans="1:13" ht="15.75">
      <c r="A139" s="288"/>
      <c r="B139" s="288"/>
      <c r="C139" s="288"/>
      <c r="D139" s="288"/>
      <c r="E139" s="288"/>
      <c r="F139" s="288"/>
      <c r="G139" s="288"/>
      <c r="H139" s="288"/>
      <c r="I139" s="288"/>
      <c r="J139" s="288"/>
      <c r="K139" s="288"/>
      <c r="L139" s="288"/>
      <c r="M139" s="288"/>
    </row>
  </sheetData>
  <sheetProtection/>
  <mergeCells count="12">
    <mergeCell ref="A1:R1"/>
    <mergeCell ref="A2:R2"/>
    <mergeCell ref="A3:R3"/>
    <mergeCell ref="O7:R7"/>
    <mergeCell ref="C7:J7"/>
    <mergeCell ref="A4:S4"/>
    <mergeCell ref="A139:M139"/>
    <mergeCell ref="A5:R5"/>
    <mergeCell ref="K7:N7"/>
    <mergeCell ref="A7:A8"/>
    <mergeCell ref="B7:B8"/>
    <mergeCell ref="Q6:R6"/>
  </mergeCells>
  <printOptions horizontalCentered="1"/>
  <pageMargins left="0.1968503937007874" right="0.2755905511811024" top="0.3937007874015748" bottom="0.2755905511811024" header="0.15748031496062992" footer="0.15748031496062992"/>
  <pageSetup horizontalDpi="300" verticalDpi="300" orientation="landscape" paperSize="9" scale="3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24"/>
  <sheetViews>
    <sheetView showGridLines="0" showZeros="0" tabSelected="1" view="pageBreakPreview" zoomScale="85" zoomScaleNormal="75" zoomScaleSheetLayoutView="85" zoomScalePageLayoutView="0" workbookViewId="0" topLeftCell="A1">
      <pane xSplit="2" ySplit="5" topLeftCell="C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87" sqref="F87:I91"/>
    </sheetView>
  </sheetViews>
  <sheetFormatPr defaultColWidth="7.625" defaultRowHeight="12.75"/>
  <cols>
    <col min="1" max="1" width="11.00390625" style="35" customWidth="1"/>
    <col min="2" max="2" width="57.375" style="28" customWidth="1"/>
    <col min="3" max="3" width="25.00390625" style="264" customWidth="1"/>
    <col min="4" max="4" width="25.00390625" style="265" customWidth="1"/>
    <col min="5" max="5" width="22.75390625" style="75" customWidth="1"/>
    <col min="6" max="6" width="22.25390625" style="5" customWidth="1"/>
    <col min="7" max="7" width="20.875" style="5" customWidth="1"/>
    <col min="8" max="8" width="25.125" style="5" customWidth="1"/>
    <col min="9" max="9" width="17.00390625" style="5" customWidth="1"/>
    <col min="10" max="10" width="21.375" style="172" customWidth="1"/>
    <col min="11" max="11" width="21.625" style="172" customWidth="1"/>
    <col min="12" max="12" width="19.00390625" style="172" customWidth="1"/>
    <col min="13" max="13" width="16.25390625" style="172" customWidth="1"/>
    <col min="14" max="14" width="1.00390625" style="5" hidden="1" customWidth="1"/>
    <col min="15" max="15" width="23.125" style="5" customWidth="1"/>
    <col min="16" max="16" width="22.00390625" style="5" customWidth="1"/>
    <col min="17" max="17" width="22.875" style="5" customWidth="1"/>
    <col min="18" max="18" width="14.00390625" style="5" customWidth="1"/>
    <col min="19" max="20" width="7.625" style="23" customWidth="1"/>
    <col min="21" max="16384" width="7.625" style="5" customWidth="1"/>
  </cols>
  <sheetData>
    <row r="1" spans="1:9" ht="18" customHeight="1">
      <c r="A1" s="304" t="s">
        <v>141</v>
      </c>
      <c r="B1" s="304"/>
      <c r="C1" s="304"/>
      <c r="D1" s="304"/>
      <c r="E1" s="240"/>
      <c r="F1" s="227"/>
      <c r="G1" s="227"/>
      <c r="H1" s="228"/>
      <c r="I1" s="228"/>
    </row>
    <row r="2" spans="1:20" s="1" customFormat="1" ht="15.75">
      <c r="A2" s="34"/>
      <c r="B2" s="34" t="s">
        <v>24</v>
      </c>
      <c r="C2" s="241"/>
      <c r="D2" s="242"/>
      <c r="E2" s="243"/>
      <c r="F2" s="229"/>
      <c r="G2" s="229"/>
      <c r="H2" s="230"/>
      <c r="I2" s="229"/>
      <c r="J2" s="171"/>
      <c r="K2" s="173"/>
      <c r="L2" s="200"/>
      <c r="M2" s="172"/>
      <c r="R2" s="1" t="s">
        <v>221</v>
      </c>
      <c r="S2" s="22"/>
      <c r="T2" s="22"/>
    </row>
    <row r="3" spans="1:18" s="22" customFormat="1" ht="20.25">
      <c r="A3" s="292" t="s">
        <v>138</v>
      </c>
      <c r="B3" s="293" t="s">
        <v>25</v>
      </c>
      <c r="C3" s="303" t="s">
        <v>78</v>
      </c>
      <c r="D3" s="303"/>
      <c r="E3" s="303"/>
      <c r="F3" s="303"/>
      <c r="G3" s="303"/>
      <c r="H3" s="303"/>
      <c r="I3" s="303"/>
      <c r="J3" s="303" t="s">
        <v>79</v>
      </c>
      <c r="K3" s="303"/>
      <c r="L3" s="303"/>
      <c r="M3" s="303"/>
      <c r="N3" s="303" t="s">
        <v>80</v>
      </c>
      <c r="O3" s="303"/>
      <c r="P3" s="303"/>
      <c r="Q3" s="303"/>
      <c r="R3" s="303"/>
    </row>
    <row r="4" spans="1:18" s="56" customFormat="1" ht="128.25" customHeight="1">
      <c r="A4" s="292"/>
      <c r="B4" s="293"/>
      <c r="C4" s="214" t="s">
        <v>237</v>
      </c>
      <c r="D4" s="205" t="s">
        <v>259</v>
      </c>
      <c r="E4" s="207" t="s">
        <v>85</v>
      </c>
      <c r="F4" s="206" t="s">
        <v>262</v>
      </c>
      <c r="G4" s="204" t="s">
        <v>263</v>
      </c>
      <c r="H4" s="215" t="s">
        <v>116</v>
      </c>
      <c r="I4" s="215" t="s">
        <v>210</v>
      </c>
      <c r="J4" s="215" t="s">
        <v>233</v>
      </c>
      <c r="K4" s="52" t="s">
        <v>85</v>
      </c>
      <c r="L4" s="52" t="s">
        <v>193</v>
      </c>
      <c r="M4" s="52" t="s">
        <v>10</v>
      </c>
      <c r="N4" s="53" t="s">
        <v>84</v>
      </c>
      <c r="O4" s="53" t="s">
        <v>234</v>
      </c>
      <c r="P4" s="52" t="s">
        <v>85</v>
      </c>
      <c r="Q4" s="52" t="s">
        <v>200</v>
      </c>
      <c r="R4" s="52" t="s">
        <v>10</v>
      </c>
    </row>
    <row r="5" spans="1:20" s="11" customFormat="1" ht="14.25">
      <c r="A5" s="16">
        <v>1</v>
      </c>
      <c r="B5" s="16">
        <v>2</v>
      </c>
      <c r="C5" s="244" t="s">
        <v>74</v>
      </c>
      <c r="D5" s="237" t="s">
        <v>192</v>
      </c>
      <c r="E5" s="244" t="s">
        <v>11</v>
      </c>
      <c r="F5" s="15" t="s">
        <v>107</v>
      </c>
      <c r="G5" s="15" t="s">
        <v>108</v>
      </c>
      <c r="H5" s="15" t="s">
        <v>75</v>
      </c>
      <c r="I5" s="15" t="s">
        <v>12</v>
      </c>
      <c r="J5" s="237" t="s">
        <v>13</v>
      </c>
      <c r="K5" s="237" t="s">
        <v>14</v>
      </c>
      <c r="L5" s="237" t="s">
        <v>15</v>
      </c>
      <c r="M5" s="237" t="s">
        <v>76</v>
      </c>
      <c r="N5" s="15"/>
      <c r="O5" s="15" t="s">
        <v>16</v>
      </c>
      <c r="P5" s="15" t="s">
        <v>73</v>
      </c>
      <c r="Q5" s="15" t="s">
        <v>103</v>
      </c>
      <c r="R5" s="15" t="s">
        <v>104</v>
      </c>
      <c r="S5" s="25"/>
      <c r="T5" s="25"/>
    </row>
    <row r="6" spans="1:20" s="1" customFormat="1" ht="25.5" customHeight="1">
      <c r="A6" s="57" t="s">
        <v>118</v>
      </c>
      <c r="B6" s="100" t="s">
        <v>60</v>
      </c>
      <c r="C6" s="122">
        <f>C7+C8+C9</f>
        <v>1052849.38937</v>
      </c>
      <c r="D6" s="121">
        <f>D7+D8+D9</f>
        <v>768423.7509800001</v>
      </c>
      <c r="E6" s="122">
        <f>E7+E8+E9</f>
        <v>666339.0853100002</v>
      </c>
      <c r="F6" s="122">
        <f>E6-D6</f>
        <v>-102084.6656699999</v>
      </c>
      <c r="G6" s="142">
        <f>_xlfn.IFERROR(E6/D6,"")</f>
        <v>0.8671505591285962</v>
      </c>
      <c r="H6" s="122">
        <f aca="true" t="shared" si="0" ref="H6:H13">E6-C6</f>
        <v>-386510.30405999976</v>
      </c>
      <c r="I6" s="142">
        <f>_xlfn.IFERROR(E6/C6,"")</f>
        <v>0.632891173265268</v>
      </c>
      <c r="J6" s="121">
        <f>J7+J8+J9</f>
        <v>124872.01825999998</v>
      </c>
      <c r="K6" s="121">
        <f>K7+K8+K9</f>
        <v>102804.74644999999</v>
      </c>
      <c r="L6" s="122">
        <f aca="true" t="shared" si="1" ref="L6:L16">K6-J6</f>
        <v>-22067.27180999999</v>
      </c>
      <c r="M6" s="142">
        <f>_xlfn.IFERROR(K6/J6,"")</f>
        <v>0.8232808909674781</v>
      </c>
      <c r="N6" s="122" t="e">
        <f>#REF!+#REF!</f>
        <v>#REF!</v>
      </c>
      <c r="O6" s="122">
        <f aca="true" t="shared" si="2" ref="O6:O13">C6+J6</f>
        <v>1177721.40763</v>
      </c>
      <c r="P6" s="122">
        <f aca="true" t="shared" si="3" ref="P6:P13">E6+K6</f>
        <v>769143.8317600002</v>
      </c>
      <c r="Q6" s="122">
        <f>P6-O6</f>
        <v>-408577.5758699998</v>
      </c>
      <c r="R6" s="142">
        <f>_xlfn.IFERROR(P6/O6,"")</f>
        <v>0.6530779068606682</v>
      </c>
      <c r="S6" s="22"/>
      <c r="T6" s="22"/>
    </row>
    <row r="7" spans="1:20" s="185" customFormat="1" ht="133.5" customHeight="1">
      <c r="A7" s="184" t="s">
        <v>142</v>
      </c>
      <c r="B7" s="101" t="s">
        <v>160</v>
      </c>
      <c r="C7" s="123">
        <v>649469.54603</v>
      </c>
      <c r="D7" s="123">
        <v>478202.61911</v>
      </c>
      <c r="E7" s="123">
        <v>420415.0745400002</v>
      </c>
      <c r="F7" s="123">
        <v>38821127.33</v>
      </c>
      <c r="G7" s="178">
        <f aca="true" t="shared" si="4" ref="G7:G48">_xlfn.IFERROR(E7/D7,"")</f>
        <v>0.8791567794472763</v>
      </c>
      <c r="H7" s="123">
        <f t="shared" si="0"/>
        <v>-229054.4714899998</v>
      </c>
      <c r="I7" s="178">
        <f aca="true" t="shared" si="5" ref="I7:I48">_xlfn.IFERROR(E7/C7,"")</f>
        <v>0.6473206897996424</v>
      </c>
      <c r="J7" s="123">
        <v>89829.25639</v>
      </c>
      <c r="K7" s="123">
        <v>75060.89033</v>
      </c>
      <c r="L7" s="123">
        <f>K7-J7</f>
        <v>-14768.36606</v>
      </c>
      <c r="M7" s="178">
        <f aca="true" t="shared" si="6" ref="M7:M48">_xlfn.IFERROR(K7/J7,"")</f>
        <v>0.8355951429021954</v>
      </c>
      <c r="N7" s="123"/>
      <c r="O7" s="123">
        <f t="shared" si="2"/>
        <v>739298.80242</v>
      </c>
      <c r="P7" s="123">
        <f t="shared" si="3"/>
        <v>495475.96487000014</v>
      </c>
      <c r="Q7" s="123">
        <f aca="true" t="shared" si="7" ref="Q7:Q66">P7-O7</f>
        <v>-243822.83754999982</v>
      </c>
      <c r="R7" s="178">
        <f aca="true" t="shared" si="8" ref="R7:R48">_xlfn.IFERROR(P7/O7,"")</f>
        <v>0.6701971695992514</v>
      </c>
      <c r="S7" s="156"/>
      <c r="T7" s="156"/>
    </row>
    <row r="8" spans="1:20" s="185" customFormat="1" ht="91.5" customHeight="1">
      <c r="A8" s="184" t="s">
        <v>159</v>
      </c>
      <c r="B8" s="101" t="s">
        <v>161</v>
      </c>
      <c r="C8" s="123">
        <v>322865.10794</v>
      </c>
      <c r="D8" s="123">
        <v>232074.25147000002</v>
      </c>
      <c r="E8" s="123">
        <v>199394.47180999996</v>
      </c>
      <c r="F8" s="123">
        <v>19954797.74</v>
      </c>
      <c r="G8" s="178">
        <f t="shared" si="4"/>
        <v>0.8591839488741191</v>
      </c>
      <c r="H8" s="123">
        <f>E8-C8</f>
        <v>-123470.63613000006</v>
      </c>
      <c r="I8" s="178">
        <f t="shared" si="5"/>
        <v>0.6175782607238396</v>
      </c>
      <c r="J8" s="123">
        <v>3205.6602799999996</v>
      </c>
      <c r="K8" s="123">
        <v>2582.30455</v>
      </c>
      <c r="L8" s="123">
        <f>K8-J8</f>
        <v>-623.3557299999998</v>
      </c>
      <c r="M8" s="178">
        <f t="shared" si="6"/>
        <v>0.8055452931525233</v>
      </c>
      <c r="N8" s="123"/>
      <c r="O8" s="123">
        <f t="shared" si="2"/>
        <v>326070.76822</v>
      </c>
      <c r="P8" s="123">
        <f t="shared" si="3"/>
        <v>201976.77635999996</v>
      </c>
      <c r="Q8" s="123">
        <f>P8-O8</f>
        <v>-124093.99186000007</v>
      </c>
      <c r="R8" s="178">
        <f t="shared" si="8"/>
        <v>0.6194261983758268</v>
      </c>
      <c r="S8" s="156"/>
      <c r="T8" s="156"/>
    </row>
    <row r="9" spans="1:20" s="187" customFormat="1" ht="51.75" customHeight="1">
      <c r="A9" s="184" t="s">
        <v>119</v>
      </c>
      <c r="B9" s="101" t="s">
        <v>162</v>
      </c>
      <c r="C9" s="123">
        <v>80514.7354</v>
      </c>
      <c r="D9" s="123">
        <v>58146.8804</v>
      </c>
      <c r="E9" s="123">
        <v>46529.53896000001</v>
      </c>
      <c r="F9" s="123">
        <v>3644127.84</v>
      </c>
      <c r="G9" s="178">
        <f t="shared" si="4"/>
        <v>0.8002069696588574</v>
      </c>
      <c r="H9" s="123">
        <f>E9-C9</f>
        <v>-33985.19643999999</v>
      </c>
      <c r="I9" s="178">
        <f t="shared" si="5"/>
        <v>0.5779009112908295</v>
      </c>
      <c r="J9" s="123">
        <v>31837.10159</v>
      </c>
      <c r="K9" s="123">
        <v>25161.55157</v>
      </c>
      <c r="L9" s="123">
        <f t="shared" si="1"/>
        <v>-6675.550019999999</v>
      </c>
      <c r="M9" s="178">
        <f t="shared" si="6"/>
        <v>0.790321678588456</v>
      </c>
      <c r="N9" s="123" t="e">
        <f>#REF!+#REF!</f>
        <v>#REF!</v>
      </c>
      <c r="O9" s="123">
        <f t="shared" si="2"/>
        <v>112351.83699000001</v>
      </c>
      <c r="P9" s="123">
        <f t="shared" si="3"/>
        <v>71691.09053000002</v>
      </c>
      <c r="Q9" s="123">
        <f>P9-O9</f>
        <v>-40660.746459999995</v>
      </c>
      <c r="R9" s="178">
        <f t="shared" si="8"/>
        <v>0.6380945114086648</v>
      </c>
      <c r="S9" s="186"/>
      <c r="T9" s="186"/>
    </row>
    <row r="10" spans="1:20" s="1" customFormat="1" ht="24.75" customHeight="1">
      <c r="A10" s="57" t="s">
        <v>120</v>
      </c>
      <c r="B10" s="100" t="s">
        <v>61</v>
      </c>
      <c r="C10" s="122">
        <v>6012498.359030001</v>
      </c>
      <c r="D10" s="121">
        <v>4180708.3661300004</v>
      </c>
      <c r="E10" s="122">
        <v>3653180.07198</v>
      </c>
      <c r="F10" s="122">
        <v>323089206.23</v>
      </c>
      <c r="G10" s="142">
        <f t="shared" si="4"/>
        <v>0.8738184422468284</v>
      </c>
      <c r="H10" s="122">
        <f t="shared" si="0"/>
        <v>-2359318.287050001</v>
      </c>
      <c r="I10" s="142">
        <f t="shared" si="5"/>
        <v>0.607597682998681</v>
      </c>
      <c r="J10" s="122">
        <v>609366.28674</v>
      </c>
      <c r="K10" s="122">
        <v>251870.02294</v>
      </c>
      <c r="L10" s="122">
        <f t="shared" si="1"/>
        <v>-357496.2638</v>
      </c>
      <c r="M10" s="142">
        <f t="shared" si="6"/>
        <v>0.4133310759403171</v>
      </c>
      <c r="N10" s="122" t="e">
        <f>#REF!+#REF!</f>
        <v>#REF!</v>
      </c>
      <c r="O10" s="122">
        <f t="shared" si="2"/>
        <v>6621864.645770001</v>
      </c>
      <c r="P10" s="122">
        <f t="shared" si="3"/>
        <v>3905050.09492</v>
      </c>
      <c r="Q10" s="122">
        <f t="shared" si="7"/>
        <v>-2716814.550850001</v>
      </c>
      <c r="R10" s="142">
        <f t="shared" si="8"/>
        <v>0.5897206155390865</v>
      </c>
      <c r="S10" s="22"/>
      <c r="T10" s="22"/>
    </row>
    <row r="11" spans="1:20" s="1" customFormat="1" ht="29.25" customHeight="1">
      <c r="A11" s="57" t="s">
        <v>109</v>
      </c>
      <c r="B11" s="102" t="s">
        <v>211</v>
      </c>
      <c r="C11" s="122">
        <v>449800.48348</v>
      </c>
      <c r="D11" s="121">
        <v>310102.01162</v>
      </c>
      <c r="E11" s="122">
        <v>231893.965</v>
      </c>
      <c r="F11" s="122">
        <v>5843565.12</v>
      </c>
      <c r="G11" s="142">
        <f t="shared" si="4"/>
        <v>0.7477989703728966</v>
      </c>
      <c r="H11" s="122">
        <f t="shared" si="0"/>
        <v>-217906.51848</v>
      </c>
      <c r="I11" s="142">
        <f t="shared" si="5"/>
        <v>0.5155485009840167</v>
      </c>
      <c r="J11" s="122">
        <v>38034.02706</v>
      </c>
      <c r="K11" s="122">
        <v>20213.79824</v>
      </c>
      <c r="L11" s="122">
        <f t="shared" si="1"/>
        <v>-17820.22882</v>
      </c>
      <c r="M11" s="142">
        <f t="shared" si="6"/>
        <v>0.531466158135504</v>
      </c>
      <c r="N11" s="122" t="e">
        <f>#REF!+#REF!</f>
        <v>#REF!</v>
      </c>
      <c r="O11" s="122">
        <f t="shared" si="2"/>
        <v>487834.51054</v>
      </c>
      <c r="P11" s="122">
        <f t="shared" si="3"/>
        <v>252107.76324</v>
      </c>
      <c r="Q11" s="122">
        <f t="shared" si="7"/>
        <v>-235726.7473</v>
      </c>
      <c r="R11" s="142">
        <f t="shared" si="8"/>
        <v>0.5167895214320398</v>
      </c>
      <c r="S11" s="22"/>
      <c r="T11" s="22"/>
    </row>
    <row r="12" spans="1:20" s="1" customFormat="1" ht="47.25" customHeight="1">
      <c r="A12" s="152" t="s">
        <v>110</v>
      </c>
      <c r="B12" s="103" t="s">
        <v>62</v>
      </c>
      <c r="C12" s="122">
        <f>SUM(C13:C30)</f>
        <v>518962.75362</v>
      </c>
      <c r="D12" s="122">
        <f>SUM(D13:D30)</f>
        <v>356448.80053999997</v>
      </c>
      <c r="E12" s="122">
        <f>SUM(E13:E30)</f>
        <v>297309.92656000005</v>
      </c>
      <c r="F12" s="122">
        <f aca="true" t="shared" si="9" ref="F12:F79">E12-D12</f>
        <v>-59138.87397999992</v>
      </c>
      <c r="G12" s="142">
        <f t="shared" si="4"/>
        <v>0.8340887277768705</v>
      </c>
      <c r="H12" s="122">
        <f t="shared" si="0"/>
        <v>-221652.82705999992</v>
      </c>
      <c r="I12" s="142">
        <f t="shared" si="5"/>
        <v>0.5728926102810439</v>
      </c>
      <c r="J12" s="121">
        <f>(SUM(J13:J30))</f>
        <v>189414.59028999996</v>
      </c>
      <c r="K12" s="121">
        <f>(SUM(K13:K30))</f>
        <v>111938.82724</v>
      </c>
      <c r="L12" s="122">
        <f t="shared" si="1"/>
        <v>-77475.76304999997</v>
      </c>
      <c r="M12" s="142">
        <f t="shared" si="6"/>
        <v>0.5909725701099264</v>
      </c>
      <c r="N12" s="122" t="e">
        <f>#REF!+#REF!</f>
        <v>#REF!</v>
      </c>
      <c r="O12" s="122">
        <f t="shared" si="2"/>
        <v>708377.3439099999</v>
      </c>
      <c r="P12" s="122">
        <f t="shared" si="3"/>
        <v>409248.75380000006</v>
      </c>
      <c r="Q12" s="122">
        <f t="shared" si="7"/>
        <v>-299128.5901099999</v>
      </c>
      <c r="R12" s="142">
        <f t="shared" si="8"/>
        <v>0.5777270508696499</v>
      </c>
      <c r="S12" s="22"/>
      <c r="T12" s="22"/>
    </row>
    <row r="13" spans="1:20" s="187" customFormat="1" ht="108" customHeight="1">
      <c r="A13" s="188" t="s">
        <v>122</v>
      </c>
      <c r="B13" s="101" t="s">
        <v>194</v>
      </c>
      <c r="C13" s="123">
        <v>113454.02312999999</v>
      </c>
      <c r="D13" s="123">
        <v>68609.06313000001</v>
      </c>
      <c r="E13" s="123">
        <v>65617.28184000001</v>
      </c>
      <c r="F13" s="123">
        <f t="shared" si="9"/>
        <v>-2991.781289999999</v>
      </c>
      <c r="G13" s="178">
        <f t="shared" si="4"/>
        <v>0.9563937889032067</v>
      </c>
      <c r="H13" s="123">
        <f t="shared" si="0"/>
        <v>-47836.741289999976</v>
      </c>
      <c r="I13" s="178">
        <f t="shared" si="5"/>
        <v>0.5783601147824718</v>
      </c>
      <c r="J13" s="123">
        <v>0</v>
      </c>
      <c r="K13" s="123">
        <v>0</v>
      </c>
      <c r="L13" s="123">
        <f t="shared" si="1"/>
        <v>0</v>
      </c>
      <c r="M13" s="178">
        <f t="shared" si="6"/>
      </c>
      <c r="N13" s="123" t="e">
        <f>#REF!+#REF!</f>
        <v>#REF!</v>
      </c>
      <c r="O13" s="123">
        <f t="shared" si="2"/>
        <v>113454.02312999999</v>
      </c>
      <c r="P13" s="123">
        <f t="shared" si="3"/>
        <v>65617.28184000001</v>
      </c>
      <c r="Q13" s="123">
        <f t="shared" si="7"/>
        <v>-47836.741289999976</v>
      </c>
      <c r="R13" s="178">
        <f t="shared" si="8"/>
        <v>0.5783601147824718</v>
      </c>
      <c r="S13" s="186"/>
      <c r="T13" s="186"/>
    </row>
    <row r="14" spans="1:20" s="187" customFormat="1" ht="66.75" customHeight="1">
      <c r="A14" s="188">
        <v>3050</v>
      </c>
      <c r="B14" s="101" t="s">
        <v>163</v>
      </c>
      <c r="C14" s="123">
        <v>1300</v>
      </c>
      <c r="D14" s="123">
        <v>876</v>
      </c>
      <c r="E14" s="123">
        <v>578.79539</v>
      </c>
      <c r="F14" s="123">
        <f aca="true" t="shared" si="10" ref="F14:F21">E14-D14</f>
        <v>-297.20461</v>
      </c>
      <c r="G14" s="178">
        <f t="shared" si="4"/>
        <v>0.6607253310502283</v>
      </c>
      <c r="H14" s="123">
        <f aca="true" t="shared" si="11" ref="H14:H21">E14-C14</f>
        <v>-721.20461</v>
      </c>
      <c r="I14" s="178">
        <f t="shared" si="5"/>
        <v>0.4452272230769231</v>
      </c>
      <c r="J14" s="123">
        <v>0</v>
      </c>
      <c r="K14" s="123">
        <v>0</v>
      </c>
      <c r="L14" s="123">
        <f t="shared" si="1"/>
        <v>0</v>
      </c>
      <c r="M14" s="178">
        <f t="shared" si="6"/>
      </c>
      <c r="N14" s="123"/>
      <c r="O14" s="123">
        <f aca="true" t="shared" si="12" ref="O14:O27">C14+J14</f>
        <v>1300</v>
      </c>
      <c r="P14" s="123">
        <f aca="true" t="shared" si="13" ref="P14:P27">E14+K14</f>
        <v>578.79539</v>
      </c>
      <c r="Q14" s="123">
        <f aca="true" t="shared" si="14" ref="Q14:Q27">P14-O14</f>
        <v>-721.20461</v>
      </c>
      <c r="R14" s="178">
        <f t="shared" si="8"/>
        <v>0.4452272230769231</v>
      </c>
      <c r="S14" s="186"/>
      <c r="T14" s="186"/>
    </row>
    <row r="15" spans="1:20" s="187" customFormat="1" ht="23.25" customHeight="1">
      <c r="A15" s="188">
        <v>3070</v>
      </c>
      <c r="B15" s="101" t="s">
        <v>236</v>
      </c>
      <c r="C15" s="123">
        <v>20.597</v>
      </c>
      <c r="D15" s="123">
        <v>8.097</v>
      </c>
      <c r="E15" s="123">
        <v>3</v>
      </c>
      <c r="F15" s="123"/>
      <c r="G15" s="178">
        <f t="shared" si="4"/>
        <v>0.3705075954057058</v>
      </c>
      <c r="H15" s="123">
        <f t="shared" si="11"/>
        <v>-17.597</v>
      </c>
      <c r="I15" s="178">
        <f t="shared" si="5"/>
        <v>0.14565227945817352</v>
      </c>
      <c r="J15" s="123">
        <v>0</v>
      </c>
      <c r="K15" s="123">
        <v>0</v>
      </c>
      <c r="L15" s="123">
        <f t="shared" si="1"/>
        <v>0</v>
      </c>
      <c r="M15" s="178">
        <f t="shared" si="6"/>
      </c>
      <c r="N15" s="123"/>
      <c r="O15" s="123">
        <f>C15+J15</f>
        <v>20.597</v>
      </c>
      <c r="P15" s="123">
        <f>E15+K15</f>
        <v>3</v>
      </c>
      <c r="Q15" s="123">
        <f>P15-O15</f>
        <v>-17.597</v>
      </c>
      <c r="R15" s="178"/>
      <c r="S15" s="186"/>
      <c r="T15" s="186"/>
    </row>
    <row r="16" spans="1:20" s="187" customFormat="1" ht="60.75" customHeight="1">
      <c r="A16" s="188">
        <v>3090</v>
      </c>
      <c r="B16" s="101" t="s">
        <v>164</v>
      </c>
      <c r="C16" s="123">
        <v>1248.961</v>
      </c>
      <c r="D16" s="123">
        <v>1028.761</v>
      </c>
      <c r="E16" s="123">
        <v>741.10847</v>
      </c>
      <c r="F16" s="123">
        <f t="shared" si="10"/>
        <v>-287.65252999999996</v>
      </c>
      <c r="G16" s="178">
        <f t="shared" si="4"/>
        <v>0.7203893518514018</v>
      </c>
      <c r="H16" s="123">
        <f t="shared" si="11"/>
        <v>-507.85253</v>
      </c>
      <c r="I16" s="178">
        <f t="shared" si="5"/>
        <v>0.5933799934505561</v>
      </c>
      <c r="J16" s="123">
        <v>0</v>
      </c>
      <c r="K16" s="123">
        <v>0</v>
      </c>
      <c r="L16" s="123">
        <f t="shared" si="1"/>
        <v>0</v>
      </c>
      <c r="M16" s="178">
        <f t="shared" si="6"/>
      </c>
      <c r="N16" s="123"/>
      <c r="O16" s="123">
        <f t="shared" si="12"/>
        <v>1248.961</v>
      </c>
      <c r="P16" s="123">
        <f t="shared" si="13"/>
        <v>741.10847</v>
      </c>
      <c r="Q16" s="123">
        <f t="shared" si="14"/>
        <v>-507.85253</v>
      </c>
      <c r="R16" s="178">
        <f t="shared" si="8"/>
        <v>0.5933799934505561</v>
      </c>
      <c r="S16" s="186"/>
      <c r="T16" s="186"/>
    </row>
    <row r="17" spans="1:20" s="187" customFormat="1" ht="102" customHeight="1">
      <c r="A17" s="189" t="s">
        <v>111</v>
      </c>
      <c r="B17" s="159" t="s">
        <v>195</v>
      </c>
      <c r="C17" s="123">
        <v>202051.79119</v>
      </c>
      <c r="D17" s="123">
        <v>140612.51396999997</v>
      </c>
      <c r="E17" s="123">
        <v>127282.94234000004</v>
      </c>
      <c r="F17" s="123">
        <f t="shared" si="10"/>
        <v>-13329.571629999933</v>
      </c>
      <c r="G17" s="178">
        <f t="shared" si="4"/>
        <v>0.905203518138906</v>
      </c>
      <c r="H17" s="123">
        <f t="shared" si="11"/>
        <v>-74768.84884999995</v>
      </c>
      <c r="I17" s="178">
        <f t="shared" si="5"/>
        <v>0.6299520612529941</v>
      </c>
      <c r="J17" s="123">
        <v>79771.45641</v>
      </c>
      <c r="K17" s="123">
        <v>44155.4379</v>
      </c>
      <c r="L17" s="123">
        <f>K17-J17</f>
        <v>-35616.01851</v>
      </c>
      <c r="M17" s="178">
        <f t="shared" si="6"/>
        <v>0.5535242790736457</v>
      </c>
      <c r="N17" s="123" t="e">
        <f>#REF!+#REF!</f>
        <v>#REF!</v>
      </c>
      <c r="O17" s="123">
        <f t="shared" si="12"/>
        <v>281823.2476</v>
      </c>
      <c r="P17" s="123">
        <f t="shared" si="13"/>
        <v>171438.38024000003</v>
      </c>
      <c r="Q17" s="123">
        <f t="shared" si="14"/>
        <v>-110384.86735999997</v>
      </c>
      <c r="R17" s="178">
        <f t="shared" si="8"/>
        <v>0.6083188015891703</v>
      </c>
      <c r="S17" s="186"/>
      <c r="T17" s="186"/>
    </row>
    <row r="18" spans="1:20" s="187" customFormat="1" ht="52.5" customHeight="1">
      <c r="A18" s="188" t="s">
        <v>112</v>
      </c>
      <c r="B18" s="101" t="s">
        <v>196</v>
      </c>
      <c r="C18" s="123">
        <v>7115.8974</v>
      </c>
      <c r="D18" s="123">
        <v>4814.6974</v>
      </c>
      <c r="E18" s="123">
        <v>4415.5813499999995</v>
      </c>
      <c r="F18" s="123">
        <f t="shared" si="10"/>
        <v>-399.11605000000054</v>
      </c>
      <c r="G18" s="178">
        <f t="shared" si="4"/>
        <v>0.9171046450395822</v>
      </c>
      <c r="H18" s="123">
        <f t="shared" si="11"/>
        <v>-2700.3160500000004</v>
      </c>
      <c r="I18" s="178">
        <f t="shared" si="5"/>
        <v>0.620523470448014</v>
      </c>
      <c r="J18" s="123">
        <v>563.5698299999999</v>
      </c>
      <c r="K18" s="123">
        <v>563.5698299999999</v>
      </c>
      <c r="L18" s="123">
        <f>K18-J18</f>
        <v>0</v>
      </c>
      <c r="M18" s="178">
        <f t="shared" si="6"/>
        <v>1</v>
      </c>
      <c r="N18" s="123"/>
      <c r="O18" s="123">
        <f t="shared" si="12"/>
        <v>7679.46723</v>
      </c>
      <c r="P18" s="123">
        <f t="shared" si="13"/>
        <v>4979.151179999999</v>
      </c>
      <c r="Q18" s="123">
        <f t="shared" si="14"/>
        <v>-2700.3160500000013</v>
      </c>
      <c r="R18" s="178">
        <f t="shared" si="8"/>
        <v>0.6483719548341635</v>
      </c>
      <c r="S18" s="186"/>
      <c r="T18" s="186"/>
    </row>
    <row r="19" spans="1:20" s="187" customFormat="1" ht="54.75" customHeight="1">
      <c r="A19" s="188">
        <v>3120</v>
      </c>
      <c r="B19" s="101" t="s">
        <v>197</v>
      </c>
      <c r="C19" s="123">
        <v>14061.774</v>
      </c>
      <c r="D19" s="123">
        <v>9198.08</v>
      </c>
      <c r="E19" s="123">
        <v>7963.50554</v>
      </c>
      <c r="F19" s="123">
        <f t="shared" si="10"/>
        <v>-1234.5744599999998</v>
      </c>
      <c r="G19" s="178">
        <f t="shared" si="4"/>
        <v>0.8657791125974117</v>
      </c>
      <c r="H19" s="123">
        <f t="shared" si="11"/>
        <v>-6098.268459999999</v>
      </c>
      <c r="I19" s="178">
        <f t="shared" si="5"/>
        <v>0.5663229646558109</v>
      </c>
      <c r="J19" s="123">
        <v>3343.33229</v>
      </c>
      <c r="K19" s="123">
        <v>3343.33229</v>
      </c>
      <c r="L19" s="123">
        <f>K19-J19</f>
        <v>0</v>
      </c>
      <c r="M19" s="178">
        <f t="shared" si="6"/>
        <v>1</v>
      </c>
      <c r="N19" s="123"/>
      <c r="O19" s="123">
        <f t="shared" si="12"/>
        <v>17405.10629</v>
      </c>
      <c r="P19" s="123">
        <f t="shared" si="13"/>
        <v>11306.83783</v>
      </c>
      <c r="Q19" s="123">
        <f t="shared" si="14"/>
        <v>-6098.268459999999</v>
      </c>
      <c r="R19" s="178">
        <f t="shared" si="8"/>
        <v>0.6496276231588587</v>
      </c>
      <c r="S19" s="186"/>
      <c r="T19" s="186"/>
    </row>
    <row r="20" spans="1:20" s="187" customFormat="1" ht="47.25" customHeight="1">
      <c r="A20" s="188" t="s">
        <v>113</v>
      </c>
      <c r="B20" s="101" t="s">
        <v>125</v>
      </c>
      <c r="C20" s="123">
        <v>6280.079</v>
      </c>
      <c r="D20" s="123">
        <v>4098.879</v>
      </c>
      <c r="E20" s="123">
        <v>2838.075229999999</v>
      </c>
      <c r="F20" s="123">
        <f t="shared" si="10"/>
        <v>-1260.803770000001</v>
      </c>
      <c r="G20" s="178">
        <f t="shared" si="4"/>
        <v>0.6924027837855177</v>
      </c>
      <c r="H20" s="123">
        <f t="shared" si="11"/>
        <v>-3442.0037700000007</v>
      </c>
      <c r="I20" s="178">
        <f t="shared" si="5"/>
        <v>0.45191712238014825</v>
      </c>
      <c r="J20" s="123">
        <v>6960.1572400000005</v>
      </c>
      <c r="K20" s="123">
        <v>1362.62624</v>
      </c>
      <c r="L20" s="123">
        <f>K20-J20</f>
        <v>-5597.531000000001</v>
      </c>
      <c r="M20" s="178">
        <f t="shared" si="6"/>
        <v>0.19577520923938208</v>
      </c>
      <c r="N20" s="123"/>
      <c r="O20" s="123">
        <f t="shared" si="12"/>
        <v>13240.23624</v>
      </c>
      <c r="P20" s="123">
        <f t="shared" si="13"/>
        <v>4200.701469999999</v>
      </c>
      <c r="Q20" s="123">
        <f t="shared" si="14"/>
        <v>-9039.534770000002</v>
      </c>
      <c r="R20" s="178">
        <f t="shared" si="8"/>
        <v>0.3172678639456058</v>
      </c>
      <c r="S20" s="186"/>
      <c r="T20" s="186"/>
    </row>
    <row r="21" spans="1:20" s="187" customFormat="1" ht="112.5" customHeight="1">
      <c r="A21" s="188" t="s">
        <v>114</v>
      </c>
      <c r="B21" s="101" t="s">
        <v>198</v>
      </c>
      <c r="C21" s="123">
        <v>6977.400000000001</v>
      </c>
      <c r="D21" s="123">
        <v>6717.2</v>
      </c>
      <c r="E21" s="123">
        <v>3719.17</v>
      </c>
      <c r="F21" s="139">
        <f t="shared" si="10"/>
        <v>-2998.0299999999997</v>
      </c>
      <c r="G21" s="123">
        <f t="shared" si="4"/>
        <v>0.5536786160900375</v>
      </c>
      <c r="H21" s="123">
        <f t="shared" si="11"/>
        <v>-3258.2300000000005</v>
      </c>
      <c r="I21" s="178">
        <f t="shared" si="5"/>
        <v>0.5330309284260613</v>
      </c>
      <c r="J21" s="123">
        <v>52.21005</v>
      </c>
      <c r="K21" s="123">
        <v>0</v>
      </c>
      <c r="L21" s="123">
        <f>K21-J21</f>
        <v>-52.21005</v>
      </c>
      <c r="M21" s="178">
        <f t="shared" si="6"/>
        <v>0</v>
      </c>
      <c r="N21" s="123" t="e">
        <f>#REF!+#REF!</f>
        <v>#REF!</v>
      </c>
      <c r="O21" s="123">
        <f t="shared" si="12"/>
        <v>7029.61005</v>
      </c>
      <c r="P21" s="123">
        <f>E21+K21</f>
        <v>3719.17</v>
      </c>
      <c r="Q21" s="123">
        <f>P21-O21</f>
        <v>-3310.44005</v>
      </c>
      <c r="R21" s="178">
        <f t="shared" si="8"/>
        <v>0.5290720215696744</v>
      </c>
      <c r="S21" s="186"/>
      <c r="T21" s="186"/>
    </row>
    <row r="22" spans="1:20" s="187" customFormat="1" ht="150" customHeight="1">
      <c r="A22" s="188">
        <v>3160</v>
      </c>
      <c r="B22" s="101" t="s">
        <v>165</v>
      </c>
      <c r="C22" s="123">
        <v>7935.88249</v>
      </c>
      <c r="D22" s="123">
        <v>5698.82649</v>
      </c>
      <c r="E22" s="123">
        <v>4350.23617</v>
      </c>
      <c r="F22" s="139">
        <f>E22-D22</f>
        <v>-1348.5903200000002</v>
      </c>
      <c r="G22" s="123">
        <f t="shared" si="4"/>
        <v>0.7633564871002064</v>
      </c>
      <c r="H22" s="123">
        <f>E22-C22</f>
        <v>-3585.64632</v>
      </c>
      <c r="I22" s="178">
        <f t="shared" si="5"/>
        <v>0.5481729568805649</v>
      </c>
      <c r="J22" s="123">
        <v>0</v>
      </c>
      <c r="K22" s="123">
        <v>0</v>
      </c>
      <c r="L22" s="123">
        <f aca="true" t="shared" si="15" ref="L22:L30">K22-J22</f>
        <v>0</v>
      </c>
      <c r="M22" s="178">
        <f t="shared" si="6"/>
      </c>
      <c r="N22" s="123"/>
      <c r="O22" s="123">
        <f t="shared" si="12"/>
        <v>7935.88249</v>
      </c>
      <c r="P22" s="123">
        <f>E22+K22</f>
        <v>4350.23617</v>
      </c>
      <c r="Q22" s="123">
        <f t="shared" si="14"/>
        <v>-3585.64632</v>
      </c>
      <c r="R22" s="178">
        <f t="shared" si="8"/>
        <v>0.5481729568805649</v>
      </c>
      <c r="S22" s="186"/>
      <c r="T22" s="186"/>
    </row>
    <row r="23" spans="1:20" s="187" customFormat="1" ht="50.25" customHeight="1">
      <c r="A23" s="188">
        <v>3170</v>
      </c>
      <c r="B23" s="101" t="s">
        <v>167</v>
      </c>
      <c r="C23" s="123">
        <v>550.2</v>
      </c>
      <c r="D23" s="123">
        <v>275.7</v>
      </c>
      <c r="E23" s="123">
        <v>185.88150000000002</v>
      </c>
      <c r="F23" s="123">
        <f>E23-D23</f>
        <v>-89.81849999999997</v>
      </c>
      <c r="G23" s="178">
        <f t="shared" si="4"/>
        <v>0.6742165397170838</v>
      </c>
      <c r="H23" s="123">
        <f>E23-C23</f>
        <v>-364.31850000000003</v>
      </c>
      <c r="I23" s="178">
        <f t="shared" si="5"/>
        <v>0.33784351145038166</v>
      </c>
      <c r="J23" s="123">
        <v>0</v>
      </c>
      <c r="K23" s="123">
        <v>0</v>
      </c>
      <c r="L23" s="123">
        <f t="shared" si="15"/>
        <v>0</v>
      </c>
      <c r="M23" s="178">
        <f t="shared" si="6"/>
      </c>
      <c r="N23" s="123"/>
      <c r="O23" s="123">
        <f t="shared" si="12"/>
        <v>550.2</v>
      </c>
      <c r="P23" s="123">
        <f>E23+K23</f>
        <v>185.88150000000002</v>
      </c>
      <c r="Q23" s="123">
        <f t="shared" si="14"/>
        <v>-364.31850000000003</v>
      </c>
      <c r="R23" s="178">
        <f t="shared" si="8"/>
        <v>0.33784351145038166</v>
      </c>
      <c r="S23" s="186"/>
      <c r="T23" s="186"/>
    </row>
    <row r="24" spans="1:20" s="187" customFormat="1" ht="126" customHeight="1">
      <c r="A24" s="188" t="s">
        <v>123</v>
      </c>
      <c r="B24" s="101" t="s">
        <v>199</v>
      </c>
      <c r="C24" s="123">
        <v>14763.67</v>
      </c>
      <c r="D24" s="123">
        <v>8320.27</v>
      </c>
      <c r="E24" s="123">
        <v>6800.45145</v>
      </c>
      <c r="F24" s="123">
        <f t="shared" si="9"/>
        <v>-1519.8185500000009</v>
      </c>
      <c r="G24" s="178">
        <f t="shared" si="4"/>
        <v>0.8173354290185294</v>
      </c>
      <c r="H24" s="123">
        <f aca="true" t="shared" si="16" ref="H24:H34">E24-C24</f>
        <v>-7963.2185500000005</v>
      </c>
      <c r="I24" s="178">
        <f t="shared" si="5"/>
        <v>0.46062066207115165</v>
      </c>
      <c r="J24" s="123">
        <v>0</v>
      </c>
      <c r="K24" s="123">
        <v>0</v>
      </c>
      <c r="L24" s="123">
        <f t="shared" si="15"/>
        <v>0</v>
      </c>
      <c r="M24" s="178">
        <f t="shared" si="6"/>
      </c>
      <c r="N24" s="123" t="e">
        <f>#REF!+#REF!</f>
        <v>#REF!</v>
      </c>
      <c r="O24" s="123">
        <f t="shared" si="12"/>
        <v>14763.67</v>
      </c>
      <c r="P24" s="123">
        <f t="shared" si="13"/>
        <v>6800.45145</v>
      </c>
      <c r="Q24" s="123">
        <f t="shared" si="14"/>
        <v>-7963.2185500000005</v>
      </c>
      <c r="R24" s="178">
        <f t="shared" si="8"/>
        <v>0.46062066207115165</v>
      </c>
      <c r="S24" s="186"/>
      <c r="T24" s="186"/>
    </row>
    <row r="25" spans="1:20" s="187" customFormat="1" ht="48.75" customHeight="1">
      <c r="A25" s="188" t="s">
        <v>124</v>
      </c>
      <c r="B25" s="101" t="s">
        <v>121</v>
      </c>
      <c r="C25" s="123">
        <v>1067.698</v>
      </c>
      <c r="D25" s="123">
        <v>935.198</v>
      </c>
      <c r="E25" s="123">
        <v>630.46744</v>
      </c>
      <c r="F25" s="123">
        <f t="shared" si="9"/>
        <v>-304.73055999999997</v>
      </c>
      <c r="G25" s="178">
        <f t="shared" si="4"/>
        <v>0.6741539652565554</v>
      </c>
      <c r="H25" s="123">
        <f t="shared" si="16"/>
        <v>-437.2305600000001</v>
      </c>
      <c r="I25" s="178">
        <f t="shared" si="5"/>
        <v>0.5904922927644334</v>
      </c>
      <c r="J25" s="123">
        <v>0</v>
      </c>
      <c r="K25" s="123">
        <v>0</v>
      </c>
      <c r="L25" s="123">
        <f t="shared" si="15"/>
        <v>0</v>
      </c>
      <c r="M25" s="178">
        <f t="shared" si="6"/>
      </c>
      <c r="N25" s="123" t="e">
        <f>#REF!+#REF!</f>
        <v>#REF!</v>
      </c>
      <c r="O25" s="123">
        <f t="shared" si="12"/>
        <v>1067.698</v>
      </c>
      <c r="P25" s="123">
        <f t="shared" si="13"/>
        <v>630.46744</v>
      </c>
      <c r="Q25" s="123">
        <f t="shared" si="14"/>
        <v>-437.2305600000001</v>
      </c>
      <c r="R25" s="178">
        <f t="shared" si="8"/>
        <v>0.5904922927644334</v>
      </c>
      <c r="S25" s="186"/>
      <c r="T25" s="186"/>
    </row>
    <row r="26" spans="1:20" s="187" customFormat="1" ht="66.75" customHeight="1">
      <c r="A26" s="188">
        <v>3200</v>
      </c>
      <c r="B26" s="101" t="s">
        <v>166</v>
      </c>
      <c r="C26" s="123">
        <v>9086.300000000001</v>
      </c>
      <c r="D26" s="123">
        <v>6339.52</v>
      </c>
      <c r="E26" s="123">
        <v>5794.889719999999</v>
      </c>
      <c r="F26" s="123">
        <f>E26-D26</f>
        <v>-544.6302800000012</v>
      </c>
      <c r="G26" s="178">
        <f t="shared" si="4"/>
        <v>0.9140896660945937</v>
      </c>
      <c r="H26" s="123">
        <f>E26-C26</f>
        <v>-3291.410280000002</v>
      </c>
      <c r="I26" s="178">
        <f t="shared" si="5"/>
        <v>0.6377612141355665</v>
      </c>
      <c r="J26" s="123">
        <v>722.5172</v>
      </c>
      <c r="K26" s="123">
        <v>205.07933</v>
      </c>
      <c r="L26" s="123">
        <f t="shared" si="15"/>
        <v>-517.43787</v>
      </c>
      <c r="M26" s="178">
        <f t="shared" si="6"/>
        <v>0.2838400663679702</v>
      </c>
      <c r="N26" s="123"/>
      <c r="O26" s="123">
        <f t="shared" si="12"/>
        <v>9808.817200000001</v>
      </c>
      <c r="P26" s="123">
        <f t="shared" si="13"/>
        <v>5999.969049999999</v>
      </c>
      <c r="Q26" s="123">
        <f t="shared" si="14"/>
        <v>-3808.8481500000025</v>
      </c>
      <c r="R26" s="178">
        <f t="shared" si="8"/>
        <v>0.6116913923118068</v>
      </c>
      <c r="S26" s="186"/>
      <c r="T26" s="186"/>
    </row>
    <row r="27" spans="1:20" s="187" customFormat="1" ht="53.25" customHeight="1">
      <c r="A27" s="188">
        <v>3210</v>
      </c>
      <c r="B27" s="101" t="s">
        <v>106</v>
      </c>
      <c r="C27" s="123">
        <v>1460.653</v>
      </c>
      <c r="D27" s="123">
        <v>1098.753</v>
      </c>
      <c r="E27" s="123">
        <v>419.04871</v>
      </c>
      <c r="F27" s="123">
        <f>E27-D27</f>
        <v>-679.7042899999999</v>
      </c>
      <c r="G27" s="178">
        <f t="shared" si="4"/>
        <v>0.3813857254542195</v>
      </c>
      <c r="H27" s="123">
        <f>E27-C27</f>
        <v>-1041.60429</v>
      </c>
      <c r="I27" s="178">
        <f t="shared" si="5"/>
        <v>0.28689134928008225</v>
      </c>
      <c r="J27" s="123">
        <v>375.11973</v>
      </c>
      <c r="K27" s="123">
        <v>229.86131</v>
      </c>
      <c r="L27" s="123">
        <f t="shared" si="15"/>
        <v>-145.25842</v>
      </c>
      <c r="M27" s="178">
        <f t="shared" si="6"/>
        <v>0.6127678488145638</v>
      </c>
      <c r="N27" s="123"/>
      <c r="O27" s="123">
        <f t="shared" si="12"/>
        <v>1835.7727300000001</v>
      </c>
      <c r="P27" s="123">
        <f t="shared" si="13"/>
        <v>648.91002</v>
      </c>
      <c r="Q27" s="123">
        <f t="shared" si="14"/>
        <v>-1186.86271</v>
      </c>
      <c r="R27" s="178">
        <f t="shared" si="8"/>
        <v>0.35348058580214337</v>
      </c>
      <c r="S27" s="186"/>
      <c r="T27" s="186"/>
    </row>
    <row r="28" spans="1:20" s="187" customFormat="1" ht="83.25" customHeight="1">
      <c r="A28" s="188">
        <v>3220</v>
      </c>
      <c r="B28" s="101" t="s">
        <v>258</v>
      </c>
      <c r="C28" s="123">
        <v>0</v>
      </c>
      <c r="D28" s="123">
        <v>0</v>
      </c>
      <c r="E28" s="123">
        <v>0</v>
      </c>
      <c r="F28" s="123"/>
      <c r="G28" s="178"/>
      <c r="H28" s="123"/>
      <c r="I28" s="178"/>
      <c r="J28" s="123">
        <v>41441.205</v>
      </c>
      <c r="K28" s="123">
        <v>29179.10563</v>
      </c>
      <c r="L28" s="123">
        <f>K28-J28</f>
        <v>-12262.099370000004</v>
      </c>
      <c r="M28" s="178">
        <f>_xlfn.IFERROR(K28/J28,"")</f>
        <v>0.704108522664821</v>
      </c>
      <c r="N28" s="123"/>
      <c r="O28" s="123">
        <f>C28+J28</f>
        <v>41441.205</v>
      </c>
      <c r="P28" s="123">
        <f>E28+K28</f>
        <v>29179.10563</v>
      </c>
      <c r="Q28" s="123">
        <f>P28-O28</f>
        <v>-12262.099370000004</v>
      </c>
      <c r="R28" s="178">
        <f t="shared" si="8"/>
        <v>0.704108522664821</v>
      </c>
      <c r="S28" s="186"/>
      <c r="T28" s="186"/>
    </row>
    <row r="29" spans="1:20" s="187" customFormat="1" ht="84.75" customHeight="1">
      <c r="A29" s="188">
        <v>3230</v>
      </c>
      <c r="B29" s="101" t="s">
        <v>240</v>
      </c>
      <c r="C29" s="123">
        <v>12884.6571</v>
      </c>
      <c r="D29" s="123">
        <v>9283.3901</v>
      </c>
      <c r="E29" s="123">
        <v>3771.7950399999995</v>
      </c>
      <c r="F29" s="123">
        <f>E29-D29</f>
        <v>-5511.5950600000015</v>
      </c>
      <c r="G29" s="178">
        <f>_xlfn.IFERROR(E29/D29,"")</f>
        <v>0.40629500638996086</v>
      </c>
      <c r="H29" s="123">
        <f>E29-C29</f>
        <v>-9112.862060000001</v>
      </c>
      <c r="I29" s="178">
        <f t="shared" si="5"/>
        <v>0.2927353836991129</v>
      </c>
      <c r="J29" s="123">
        <v>43378.54818</v>
      </c>
      <c r="K29" s="123">
        <v>25659.054350000002</v>
      </c>
      <c r="L29" s="123">
        <f>K29-J29</f>
        <v>-17719.493829999996</v>
      </c>
      <c r="M29" s="178">
        <f>_xlfn.IFERROR(K29/J29,"")</f>
        <v>0.5915148253354938</v>
      </c>
      <c r="N29" s="123"/>
      <c r="O29" s="123">
        <f>C29+J29</f>
        <v>56263.205279999995</v>
      </c>
      <c r="P29" s="123">
        <f>E29+K29</f>
        <v>29430.849390000003</v>
      </c>
      <c r="Q29" s="123">
        <f>P29-O29</f>
        <v>-26832.35588999999</v>
      </c>
      <c r="R29" s="178">
        <f>_xlfn.IFERROR(P29/O29,"")</f>
        <v>0.5230922988396086</v>
      </c>
      <c r="S29" s="186"/>
      <c r="T29" s="186"/>
    </row>
    <row r="30" spans="1:20" s="187" customFormat="1" ht="21" customHeight="1">
      <c r="A30" s="188" t="s">
        <v>126</v>
      </c>
      <c r="B30" s="101" t="s">
        <v>157</v>
      </c>
      <c r="C30" s="123">
        <v>118703.17030999999</v>
      </c>
      <c r="D30" s="123">
        <v>88533.85145</v>
      </c>
      <c r="E30" s="123">
        <v>62197.69636999999</v>
      </c>
      <c r="F30" s="123">
        <f t="shared" si="9"/>
        <v>-26336.15508000001</v>
      </c>
      <c r="G30" s="178">
        <f t="shared" si="4"/>
        <v>0.7025301096849548</v>
      </c>
      <c r="H30" s="123">
        <f t="shared" si="16"/>
        <v>-56505.473939999996</v>
      </c>
      <c r="I30" s="178">
        <f t="shared" si="5"/>
        <v>0.5239767076782129</v>
      </c>
      <c r="J30" s="123">
        <v>12806.47436</v>
      </c>
      <c r="K30" s="123">
        <v>7240.76036</v>
      </c>
      <c r="L30" s="123">
        <f t="shared" si="15"/>
        <v>-5565.714</v>
      </c>
      <c r="M30" s="178">
        <f t="shared" si="6"/>
        <v>0.5653984193039059</v>
      </c>
      <c r="N30" s="123"/>
      <c r="O30" s="123">
        <f aca="true" t="shared" si="17" ref="O30:O48">C30+J30</f>
        <v>131509.64466999998</v>
      </c>
      <c r="P30" s="123">
        <f aca="true" t="shared" si="18" ref="P30:P48">E30+K30</f>
        <v>69438.45672999999</v>
      </c>
      <c r="Q30" s="123">
        <f>P30-O30</f>
        <v>-62071.18793999999</v>
      </c>
      <c r="R30" s="178">
        <f t="shared" si="8"/>
        <v>0.5280103744804682</v>
      </c>
      <c r="S30" s="186"/>
      <c r="T30" s="186"/>
    </row>
    <row r="31" spans="1:20" s="48" customFormat="1" ht="27" customHeight="1">
      <c r="A31" s="58" t="s">
        <v>127</v>
      </c>
      <c r="B31" s="104" t="s">
        <v>64</v>
      </c>
      <c r="C31" s="122">
        <v>302218.83518999995</v>
      </c>
      <c r="D31" s="121">
        <v>211994.14919</v>
      </c>
      <c r="E31" s="122">
        <v>168504.80878</v>
      </c>
      <c r="F31" s="122">
        <f t="shared" si="9"/>
        <v>-43489.340410000004</v>
      </c>
      <c r="G31" s="142">
        <f t="shared" si="4"/>
        <v>0.794855940240961</v>
      </c>
      <c r="H31" s="122">
        <f t="shared" si="16"/>
        <v>-133714.02640999996</v>
      </c>
      <c r="I31" s="142">
        <f t="shared" si="5"/>
        <v>0.5575589247244098</v>
      </c>
      <c r="J31" s="122">
        <v>30743.681940000002</v>
      </c>
      <c r="K31" s="122">
        <v>17478.57088</v>
      </c>
      <c r="L31" s="122">
        <f aca="true" t="shared" si="19" ref="L31:L42">K31-J31</f>
        <v>-13265.111060000003</v>
      </c>
      <c r="M31" s="142">
        <f t="shared" si="6"/>
        <v>0.5685256214304953</v>
      </c>
      <c r="N31" s="122" t="e">
        <f>#REF!+#REF!</f>
        <v>#REF!</v>
      </c>
      <c r="O31" s="122">
        <f t="shared" si="17"/>
        <v>332962.51712999993</v>
      </c>
      <c r="P31" s="122">
        <f t="shared" si="18"/>
        <v>185983.37965999998</v>
      </c>
      <c r="Q31" s="122">
        <f t="shared" si="7"/>
        <v>-146979.13746999996</v>
      </c>
      <c r="R31" s="142">
        <f t="shared" si="8"/>
        <v>0.5585715210922246</v>
      </c>
      <c r="S31" s="47"/>
      <c r="T31" s="47"/>
    </row>
    <row r="32" spans="1:20" s="48" customFormat="1" ht="32.25" customHeight="1">
      <c r="A32" s="59" t="s">
        <v>128</v>
      </c>
      <c r="B32" s="104" t="s">
        <v>66</v>
      </c>
      <c r="C32" s="122">
        <v>146368.22900000002</v>
      </c>
      <c r="D32" s="121">
        <v>102449.49399999999</v>
      </c>
      <c r="E32" s="122">
        <v>84144</v>
      </c>
      <c r="F32" s="122">
        <f t="shared" si="9"/>
        <v>-18305.49399999999</v>
      </c>
      <c r="G32" s="142">
        <f t="shared" si="4"/>
        <v>0.8213217724628294</v>
      </c>
      <c r="H32" s="122">
        <f t="shared" si="16"/>
        <v>-62224.22900000002</v>
      </c>
      <c r="I32" s="142">
        <f t="shared" si="5"/>
        <v>0.5748788557112349</v>
      </c>
      <c r="J32" s="122">
        <v>25160.4055</v>
      </c>
      <c r="K32" s="122">
        <v>2224.8950800000002</v>
      </c>
      <c r="L32" s="122">
        <f t="shared" si="19"/>
        <v>-22935.51042</v>
      </c>
      <c r="M32" s="142">
        <f t="shared" si="6"/>
        <v>0.0884284269583811</v>
      </c>
      <c r="N32" s="122" t="e">
        <f>#REF!+#REF!</f>
        <v>#REF!</v>
      </c>
      <c r="O32" s="122">
        <f t="shared" si="17"/>
        <v>171528.63450000001</v>
      </c>
      <c r="P32" s="122">
        <f t="shared" si="18"/>
        <v>86368.89508</v>
      </c>
      <c r="Q32" s="122">
        <f t="shared" si="7"/>
        <v>-85159.73942000001</v>
      </c>
      <c r="R32" s="142">
        <f t="shared" si="8"/>
        <v>0.5035246466676676</v>
      </c>
      <c r="S32" s="47"/>
      <c r="T32" s="47"/>
    </row>
    <row r="33" spans="1:20" s="48" customFormat="1" ht="34.5" customHeight="1">
      <c r="A33" s="59" t="s">
        <v>129</v>
      </c>
      <c r="B33" s="104" t="s">
        <v>63</v>
      </c>
      <c r="C33" s="122">
        <v>804155.7065000001</v>
      </c>
      <c r="D33" s="121">
        <v>562007.3724900001</v>
      </c>
      <c r="E33" s="122">
        <v>441718.8751999999</v>
      </c>
      <c r="F33" s="122">
        <f t="shared" si="9"/>
        <v>-120288.4972900002</v>
      </c>
      <c r="G33" s="142">
        <f t="shared" si="4"/>
        <v>0.7859663357136111</v>
      </c>
      <c r="H33" s="122">
        <f t="shared" si="16"/>
        <v>-362436.8313000002</v>
      </c>
      <c r="I33" s="142">
        <f t="shared" si="5"/>
        <v>0.5492952069227154</v>
      </c>
      <c r="J33" s="122">
        <v>420336.3428</v>
      </c>
      <c r="K33" s="122">
        <v>156413.3766</v>
      </c>
      <c r="L33" s="122">
        <f t="shared" si="19"/>
        <v>-263922.9662</v>
      </c>
      <c r="M33" s="142">
        <f t="shared" si="6"/>
        <v>0.372114805867317</v>
      </c>
      <c r="N33" s="122" t="e">
        <f>#REF!+#REF!</f>
        <v>#REF!</v>
      </c>
      <c r="O33" s="122">
        <f t="shared" si="17"/>
        <v>1224492.0493</v>
      </c>
      <c r="P33" s="122">
        <f t="shared" si="18"/>
        <v>598132.2517999999</v>
      </c>
      <c r="Q33" s="122">
        <f t="shared" si="7"/>
        <v>-626359.7975000002</v>
      </c>
      <c r="R33" s="142">
        <f t="shared" si="8"/>
        <v>0.48847377338377285</v>
      </c>
      <c r="S33" s="47"/>
      <c r="T33" s="47"/>
    </row>
    <row r="34" spans="1:20" s="72" customFormat="1" ht="25.5" customHeight="1">
      <c r="A34" s="69" t="s">
        <v>130</v>
      </c>
      <c r="B34" s="105" t="s">
        <v>143</v>
      </c>
      <c r="C34" s="121">
        <f>SUM(C35:C41)</f>
        <v>247569.43664</v>
      </c>
      <c r="D34" s="121">
        <f>SUM(D35:D41)</f>
        <v>195878.05763999998</v>
      </c>
      <c r="E34" s="121">
        <f>SUM(E35:E41)</f>
        <v>143741.7548</v>
      </c>
      <c r="F34" s="121">
        <f t="shared" si="9"/>
        <v>-52136.30283999999</v>
      </c>
      <c r="G34" s="142">
        <f t="shared" si="4"/>
        <v>0.7338328577067057</v>
      </c>
      <c r="H34" s="121">
        <f t="shared" si="16"/>
        <v>-103827.68184</v>
      </c>
      <c r="I34" s="142">
        <f t="shared" si="5"/>
        <v>0.580611874999014</v>
      </c>
      <c r="J34" s="122">
        <f>SUM(J35:J41)</f>
        <v>1302119.4522400002</v>
      </c>
      <c r="K34" s="122">
        <f>SUM(K35:K41)</f>
        <v>429383.68727</v>
      </c>
      <c r="L34" s="122">
        <f t="shared" si="19"/>
        <v>-872735.7649700003</v>
      </c>
      <c r="M34" s="142">
        <f t="shared" si="6"/>
        <v>0.32975752457375784</v>
      </c>
      <c r="N34" s="121" t="e">
        <f>#REF!+#REF!</f>
        <v>#REF!</v>
      </c>
      <c r="O34" s="121">
        <f t="shared" si="17"/>
        <v>1549688.8888800002</v>
      </c>
      <c r="P34" s="121">
        <f t="shared" si="18"/>
        <v>573125.44207</v>
      </c>
      <c r="Q34" s="121">
        <f t="shared" si="7"/>
        <v>-976563.4468100002</v>
      </c>
      <c r="R34" s="142">
        <f t="shared" si="8"/>
        <v>0.3698325813539338</v>
      </c>
      <c r="S34" s="70"/>
      <c r="T34" s="71"/>
    </row>
    <row r="35" spans="1:20" s="48" customFormat="1" ht="48" customHeight="1">
      <c r="A35" s="147" t="s">
        <v>155</v>
      </c>
      <c r="B35" s="106" t="s">
        <v>156</v>
      </c>
      <c r="C35" s="123">
        <v>19698.89058</v>
      </c>
      <c r="D35" s="123">
        <v>17033.89058</v>
      </c>
      <c r="E35" s="123">
        <v>8839.37278</v>
      </c>
      <c r="F35" s="123">
        <f t="shared" si="9"/>
        <v>-8194.5178</v>
      </c>
      <c r="G35" s="178">
        <f t="shared" si="4"/>
        <v>0.5189285875992753</v>
      </c>
      <c r="H35" s="123">
        <f aca="true" t="shared" si="20" ref="H35:H45">E35-C35</f>
        <v>-10859.5178</v>
      </c>
      <c r="I35" s="178">
        <f t="shared" si="5"/>
        <v>0.4487243961329725</v>
      </c>
      <c r="J35" s="123">
        <v>3601.30908</v>
      </c>
      <c r="K35" s="123">
        <v>1434.05511</v>
      </c>
      <c r="L35" s="123">
        <f t="shared" si="19"/>
        <v>-2167.2539699999998</v>
      </c>
      <c r="M35" s="143">
        <f t="shared" si="6"/>
        <v>0.39820384147644444</v>
      </c>
      <c r="N35" s="123"/>
      <c r="O35" s="123">
        <f t="shared" si="17"/>
        <v>23300.19966</v>
      </c>
      <c r="P35" s="123">
        <f t="shared" si="18"/>
        <v>10273.427889999999</v>
      </c>
      <c r="Q35" s="123">
        <f>P35-O35</f>
        <v>-13026.77177</v>
      </c>
      <c r="R35" s="178">
        <f t="shared" si="8"/>
        <v>0.440915873679685</v>
      </c>
      <c r="S35" s="49"/>
      <c r="T35" s="47"/>
    </row>
    <row r="36" spans="1:20" s="48" customFormat="1" ht="29.25" customHeight="1" hidden="1">
      <c r="A36" s="147" t="s">
        <v>225</v>
      </c>
      <c r="B36" s="106" t="s">
        <v>226</v>
      </c>
      <c r="C36" s="123">
        <v>0</v>
      </c>
      <c r="D36" s="123">
        <v>0</v>
      </c>
      <c r="E36" s="123">
        <v>0</v>
      </c>
      <c r="F36" s="123">
        <f t="shared" si="9"/>
        <v>0</v>
      </c>
      <c r="G36" s="178">
        <f t="shared" si="4"/>
      </c>
      <c r="H36" s="123">
        <f t="shared" si="20"/>
        <v>0</v>
      </c>
      <c r="I36" s="178">
        <f t="shared" si="5"/>
      </c>
      <c r="J36" s="123">
        <v>0</v>
      </c>
      <c r="K36" s="123">
        <v>0</v>
      </c>
      <c r="L36" s="123">
        <f t="shared" si="19"/>
        <v>0</v>
      </c>
      <c r="M36" s="143">
        <f t="shared" si="6"/>
      </c>
      <c r="N36" s="123"/>
      <c r="O36" s="123">
        <f t="shared" si="17"/>
        <v>0</v>
      </c>
      <c r="P36" s="123">
        <f t="shared" si="18"/>
        <v>0</v>
      </c>
      <c r="Q36" s="123">
        <f>P36-O36</f>
        <v>0</v>
      </c>
      <c r="R36" s="178">
        <f t="shared" si="8"/>
      </c>
      <c r="S36" s="49"/>
      <c r="T36" s="47"/>
    </row>
    <row r="37" spans="1:20" s="48" customFormat="1" ht="24" customHeight="1">
      <c r="A37" s="147" t="s">
        <v>134</v>
      </c>
      <c r="B37" s="106" t="s">
        <v>144</v>
      </c>
      <c r="C37" s="123">
        <v>14125.136999999999</v>
      </c>
      <c r="D37" s="123">
        <v>7534.937</v>
      </c>
      <c r="E37" s="123">
        <v>3370.15892</v>
      </c>
      <c r="F37" s="123">
        <f t="shared" si="9"/>
        <v>-4164.77808</v>
      </c>
      <c r="G37" s="178">
        <f t="shared" si="4"/>
        <v>0.44727101500649574</v>
      </c>
      <c r="H37" s="123">
        <f t="shared" si="20"/>
        <v>-10754.978079999999</v>
      </c>
      <c r="I37" s="178">
        <f t="shared" si="5"/>
        <v>0.23859300762888178</v>
      </c>
      <c r="J37" s="123">
        <v>191568.06383</v>
      </c>
      <c r="K37" s="123">
        <v>15739.89557</v>
      </c>
      <c r="L37" s="123">
        <f t="shared" si="19"/>
        <v>-175828.16826</v>
      </c>
      <c r="M37" s="143">
        <f t="shared" si="6"/>
        <v>0.08216346323762916</v>
      </c>
      <c r="N37" s="123"/>
      <c r="O37" s="123">
        <f t="shared" si="17"/>
        <v>205693.20083</v>
      </c>
      <c r="P37" s="123">
        <f t="shared" si="18"/>
        <v>19110.054490000002</v>
      </c>
      <c r="Q37" s="123">
        <f t="shared" si="7"/>
        <v>-186583.14633999998</v>
      </c>
      <c r="R37" s="178">
        <f t="shared" si="8"/>
        <v>0.09290562066654774</v>
      </c>
      <c r="S37" s="49"/>
      <c r="T37" s="47"/>
    </row>
    <row r="38" spans="1:20" s="48" customFormat="1" ht="50.25" customHeight="1">
      <c r="A38" s="147" t="s">
        <v>135</v>
      </c>
      <c r="B38" s="106" t="s">
        <v>145</v>
      </c>
      <c r="C38" s="123">
        <v>193626.92556</v>
      </c>
      <c r="D38" s="123">
        <v>157574.10956</v>
      </c>
      <c r="E38" s="123">
        <v>127466.74150999998</v>
      </c>
      <c r="F38" s="123">
        <f t="shared" si="9"/>
        <v>-30107.368050000034</v>
      </c>
      <c r="G38" s="178">
        <f t="shared" si="4"/>
        <v>0.8089320121556139</v>
      </c>
      <c r="H38" s="123">
        <f t="shared" si="20"/>
        <v>-66160.18405000003</v>
      </c>
      <c r="I38" s="178">
        <f t="shared" si="5"/>
        <v>0.6583110336609735</v>
      </c>
      <c r="J38" s="123">
        <v>388864.05341000005</v>
      </c>
      <c r="K38" s="123">
        <v>146488.21682</v>
      </c>
      <c r="L38" s="123">
        <f t="shared" si="19"/>
        <v>-242375.83659000005</v>
      </c>
      <c r="M38" s="143">
        <f t="shared" si="6"/>
        <v>0.3767080436862846</v>
      </c>
      <c r="N38" s="123"/>
      <c r="O38" s="123">
        <f t="shared" si="17"/>
        <v>582490.97897</v>
      </c>
      <c r="P38" s="123">
        <f t="shared" si="18"/>
        <v>273954.95833</v>
      </c>
      <c r="Q38" s="123">
        <f t="shared" si="7"/>
        <v>-308536.02064000006</v>
      </c>
      <c r="R38" s="178">
        <f t="shared" si="8"/>
        <v>0.4703162250073395</v>
      </c>
      <c r="S38" s="49"/>
      <c r="T38" s="47"/>
    </row>
    <row r="39" spans="1:20" s="48" customFormat="1" ht="34.5" customHeight="1">
      <c r="A39" s="147" t="s">
        <v>213</v>
      </c>
      <c r="B39" s="106" t="s">
        <v>212</v>
      </c>
      <c r="C39" s="123">
        <v>1009.07</v>
      </c>
      <c r="D39" s="123">
        <v>916.87</v>
      </c>
      <c r="E39" s="123">
        <v>195.84815</v>
      </c>
      <c r="F39" s="123">
        <f t="shared" si="9"/>
        <v>-721.02185</v>
      </c>
      <c r="G39" s="178">
        <f t="shared" si="4"/>
        <v>0.2136051457676661</v>
      </c>
      <c r="H39" s="123">
        <f t="shared" si="20"/>
        <v>-813.22185</v>
      </c>
      <c r="I39" s="178">
        <f t="shared" si="5"/>
        <v>0.19408777389081033</v>
      </c>
      <c r="J39" s="123">
        <v>0</v>
      </c>
      <c r="K39" s="123">
        <v>0</v>
      </c>
      <c r="L39" s="123">
        <f t="shared" si="19"/>
        <v>0</v>
      </c>
      <c r="M39" s="143">
        <f t="shared" si="6"/>
      </c>
      <c r="N39" s="123"/>
      <c r="O39" s="123">
        <f>C39+J39</f>
        <v>1009.07</v>
      </c>
      <c r="P39" s="123">
        <f>E39+K39</f>
        <v>195.84815</v>
      </c>
      <c r="Q39" s="123">
        <f>P39-O39</f>
        <v>-813.22185</v>
      </c>
      <c r="R39" s="178">
        <f t="shared" si="8"/>
        <v>0.19408777389081033</v>
      </c>
      <c r="S39" s="49"/>
      <c r="T39" s="47"/>
    </row>
    <row r="40" spans="1:20" s="48" customFormat="1" ht="50.25" customHeight="1">
      <c r="A40" s="147" t="s">
        <v>133</v>
      </c>
      <c r="B40" s="106" t="s">
        <v>146</v>
      </c>
      <c r="C40" s="123">
        <v>18959.4135</v>
      </c>
      <c r="D40" s="123">
        <v>12668.2505</v>
      </c>
      <c r="E40" s="123">
        <v>3869.6334399999996</v>
      </c>
      <c r="F40" s="123">
        <f t="shared" si="9"/>
        <v>-8798.61706</v>
      </c>
      <c r="G40" s="178">
        <f t="shared" si="4"/>
        <v>0.3054591823867076</v>
      </c>
      <c r="H40" s="123">
        <f t="shared" si="20"/>
        <v>-15089.78006</v>
      </c>
      <c r="I40" s="178">
        <f t="shared" si="5"/>
        <v>0.2041009042816646</v>
      </c>
      <c r="J40" s="123">
        <v>337943.68968</v>
      </c>
      <c r="K40" s="123">
        <v>153272.95041999998</v>
      </c>
      <c r="L40" s="123">
        <f t="shared" si="19"/>
        <v>-184670.73926000003</v>
      </c>
      <c r="M40" s="143">
        <f t="shared" si="6"/>
        <v>0.45354582760558315</v>
      </c>
      <c r="N40" s="123"/>
      <c r="O40" s="123">
        <f>C40+J40</f>
        <v>356903.10318000003</v>
      </c>
      <c r="P40" s="123">
        <f>E40+K40</f>
        <v>157142.58385999998</v>
      </c>
      <c r="Q40" s="123">
        <f>P40-O40</f>
        <v>-199760.51932000005</v>
      </c>
      <c r="R40" s="178">
        <f t="shared" si="8"/>
        <v>0.44029480959919504</v>
      </c>
      <c r="S40" s="49"/>
      <c r="T40" s="47"/>
    </row>
    <row r="41" spans="1:20" s="48" customFormat="1" ht="78" customHeight="1">
      <c r="A41" s="147" t="s">
        <v>186</v>
      </c>
      <c r="B41" s="106" t="s">
        <v>187</v>
      </c>
      <c r="C41" s="123">
        <v>150</v>
      </c>
      <c r="D41" s="123">
        <v>150</v>
      </c>
      <c r="E41" s="123">
        <v>0</v>
      </c>
      <c r="F41" s="123">
        <f t="shared" si="9"/>
        <v>-150</v>
      </c>
      <c r="G41" s="178">
        <f t="shared" si="4"/>
        <v>0</v>
      </c>
      <c r="H41" s="123">
        <f t="shared" si="20"/>
        <v>-150</v>
      </c>
      <c r="I41" s="178">
        <f t="shared" si="5"/>
        <v>0</v>
      </c>
      <c r="J41" s="123">
        <v>380142.33624000003</v>
      </c>
      <c r="K41" s="123">
        <v>112448.56934999999</v>
      </c>
      <c r="L41" s="123">
        <f t="shared" si="19"/>
        <v>-267693.76689</v>
      </c>
      <c r="M41" s="143">
        <f t="shared" si="6"/>
        <v>0.2958064878072576</v>
      </c>
      <c r="N41" s="123"/>
      <c r="O41" s="123">
        <f>C41+J41</f>
        <v>380292.33624000003</v>
      </c>
      <c r="P41" s="123">
        <f>E41+K41</f>
        <v>112448.56934999999</v>
      </c>
      <c r="Q41" s="123">
        <f>P41-O41</f>
        <v>-267843.76689</v>
      </c>
      <c r="R41" s="178">
        <f t="shared" si="8"/>
        <v>0.2956898118478896</v>
      </c>
      <c r="S41" s="49"/>
      <c r="T41" s="47"/>
    </row>
    <row r="42" spans="1:20" s="72" customFormat="1" ht="30.75" customHeight="1">
      <c r="A42" s="69" t="s">
        <v>131</v>
      </c>
      <c r="B42" s="105" t="s">
        <v>147</v>
      </c>
      <c r="C42" s="121">
        <f>C43+C44+C45+C46+C47+C48</f>
        <v>164404.95359</v>
      </c>
      <c r="D42" s="121">
        <f>D43+D44+D45+D46+D47+D48</f>
        <v>132995.94545</v>
      </c>
      <c r="E42" s="121">
        <f>E43+E44+E45+E46+E47+E48</f>
        <v>50888.513020000006</v>
      </c>
      <c r="F42" s="121">
        <f t="shared" si="9"/>
        <v>-82107.43242999999</v>
      </c>
      <c r="G42" s="142">
        <f t="shared" si="4"/>
        <v>0.3826320633145287</v>
      </c>
      <c r="H42" s="121">
        <f t="shared" si="20"/>
        <v>-113516.44056999998</v>
      </c>
      <c r="I42" s="142">
        <f t="shared" si="5"/>
        <v>0.3095315068602369</v>
      </c>
      <c r="J42" s="122">
        <f>J43+J44+J45+J46+J47+J48</f>
        <v>86942.39326</v>
      </c>
      <c r="K42" s="122">
        <f>K43+K44+K45+K46+K47+K48</f>
        <v>50480.87729</v>
      </c>
      <c r="L42" s="122">
        <f t="shared" si="19"/>
        <v>-36461.51597</v>
      </c>
      <c r="M42" s="142">
        <f t="shared" si="6"/>
        <v>0.5806244272461841</v>
      </c>
      <c r="N42" s="121"/>
      <c r="O42" s="121">
        <f t="shared" si="17"/>
        <v>251347.34684999997</v>
      </c>
      <c r="P42" s="121">
        <f t="shared" si="18"/>
        <v>101369.39031</v>
      </c>
      <c r="Q42" s="121">
        <f t="shared" si="7"/>
        <v>-149977.95653999998</v>
      </c>
      <c r="R42" s="142">
        <f t="shared" si="8"/>
        <v>0.4033039997454026</v>
      </c>
      <c r="S42" s="70"/>
      <c r="T42" s="71"/>
    </row>
    <row r="43" spans="1:20" s="48" customFormat="1" ht="40.5" customHeight="1">
      <c r="A43" s="147" t="s">
        <v>132</v>
      </c>
      <c r="B43" s="106" t="s">
        <v>148</v>
      </c>
      <c r="C43" s="123">
        <v>53451.78</v>
      </c>
      <c r="D43" s="123">
        <v>38504.363</v>
      </c>
      <c r="E43" s="123">
        <v>30515.232140000004</v>
      </c>
      <c r="F43" s="139">
        <f t="shared" si="9"/>
        <v>-7989.130859999994</v>
      </c>
      <c r="G43" s="178">
        <f t="shared" si="4"/>
        <v>0.7925136208590181</v>
      </c>
      <c r="H43" s="139">
        <f t="shared" si="20"/>
        <v>-22936.547859999995</v>
      </c>
      <c r="I43" s="178">
        <f t="shared" si="5"/>
        <v>0.570892721252688</v>
      </c>
      <c r="J43" s="123">
        <v>38538.20034</v>
      </c>
      <c r="K43" s="123">
        <v>35233.169299999994</v>
      </c>
      <c r="L43" s="123">
        <f aca="true" t="shared" si="21" ref="L43:L48">K43-J43</f>
        <v>-3305.031040000009</v>
      </c>
      <c r="M43" s="178">
        <f t="shared" si="6"/>
        <v>0.9142401302904222</v>
      </c>
      <c r="N43" s="139"/>
      <c r="O43" s="139">
        <f t="shared" si="17"/>
        <v>91989.98034000001</v>
      </c>
      <c r="P43" s="139">
        <f t="shared" si="18"/>
        <v>65748.40144</v>
      </c>
      <c r="Q43" s="139">
        <f t="shared" si="7"/>
        <v>-26241.578900000008</v>
      </c>
      <c r="R43" s="178">
        <f t="shared" si="8"/>
        <v>0.7147343786463516</v>
      </c>
      <c r="S43" s="49"/>
      <c r="T43" s="47"/>
    </row>
    <row r="44" spans="1:20" s="48" customFormat="1" ht="33" customHeight="1">
      <c r="A44" s="147" t="s">
        <v>149</v>
      </c>
      <c r="B44" s="106" t="s">
        <v>153</v>
      </c>
      <c r="C44" s="123">
        <v>21466.821160000003</v>
      </c>
      <c r="D44" s="123">
        <v>21078.22116</v>
      </c>
      <c r="E44" s="123">
        <v>13454.129200000003</v>
      </c>
      <c r="F44" s="139">
        <f t="shared" si="9"/>
        <v>-7624.091959999998</v>
      </c>
      <c r="G44" s="178">
        <f t="shared" si="4"/>
        <v>0.6382952858247741</v>
      </c>
      <c r="H44" s="139">
        <f t="shared" si="20"/>
        <v>-8012.69196</v>
      </c>
      <c r="I44" s="178">
        <f t="shared" si="5"/>
        <v>0.6267406384821255</v>
      </c>
      <c r="J44" s="123">
        <v>33865.34632</v>
      </c>
      <c r="K44" s="123">
        <v>13581.44502</v>
      </c>
      <c r="L44" s="123">
        <f t="shared" si="21"/>
        <v>-20283.901299999998</v>
      </c>
      <c r="M44" s="178">
        <f t="shared" si="6"/>
        <v>0.4010425551732554</v>
      </c>
      <c r="N44" s="139"/>
      <c r="O44" s="139">
        <f t="shared" si="17"/>
        <v>55332.167480000004</v>
      </c>
      <c r="P44" s="139">
        <f t="shared" si="18"/>
        <v>27035.574220000002</v>
      </c>
      <c r="Q44" s="139">
        <f>P44-O44</f>
        <v>-28296.59326</v>
      </c>
      <c r="R44" s="178">
        <f t="shared" si="8"/>
        <v>0.4886050095502241</v>
      </c>
      <c r="S44" s="49"/>
      <c r="T44" s="47"/>
    </row>
    <row r="45" spans="1:20" s="48" customFormat="1" ht="44.25" customHeight="1">
      <c r="A45" s="147" t="s">
        <v>150</v>
      </c>
      <c r="B45" s="106" t="s">
        <v>154</v>
      </c>
      <c r="C45" s="123">
        <v>1876.5</v>
      </c>
      <c r="D45" s="123">
        <v>1806.5</v>
      </c>
      <c r="E45" s="123">
        <v>864.42271</v>
      </c>
      <c r="F45" s="139">
        <f t="shared" si="9"/>
        <v>-942.07729</v>
      </c>
      <c r="G45" s="178">
        <f t="shared" si="4"/>
        <v>0.47850689731525053</v>
      </c>
      <c r="H45" s="139">
        <f t="shared" si="20"/>
        <v>-1012.07729</v>
      </c>
      <c r="I45" s="178">
        <f t="shared" si="5"/>
        <v>0.46065691979749535</v>
      </c>
      <c r="J45" s="123">
        <v>14538.846599999999</v>
      </c>
      <c r="K45" s="123">
        <v>1666.26297</v>
      </c>
      <c r="L45" s="123">
        <f t="shared" si="21"/>
        <v>-12872.58363</v>
      </c>
      <c r="M45" s="178">
        <f t="shared" si="6"/>
        <v>0.11460764501084977</v>
      </c>
      <c r="N45" s="139"/>
      <c r="O45" s="139">
        <f t="shared" si="17"/>
        <v>16415.346599999997</v>
      </c>
      <c r="P45" s="139">
        <f t="shared" si="18"/>
        <v>2530.68568</v>
      </c>
      <c r="Q45" s="139">
        <f>P45-O45</f>
        <v>-13884.660919999997</v>
      </c>
      <c r="R45" s="178">
        <f t="shared" si="8"/>
        <v>0.15416583893513405</v>
      </c>
      <c r="S45" s="49"/>
      <c r="T45" s="47"/>
    </row>
    <row r="46" spans="1:20" s="48" customFormat="1" ht="24.75" customHeight="1">
      <c r="A46" s="147" t="s">
        <v>151</v>
      </c>
      <c r="B46" s="106" t="s">
        <v>65</v>
      </c>
      <c r="C46" s="123">
        <v>3147.58037</v>
      </c>
      <c r="D46" s="123">
        <v>2462.58037</v>
      </c>
      <c r="E46" s="123">
        <v>1527.6026100000001</v>
      </c>
      <c r="F46" s="139">
        <f t="shared" si="9"/>
        <v>-934.97776</v>
      </c>
      <c r="G46" s="178">
        <f t="shared" si="4"/>
        <v>0.620325991634539</v>
      </c>
      <c r="H46" s="139">
        <f aca="true" t="shared" si="22" ref="H46:H90">E46-C46</f>
        <v>-1619.97776</v>
      </c>
      <c r="I46" s="178">
        <f t="shared" si="5"/>
        <v>0.48532600614738236</v>
      </c>
      <c r="J46" s="123"/>
      <c r="K46" s="123"/>
      <c r="L46" s="123">
        <f t="shared" si="21"/>
        <v>0</v>
      </c>
      <c r="M46" s="178">
        <f t="shared" si="6"/>
      </c>
      <c r="N46" s="139"/>
      <c r="O46" s="139">
        <f t="shared" si="17"/>
        <v>3147.58037</v>
      </c>
      <c r="P46" s="139">
        <f t="shared" si="18"/>
        <v>1527.6026100000001</v>
      </c>
      <c r="Q46" s="139">
        <f>P46-O46</f>
        <v>-1619.97776</v>
      </c>
      <c r="R46" s="178">
        <f t="shared" si="8"/>
        <v>0.48532600614738236</v>
      </c>
      <c r="S46" s="49"/>
      <c r="T46" s="47"/>
    </row>
    <row r="47" spans="1:20" s="48" customFormat="1" ht="25.5" customHeight="1">
      <c r="A47" s="147" t="s">
        <v>188</v>
      </c>
      <c r="B47" s="106" t="s">
        <v>189</v>
      </c>
      <c r="C47" s="123">
        <v>9014</v>
      </c>
      <c r="D47" s="123">
        <v>5123</v>
      </c>
      <c r="E47" s="123">
        <v>4527.12636</v>
      </c>
      <c r="F47" s="139">
        <f>E47-D47</f>
        <v>-595.8736399999998</v>
      </c>
      <c r="G47" s="178">
        <f t="shared" si="4"/>
        <v>0.8836865820808121</v>
      </c>
      <c r="H47" s="139">
        <f t="shared" si="22"/>
        <v>-4486.87364</v>
      </c>
      <c r="I47" s="178">
        <f t="shared" si="5"/>
        <v>0.5022327889948969</v>
      </c>
      <c r="J47" s="123">
        <v>0</v>
      </c>
      <c r="K47" s="123">
        <v>0</v>
      </c>
      <c r="L47" s="123">
        <f t="shared" si="21"/>
        <v>0</v>
      </c>
      <c r="M47" s="178">
        <f t="shared" si="6"/>
      </c>
      <c r="N47" s="139"/>
      <c r="O47" s="139">
        <f t="shared" si="17"/>
        <v>9014</v>
      </c>
      <c r="P47" s="139">
        <f t="shared" si="18"/>
        <v>4527.12636</v>
      </c>
      <c r="Q47" s="139">
        <f>P47-O47</f>
        <v>-4486.87364</v>
      </c>
      <c r="R47" s="178">
        <f t="shared" si="8"/>
        <v>0.5022327889948969</v>
      </c>
      <c r="S47" s="49"/>
      <c r="T47" s="47"/>
    </row>
    <row r="48" spans="1:20" s="48" customFormat="1" ht="24.75" customHeight="1">
      <c r="A48" s="147" t="s">
        <v>152</v>
      </c>
      <c r="B48" s="106" t="s">
        <v>77</v>
      </c>
      <c r="C48" s="123">
        <v>75448.27206</v>
      </c>
      <c r="D48" s="123">
        <v>64021.280920000005</v>
      </c>
      <c r="E48" s="123">
        <v>0</v>
      </c>
      <c r="F48" s="139">
        <f>E48-D48</f>
        <v>-64021.280920000005</v>
      </c>
      <c r="G48" s="178">
        <f t="shared" si="4"/>
        <v>0</v>
      </c>
      <c r="H48" s="139">
        <f t="shared" si="22"/>
        <v>-75448.27206</v>
      </c>
      <c r="I48" s="178">
        <f t="shared" si="5"/>
        <v>0</v>
      </c>
      <c r="J48" s="123">
        <v>0</v>
      </c>
      <c r="K48" s="123">
        <v>0</v>
      </c>
      <c r="L48" s="123">
        <f t="shared" si="21"/>
        <v>0</v>
      </c>
      <c r="M48" s="178">
        <f t="shared" si="6"/>
      </c>
      <c r="N48" s="139"/>
      <c r="O48" s="139">
        <f t="shared" si="17"/>
        <v>75448.27206</v>
      </c>
      <c r="P48" s="139">
        <f t="shared" si="18"/>
        <v>0</v>
      </c>
      <c r="Q48" s="139">
        <f>P48-O48</f>
        <v>-75448.27206</v>
      </c>
      <c r="R48" s="178">
        <f t="shared" si="8"/>
        <v>0</v>
      </c>
      <c r="S48" s="47"/>
      <c r="T48" s="47"/>
    </row>
    <row r="49" spans="1:20" s="12" customFormat="1" ht="20.25" customHeight="1">
      <c r="A49" s="60" t="s">
        <v>26</v>
      </c>
      <c r="B49" s="107" t="s">
        <v>27</v>
      </c>
      <c r="C49" s="124">
        <f>C6+C10+C11+C12+C31+C32+C33+C34+C42</f>
        <v>9698828.14642</v>
      </c>
      <c r="D49" s="124">
        <f>D6+D10+D11+D12+D31+D32+D33+D34+D42</f>
        <v>6821007.948040001</v>
      </c>
      <c r="E49" s="124">
        <f>E6+E10+E11+E12+E31+E32+E33+E34+E42</f>
        <v>5737721.00065</v>
      </c>
      <c r="F49" s="124">
        <f t="shared" si="9"/>
        <v>-1083286.9473900013</v>
      </c>
      <c r="G49" s="145">
        <f>_xlfn.IFERROR(E49/D49,"")</f>
        <v>0.8411837435695584</v>
      </c>
      <c r="H49" s="124">
        <f t="shared" si="22"/>
        <v>-3961107.1457700003</v>
      </c>
      <c r="I49" s="145">
        <f>_xlfn.IFERROR(E49/C49,"")</f>
        <v>0.591589098603411</v>
      </c>
      <c r="J49" s="124">
        <f>J6+J10+J11+J12+J31+J32+J33+J34+J42</f>
        <v>2826989.1980899996</v>
      </c>
      <c r="K49" s="124">
        <f>K6+K10+K11+K12+K31+K32+K33+K34+K42</f>
        <v>1142808.8019899998</v>
      </c>
      <c r="L49" s="124">
        <f>L6+L10+L11+L12+L31+L32+L33+L34+L42</f>
        <v>-1684180.3961000005</v>
      </c>
      <c r="M49" s="145">
        <f>_xlfn.IFERROR(K49/J49,"")</f>
        <v>0.4042494406282544</v>
      </c>
      <c r="N49" s="124" t="e">
        <f>#REF!+#REF!</f>
        <v>#REF!</v>
      </c>
      <c r="O49" s="124">
        <f aca="true" t="shared" si="23" ref="O49:O96">C49+J49</f>
        <v>12525817.34451</v>
      </c>
      <c r="P49" s="124">
        <f aca="true" t="shared" si="24" ref="P49:P66">E49+K49</f>
        <v>6880529.802639999</v>
      </c>
      <c r="Q49" s="124">
        <f t="shared" si="7"/>
        <v>-5645287.541870001</v>
      </c>
      <c r="R49" s="145">
        <f>_xlfn.IFERROR(P49/O49,"")</f>
        <v>0.5493078506095013</v>
      </c>
      <c r="S49" s="26"/>
      <c r="T49" s="27"/>
    </row>
    <row r="50" spans="1:20" s="48" customFormat="1" ht="24" customHeight="1">
      <c r="A50" s="61" t="s">
        <v>168</v>
      </c>
      <c r="B50" s="101" t="s">
        <v>136</v>
      </c>
      <c r="C50" s="123">
        <v>88437</v>
      </c>
      <c r="D50" s="123">
        <v>58958.4</v>
      </c>
      <c r="E50" s="123">
        <v>58958.4</v>
      </c>
      <c r="F50" s="123">
        <f t="shared" si="9"/>
        <v>0</v>
      </c>
      <c r="G50" s="179">
        <f>_xlfn.IFERROR(E50/D50,"")</f>
        <v>1</v>
      </c>
      <c r="H50" s="123">
        <f t="shared" si="22"/>
        <v>-29478.6</v>
      </c>
      <c r="I50" s="179">
        <f>_xlfn.IFERROR(E50/C50,"")</f>
        <v>0.6666711896604363</v>
      </c>
      <c r="J50" s="123">
        <v>0</v>
      </c>
      <c r="K50" s="123">
        <v>0</v>
      </c>
      <c r="L50" s="123">
        <f>K50-J50</f>
        <v>0</v>
      </c>
      <c r="M50" s="238">
        <f>_xlfn.IFERROR(K50/J50,"")</f>
      </c>
      <c r="N50" s="123" t="e">
        <f>#REF!+#REF!</f>
        <v>#REF!</v>
      </c>
      <c r="O50" s="123">
        <f>C50+J50</f>
        <v>88437</v>
      </c>
      <c r="P50" s="123">
        <f>E50+K50</f>
        <v>58958.4</v>
      </c>
      <c r="Q50" s="123">
        <f t="shared" si="7"/>
        <v>-29478.6</v>
      </c>
      <c r="R50" s="179">
        <f>_xlfn.IFERROR(P50/O50,"")</f>
        <v>0.6666711896604363</v>
      </c>
      <c r="S50" s="47"/>
      <c r="T50" s="47"/>
    </row>
    <row r="51" spans="1:20" s="187" customFormat="1" ht="90.75" customHeight="1">
      <c r="A51" s="190" t="s">
        <v>169</v>
      </c>
      <c r="B51" s="101" t="s">
        <v>170</v>
      </c>
      <c r="C51" s="123">
        <v>352308.515</v>
      </c>
      <c r="D51" s="123">
        <v>347178.515</v>
      </c>
      <c r="E51" s="123">
        <v>311722.744</v>
      </c>
      <c r="F51" s="123">
        <f t="shared" si="9"/>
        <v>-35455.77100000001</v>
      </c>
      <c r="G51" s="180">
        <f>_xlfn.IFERROR(E51/D51,"")</f>
        <v>0.8978745242919194</v>
      </c>
      <c r="H51" s="123">
        <f t="shared" si="22"/>
        <v>-40585.77100000001</v>
      </c>
      <c r="I51" s="180">
        <f>_xlfn.IFERROR(E51/C51,"")</f>
        <v>0.8848004823272579</v>
      </c>
      <c r="J51" s="123">
        <v>2730</v>
      </c>
      <c r="K51" s="123">
        <v>2480</v>
      </c>
      <c r="L51" s="123">
        <f>K51-J51</f>
        <v>-250</v>
      </c>
      <c r="M51" s="180">
        <f>_xlfn.IFERROR(K51/J51,"")</f>
        <v>0.9084249084249084</v>
      </c>
      <c r="N51" s="123"/>
      <c r="O51" s="123">
        <f>C51+J51</f>
        <v>355038.515</v>
      </c>
      <c r="P51" s="123">
        <f>E51+K51</f>
        <v>314202.744</v>
      </c>
      <c r="Q51" s="123">
        <f t="shared" si="7"/>
        <v>-40835.77100000001</v>
      </c>
      <c r="R51" s="180">
        <f>_xlfn.IFERROR(P51/O51,"")</f>
        <v>0.8849821377829952</v>
      </c>
      <c r="S51" s="186"/>
      <c r="T51" s="186"/>
    </row>
    <row r="52" spans="1:21" s="26" customFormat="1" ht="21" customHeight="1">
      <c r="A52" s="62" t="s">
        <v>28</v>
      </c>
      <c r="B52" s="108" t="s">
        <v>137</v>
      </c>
      <c r="C52" s="125">
        <f>C49+C50+C51</f>
        <v>10139573.66142</v>
      </c>
      <c r="D52" s="125">
        <f>D49+D50+D51</f>
        <v>7227144.863040001</v>
      </c>
      <c r="E52" s="125">
        <f>E49+E50+E51</f>
        <v>6108402.14465</v>
      </c>
      <c r="F52" s="125">
        <f t="shared" si="9"/>
        <v>-1118742.718390001</v>
      </c>
      <c r="G52" s="146">
        <f>_xlfn.IFERROR(E52/D52,"")</f>
        <v>0.8452026713742365</v>
      </c>
      <c r="H52" s="125">
        <f t="shared" si="22"/>
        <v>-4031171.5167700006</v>
      </c>
      <c r="I52" s="146">
        <f>_xlfn.IFERROR(E52/C52,"")</f>
        <v>0.602431852523723</v>
      </c>
      <c r="J52" s="125">
        <f>J49+J50+J51</f>
        <v>2829719.1980899996</v>
      </c>
      <c r="K52" s="125">
        <f>K49+K50+K51</f>
        <v>1145288.8019899998</v>
      </c>
      <c r="L52" s="125">
        <f>L49+L50+L51</f>
        <v>-1684430.3961000005</v>
      </c>
      <c r="M52" s="146">
        <f>_xlfn.IFERROR(K52/J52,"")</f>
        <v>0.40473584897153236</v>
      </c>
      <c r="N52" s="125" t="e">
        <f>#REF!+#REF!</f>
        <v>#REF!</v>
      </c>
      <c r="O52" s="125">
        <f t="shared" si="23"/>
        <v>12969292.85951</v>
      </c>
      <c r="P52" s="125">
        <f t="shared" si="24"/>
        <v>7253690.94664</v>
      </c>
      <c r="Q52" s="125">
        <f t="shared" si="7"/>
        <v>-5715601.912870001</v>
      </c>
      <c r="R52" s="146">
        <f>_xlfn.IFERROR(P52/O52,"")</f>
        <v>0.5592973360394959</v>
      </c>
      <c r="S52" s="12"/>
      <c r="T52" s="12"/>
      <c r="U52" s="12"/>
    </row>
    <row r="53" spans="1:21" s="26" customFormat="1" ht="37.5" customHeight="1" hidden="1">
      <c r="A53" s="63" t="s">
        <v>29</v>
      </c>
      <c r="B53" s="109" t="s">
        <v>30</v>
      </c>
      <c r="C53" s="167"/>
      <c r="D53" s="239"/>
      <c r="E53" s="245"/>
      <c r="F53" s="126">
        <f t="shared" si="9"/>
        <v>0</v>
      </c>
      <c r="G53" s="146">
        <f aca="true" t="shared" si="25" ref="G53:G96">_xlfn.IFERROR(E53/D53,"")</f>
      </c>
      <c r="H53" s="126">
        <f t="shared" si="22"/>
        <v>0</v>
      </c>
      <c r="I53" s="146">
        <f aca="true" t="shared" si="26" ref="I53:I96">_xlfn.IFERROR(E53/C53,"")</f>
      </c>
      <c r="J53" s="222"/>
      <c r="K53" s="220"/>
      <c r="L53" s="222" t="e">
        <f>K53-#REF!</f>
        <v>#REF!</v>
      </c>
      <c r="M53" s="221">
        <f aca="true" t="shared" si="27" ref="M53:M96">_xlfn.IFERROR(K53/J53,"")</f>
      </c>
      <c r="N53" s="127"/>
      <c r="O53" s="126">
        <f t="shared" si="23"/>
        <v>0</v>
      </c>
      <c r="P53" s="126">
        <f t="shared" si="24"/>
        <v>0</v>
      </c>
      <c r="Q53" s="126">
        <f t="shared" si="7"/>
        <v>0</v>
      </c>
      <c r="R53" s="146">
        <f aca="true" t="shared" si="28" ref="R53:R96">_xlfn.IFERROR(P53/O53,"")</f>
      </c>
      <c r="S53" s="12"/>
      <c r="T53" s="12"/>
      <c r="U53" s="12"/>
    </row>
    <row r="54" spans="1:20" ht="20.25" customHeight="1" hidden="1">
      <c r="A54" s="64"/>
      <c r="B54" s="110" t="s">
        <v>31</v>
      </c>
      <c r="C54" s="246"/>
      <c r="D54" s="247"/>
      <c r="E54" s="246"/>
      <c r="F54" s="128">
        <f t="shared" si="9"/>
        <v>0</v>
      </c>
      <c r="G54" s="146">
        <f t="shared" si="25"/>
      </c>
      <c r="H54" s="128">
        <f t="shared" si="22"/>
        <v>0</v>
      </c>
      <c r="I54" s="146">
        <f t="shared" si="26"/>
      </c>
      <c r="J54" s="223"/>
      <c r="K54" s="220"/>
      <c r="L54" s="223" t="e">
        <f>K54-#REF!</f>
        <v>#REF!</v>
      </c>
      <c r="M54" s="221">
        <f t="shared" si="27"/>
      </c>
      <c r="N54" s="129"/>
      <c r="O54" s="128">
        <f t="shared" si="23"/>
        <v>0</v>
      </c>
      <c r="P54" s="128">
        <f t="shared" si="24"/>
        <v>0</v>
      </c>
      <c r="Q54" s="128">
        <f t="shared" si="7"/>
        <v>0</v>
      </c>
      <c r="R54" s="146">
        <f t="shared" si="28"/>
      </c>
      <c r="S54" s="5"/>
      <c r="T54" s="5"/>
    </row>
    <row r="55" spans="1:20" ht="60.75" customHeight="1" hidden="1">
      <c r="A55" s="65">
        <v>406</v>
      </c>
      <c r="B55" s="111" t="s">
        <v>32</v>
      </c>
      <c r="C55" s="246"/>
      <c r="D55" s="247"/>
      <c r="E55" s="246"/>
      <c r="F55" s="128">
        <f t="shared" si="9"/>
        <v>0</v>
      </c>
      <c r="G55" s="146">
        <f t="shared" si="25"/>
      </c>
      <c r="H55" s="128">
        <f t="shared" si="22"/>
        <v>0</v>
      </c>
      <c r="I55" s="146">
        <f t="shared" si="26"/>
      </c>
      <c r="J55" s="223"/>
      <c r="K55" s="223"/>
      <c r="L55" s="223" t="e">
        <f>K55-#REF!</f>
        <v>#REF!</v>
      </c>
      <c r="M55" s="221">
        <f t="shared" si="27"/>
      </c>
      <c r="N55" s="129"/>
      <c r="O55" s="128">
        <f t="shared" si="23"/>
        <v>0</v>
      </c>
      <c r="P55" s="128">
        <f t="shared" si="24"/>
        <v>0</v>
      </c>
      <c r="Q55" s="128">
        <f t="shared" si="7"/>
        <v>0</v>
      </c>
      <c r="R55" s="146">
        <f t="shared" si="28"/>
      </c>
      <c r="S55" s="5"/>
      <c r="T55" s="5"/>
    </row>
    <row r="56" spans="1:20" ht="20.25" customHeight="1" hidden="1">
      <c r="A56" s="65">
        <v>406.1</v>
      </c>
      <c r="B56" s="112" t="s">
        <v>33</v>
      </c>
      <c r="C56" s="248"/>
      <c r="D56" s="249"/>
      <c r="E56" s="248"/>
      <c r="F56" s="130">
        <f t="shared" si="9"/>
        <v>0</v>
      </c>
      <c r="G56" s="146">
        <f t="shared" si="25"/>
      </c>
      <c r="H56" s="130">
        <f t="shared" si="22"/>
        <v>0</v>
      </c>
      <c r="I56" s="146">
        <f t="shared" si="26"/>
      </c>
      <c r="J56" s="224"/>
      <c r="K56" s="224"/>
      <c r="L56" s="224" t="e">
        <f>K56-#REF!</f>
        <v>#REF!</v>
      </c>
      <c r="M56" s="221">
        <f t="shared" si="27"/>
      </c>
      <c r="N56" s="129"/>
      <c r="O56" s="130">
        <f t="shared" si="23"/>
        <v>0</v>
      </c>
      <c r="P56" s="130">
        <f t="shared" si="24"/>
        <v>0</v>
      </c>
      <c r="Q56" s="130">
        <f t="shared" si="7"/>
        <v>0</v>
      </c>
      <c r="R56" s="146">
        <f t="shared" si="28"/>
      </c>
      <c r="S56" s="5"/>
      <c r="T56" s="5"/>
    </row>
    <row r="57" spans="1:20" ht="20.25" customHeight="1" hidden="1">
      <c r="A57" s="65">
        <v>406.2</v>
      </c>
      <c r="B57" s="112" t="s">
        <v>34</v>
      </c>
      <c r="C57" s="248"/>
      <c r="D57" s="249"/>
      <c r="E57" s="248"/>
      <c r="F57" s="130">
        <f t="shared" si="9"/>
        <v>0</v>
      </c>
      <c r="G57" s="146">
        <f t="shared" si="25"/>
      </c>
      <c r="H57" s="130">
        <f t="shared" si="22"/>
        <v>0</v>
      </c>
      <c r="I57" s="146">
        <f t="shared" si="26"/>
      </c>
      <c r="J57" s="224"/>
      <c r="K57" s="224"/>
      <c r="L57" s="224" t="e">
        <f>K57-#REF!</f>
        <v>#REF!</v>
      </c>
      <c r="M57" s="221">
        <f t="shared" si="27"/>
      </c>
      <c r="N57" s="129"/>
      <c r="O57" s="130">
        <f t="shared" si="23"/>
        <v>0</v>
      </c>
      <c r="P57" s="130">
        <f t="shared" si="24"/>
        <v>0</v>
      </c>
      <c r="Q57" s="130">
        <f t="shared" si="7"/>
        <v>0</v>
      </c>
      <c r="R57" s="146">
        <f t="shared" si="28"/>
      </c>
      <c r="S57" s="5"/>
      <c r="T57" s="5"/>
    </row>
    <row r="58" spans="1:20" ht="60.75" customHeight="1" hidden="1">
      <c r="A58" s="65">
        <v>201</v>
      </c>
      <c r="B58" s="111" t="s">
        <v>35</v>
      </c>
      <c r="C58" s="246"/>
      <c r="D58" s="247"/>
      <c r="E58" s="246"/>
      <c r="F58" s="128">
        <f t="shared" si="9"/>
        <v>0</v>
      </c>
      <c r="G58" s="146">
        <f t="shared" si="25"/>
      </c>
      <c r="H58" s="128">
        <f t="shared" si="22"/>
        <v>0</v>
      </c>
      <c r="I58" s="146">
        <f t="shared" si="26"/>
      </c>
      <c r="J58" s="223"/>
      <c r="K58" s="223"/>
      <c r="L58" s="223" t="e">
        <f>K58-#REF!</f>
        <v>#REF!</v>
      </c>
      <c r="M58" s="221">
        <f t="shared" si="27"/>
      </c>
      <c r="N58" s="129"/>
      <c r="O58" s="128">
        <f t="shared" si="23"/>
        <v>0</v>
      </c>
      <c r="P58" s="128">
        <f t="shared" si="24"/>
        <v>0</v>
      </c>
      <c r="Q58" s="128">
        <f t="shared" si="7"/>
        <v>0</v>
      </c>
      <c r="R58" s="146">
        <f t="shared" si="28"/>
      </c>
      <c r="S58" s="5"/>
      <c r="T58" s="5"/>
    </row>
    <row r="59" spans="1:20" ht="20.25" customHeight="1" hidden="1">
      <c r="A59" s="64">
        <v>201.01</v>
      </c>
      <c r="B59" s="113" t="s">
        <v>36</v>
      </c>
      <c r="C59" s="246"/>
      <c r="D59" s="247"/>
      <c r="E59" s="246"/>
      <c r="F59" s="128">
        <f t="shared" si="9"/>
        <v>0</v>
      </c>
      <c r="G59" s="146">
        <f t="shared" si="25"/>
      </c>
      <c r="H59" s="128">
        <f t="shared" si="22"/>
        <v>0</v>
      </c>
      <c r="I59" s="146">
        <f t="shared" si="26"/>
      </c>
      <c r="J59" s="223"/>
      <c r="K59" s="223"/>
      <c r="L59" s="223" t="e">
        <f>K59-#REF!</f>
        <v>#REF!</v>
      </c>
      <c r="M59" s="221">
        <f t="shared" si="27"/>
      </c>
      <c r="N59" s="129"/>
      <c r="O59" s="128">
        <f t="shared" si="23"/>
        <v>0</v>
      </c>
      <c r="P59" s="128">
        <f t="shared" si="24"/>
        <v>0</v>
      </c>
      <c r="Q59" s="128">
        <f t="shared" si="7"/>
        <v>0</v>
      </c>
      <c r="R59" s="146">
        <f t="shared" si="28"/>
      </c>
      <c r="S59" s="5"/>
      <c r="T59" s="5"/>
    </row>
    <row r="60" spans="1:20" ht="15" customHeight="1" hidden="1">
      <c r="A60" s="64">
        <v>201.011</v>
      </c>
      <c r="B60" s="114" t="s">
        <v>37</v>
      </c>
      <c r="C60" s="248"/>
      <c r="D60" s="249"/>
      <c r="E60" s="248"/>
      <c r="F60" s="130">
        <f t="shared" si="9"/>
        <v>0</v>
      </c>
      <c r="G60" s="146">
        <f t="shared" si="25"/>
      </c>
      <c r="H60" s="130">
        <f t="shared" si="22"/>
        <v>0</v>
      </c>
      <c r="I60" s="146">
        <f t="shared" si="26"/>
      </c>
      <c r="J60" s="224"/>
      <c r="K60" s="224"/>
      <c r="L60" s="224" t="e">
        <f>K60-#REF!</f>
        <v>#REF!</v>
      </c>
      <c r="M60" s="221">
        <f t="shared" si="27"/>
      </c>
      <c r="N60" s="129"/>
      <c r="O60" s="130">
        <f t="shared" si="23"/>
        <v>0</v>
      </c>
      <c r="P60" s="130">
        <f t="shared" si="24"/>
        <v>0</v>
      </c>
      <c r="Q60" s="130">
        <f t="shared" si="7"/>
        <v>0</v>
      </c>
      <c r="R60" s="146">
        <f t="shared" si="28"/>
      </c>
      <c r="S60" s="5"/>
      <c r="T60" s="5"/>
    </row>
    <row r="61" spans="1:20" ht="20.25" customHeight="1" hidden="1">
      <c r="A61" s="64">
        <v>201.012</v>
      </c>
      <c r="B61" s="114" t="s">
        <v>38</v>
      </c>
      <c r="C61" s="248"/>
      <c r="D61" s="249"/>
      <c r="E61" s="248"/>
      <c r="F61" s="130">
        <f t="shared" si="9"/>
        <v>0</v>
      </c>
      <c r="G61" s="146">
        <f t="shared" si="25"/>
      </c>
      <c r="H61" s="130">
        <f t="shared" si="22"/>
        <v>0</v>
      </c>
      <c r="I61" s="146">
        <f t="shared" si="26"/>
      </c>
      <c r="J61" s="224"/>
      <c r="K61" s="224"/>
      <c r="L61" s="224" t="e">
        <f>K61-#REF!</f>
        <v>#REF!</v>
      </c>
      <c r="M61" s="221">
        <f t="shared" si="27"/>
      </c>
      <c r="N61" s="129"/>
      <c r="O61" s="130">
        <f t="shared" si="23"/>
        <v>0</v>
      </c>
      <c r="P61" s="130">
        <f t="shared" si="24"/>
        <v>0</v>
      </c>
      <c r="Q61" s="130">
        <f t="shared" si="7"/>
        <v>0</v>
      </c>
      <c r="R61" s="146">
        <f t="shared" si="28"/>
      </c>
      <c r="S61" s="5"/>
      <c r="T61" s="5"/>
    </row>
    <row r="62" spans="1:20" ht="20.25" customHeight="1" hidden="1">
      <c r="A62" s="64">
        <v>201.02</v>
      </c>
      <c r="B62" s="115" t="s">
        <v>39</v>
      </c>
      <c r="C62" s="246"/>
      <c r="D62" s="247"/>
      <c r="E62" s="246"/>
      <c r="F62" s="128">
        <f t="shared" si="9"/>
        <v>0</v>
      </c>
      <c r="G62" s="146">
        <f t="shared" si="25"/>
      </c>
      <c r="H62" s="128">
        <f t="shared" si="22"/>
        <v>0</v>
      </c>
      <c r="I62" s="146">
        <f t="shared" si="26"/>
      </c>
      <c r="J62" s="223"/>
      <c r="K62" s="223"/>
      <c r="L62" s="223" t="e">
        <f>K62-#REF!</f>
        <v>#REF!</v>
      </c>
      <c r="M62" s="221">
        <f t="shared" si="27"/>
      </c>
      <c r="N62" s="129"/>
      <c r="O62" s="128">
        <f t="shared" si="23"/>
        <v>0</v>
      </c>
      <c r="P62" s="128">
        <f t="shared" si="24"/>
        <v>0</v>
      </c>
      <c r="Q62" s="128">
        <f t="shared" si="7"/>
        <v>0</v>
      </c>
      <c r="R62" s="146">
        <f t="shared" si="28"/>
      </c>
      <c r="S62" s="5"/>
      <c r="T62" s="5"/>
    </row>
    <row r="63" spans="1:20" ht="20.25" customHeight="1" hidden="1">
      <c r="A63" s="64">
        <v>201.021</v>
      </c>
      <c r="B63" s="114" t="s">
        <v>37</v>
      </c>
      <c r="C63" s="248"/>
      <c r="D63" s="249"/>
      <c r="E63" s="248"/>
      <c r="F63" s="130">
        <f t="shared" si="9"/>
        <v>0</v>
      </c>
      <c r="G63" s="146">
        <f t="shared" si="25"/>
      </c>
      <c r="H63" s="130">
        <f t="shared" si="22"/>
        <v>0</v>
      </c>
      <c r="I63" s="146">
        <f t="shared" si="26"/>
      </c>
      <c r="J63" s="224"/>
      <c r="K63" s="224"/>
      <c r="L63" s="224" t="e">
        <f>K63-#REF!</f>
        <v>#REF!</v>
      </c>
      <c r="M63" s="221">
        <f t="shared" si="27"/>
      </c>
      <c r="N63" s="129"/>
      <c r="O63" s="130">
        <f t="shared" si="23"/>
        <v>0</v>
      </c>
      <c r="P63" s="130">
        <f t="shared" si="24"/>
        <v>0</v>
      </c>
      <c r="Q63" s="130">
        <f t="shared" si="7"/>
        <v>0</v>
      </c>
      <c r="R63" s="146">
        <f t="shared" si="28"/>
      </c>
      <c r="S63" s="5"/>
      <c r="T63" s="5"/>
    </row>
    <row r="64" spans="1:20" ht="20.25" customHeight="1" hidden="1">
      <c r="A64" s="64">
        <v>201.022</v>
      </c>
      <c r="B64" s="114" t="s">
        <v>38</v>
      </c>
      <c r="C64" s="248"/>
      <c r="D64" s="249"/>
      <c r="E64" s="248"/>
      <c r="F64" s="130">
        <f t="shared" si="9"/>
        <v>0</v>
      </c>
      <c r="G64" s="146">
        <f t="shared" si="25"/>
      </c>
      <c r="H64" s="130">
        <f t="shared" si="22"/>
        <v>0</v>
      </c>
      <c r="I64" s="146">
        <f t="shared" si="26"/>
      </c>
      <c r="J64" s="224"/>
      <c r="K64" s="224"/>
      <c r="L64" s="224" t="e">
        <f>K64-#REF!</f>
        <v>#REF!</v>
      </c>
      <c r="M64" s="221">
        <f t="shared" si="27"/>
      </c>
      <c r="N64" s="129"/>
      <c r="O64" s="130">
        <f t="shared" si="23"/>
        <v>0</v>
      </c>
      <c r="P64" s="130">
        <f t="shared" si="24"/>
        <v>0</v>
      </c>
      <c r="Q64" s="130">
        <f t="shared" si="7"/>
        <v>0</v>
      </c>
      <c r="R64" s="146">
        <f t="shared" si="28"/>
      </c>
      <c r="S64" s="5"/>
      <c r="T64" s="5"/>
    </row>
    <row r="65" spans="1:20" ht="40.5" customHeight="1" hidden="1">
      <c r="A65" s="64">
        <v>201.03</v>
      </c>
      <c r="B65" s="115" t="s">
        <v>40</v>
      </c>
      <c r="C65" s="246"/>
      <c r="D65" s="247"/>
      <c r="E65" s="246"/>
      <c r="F65" s="128">
        <f t="shared" si="9"/>
        <v>0</v>
      </c>
      <c r="G65" s="146">
        <f t="shared" si="25"/>
      </c>
      <c r="H65" s="128">
        <f t="shared" si="22"/>
        <v>0</v>
      </c>
      <c r="I65" s="146">
        <f t="shared" si="26"/>
      </c>
      <c r="J65" s="223"/>
      <c r="K65" s="223"/>
      <c r="L65" s="223" t="e">
        <f>K65-#REF!</f>
        <v>#REF!</v>
      </c>
      <c r="M65" s="221">
        <f t="shared" si="27"/>
      </c>
      <c r="N65" s="129"/>
      <c r="O65" s="128">
        <f t="shared" si="23"/>
        <v>0</v>
      </c>
      <c r="P65" s="128">
        <f t="shared" si="24"/>
        <v>0</v>
      </c>
      <c r="Q65" s="128">
        <f t="shared" si="7"/>
        <v>0</v>
      </c>
      <c r="R65" s="146">
        <f t="shared" si="28"/>
      </c>
      <c r="S65" s="5"/>
      <c r="T65" s="5"/>
    </row>
    <row r="66" spans="1:20" ht="20.25" customHeight="1" hidden="1">
      <c r="A66" s="64">
        <v>201.031</v>
      </c>
      <c r="B66" s="114" t="s">
        <v>37</v>
      </c>
      <c r="C66" s="248"/>
      <c r="D66" s="249"/>
      <c r="E66" s="248"/>
      <c r="F66" s="130">
        <f t="shared" si="9"/>
        <v>0</v>
      </c>
      <c r="G66" s="146">
        <f t="shared" si="25"/>
      </c>
      <c r="H66" s="130">
        <f t="shared" si="22"/>
        <v>0</v>
      </c>
      <c r="I66" s="146">
        <f t="shared" si="26"/>
      </c>
      <c r="J66" s="224"/>
      <c r="K66" s="224"/>
      <c r="L66" s="224" t="e">
        <f>K66-#REF!</f>
        <v>#REF!</v>
      </c>
      <c r="M66" s="221">
        <f t="shared" si="27"/>
      </c>
      <c r="N66" s="129"/>
      <c r="O66" s="130">
        <f t="shared" si="23"/>
        <v>0</v>
      </c>
      <c r="P66" s="130">
        <f t="shared" si="24"/>
        <v>0</v>
      </c>
      <c r="Q66" s="130">
        <f t="shared" si="7"/>
        <v>0</v>
      </c>
      <c r="R66" s="146">
        <f t="shared" si="28"/>
      </c>
      <c r="S66" s="5"/>
      <c r="T66" s="5"/>
    </row>
    <row r="67" spans="1:20" ht="20.25" customHeight="1" hidden="1">
      <c r="A67" s="64">
        <v>201.032</v>
      </c>
      <c r="B67" s="114" t="s">
        <v>38</v>
      </c>
      <c r="C67" s="248"/>
      <c r="D67" s="249"/>
      <c r="E67" s="248"/>
      <c r="F67" s="130">
        <f t="shared" si="9"/>
        <v>0</v>
      </c>
      <c r="G67" s="146">
        <f t="shared" si="25"/>
      </c>
      <c r="H67" s="130">
        <f t="shared" si="22"/>
        <v>0</v>
      </c>
      <c r="I67" s="146">
        <f t="shared" si="26"/>
      </c>
      <c r="J67" s="224"/>
      <c r="K67" s="224"/>
      <c r="L67" s="224" t="e">
        <f>K67-#REF!</f>
        <v>#REF!</v>
      </c>
      <c r="M67" s="221">
        <f t="shared" si="27"/>
      </c>
      <c r="N67" s="129"/>
      <c r="O67" s="130">
        <f t="shared" si="23"/>
        <v>0</v>
      </c>
      <c r="P67" s="130">
        <f aca="true" t="shared" si="29" ref="P67:P96">E67+K67</f>
        <v>0</v>
      </c>
      <c r="Q67" s="130">
        <f aca="true" t="shared" si="30" ref="Q67:Q96">P67-O67</f>
        <v>0</v>
      </c>
      <c r="R67" s="146">
        <f t="shared" si="28"/>
      </c>
      <c r="S67" s="5"/>
      <c r="T67" s="5"/>
    </row>
    <row r="68" spans="1:20" ht="40.5" customHeight="1" hidden="1">
      <c r="A68" s="65">
        <v>202</v>
      </c>
      <c r="B68" s="111" t="s">
        <v>41</v>
      </c>
      <c r="C68" s="246"/>
      <c r="D68" s="247"/>
      <c r="E68" s="246"/>
      <c r="F68" s="128">
        <f t="shared" si="9"/>
        <v>0</v>
      </c>
      <c r="G68" s="146">
        <f t="shared" si="25"/>
      </c>
      <c r="H68" s="128">
        <f t="shared" si="22"/>
        <v>0</v>
      </c>
      <c r="I68" s="146">
        <f t="shared" si="26"/>
      </c>
      <c r="J68" s="223"/>
      <c r="K68" s="223"/>
      <c r="L68" s="223" t="e">
        <f>K68-#REF!</f>
        <v>#REF!</v>
      </c>
      <c r="M68" s="221">
        <f t="shared" si="27"/>
      </c>
      <c r="N68" s="129"/>
      <c r="O68" s="128">
        <f t="shared" si="23"/>
        <v>0</v>
      </c>
      <c r="P68" s="128">
        <f t="shared" si="29"/>
        <v>0</v>
      </c>
      <c r="Q68" s="128">
        <f t="shared" si="30"/>
        <v>0</v>
      </c>
      <c r="R68" s="146">
        <f t="shared" si="28"/>
      </c>
      <c r="S68" s="5"/>
      <c r="T68" s="5"/>
    </row>
    <row r="69" spans="1:20" ht="40.5" customHeight="1" hidden="1">
      <c r="A69" s="64">
        <v>202.01</v>
      </c>
      <c r="B69" s="115" t="s">
        <v>42</v>
      </c>
      <c r="C69" s="246"/>
      <c r="D69" s="247"/>
      <c r="E69" s="246"/>
      <c r="F69" s="128">
        <f t="shared" si="9"/>
        <v>0</v>
      </c>
      <c r="G69" s="146">
        <f t="shared" si="25"/>
      </c>
      <c r="H69" s="128">
        <f t="shared" si="22"/>
        <v>0</v>
      </c>
      <c r="I69" s="146">
        <f t="shared" si="26"/>
      </c>
      <c r="J69" s="223"/>
      <c r="K69" s="223"/>
      <c r="L69" s="223" t="e">
        <f>K69-#REF!</f>
        <v>#REF!</v>
      </c>
      <c r="M69" s="221">
        <f t="shared" si="27"/>
      </c>
      <c r="N69" s="129"/>
      <c r="O69" s="128">
        <f t="shared" si="23"/>
        <v>0</v>
      </c>
      <c r="P69" s="128">
        <f t="shared" si="29"/>
        <v>0</v>
      </c>
      <c r="Q69" s="128">
        <f t="shared" si="30"/>
        <v>0</v>
      </c>
      <c r="R69" s="146">
        <f t="shared" si="28"/>
      </c>
      <c r="S69" s="5"/>
      <c r="T69" s="5"/>
    </row>
    <row r="70" spans="1:20" ht="20.25" hidden="1">
      <c r="A70" s="64">
        <v>202.011</v>
      </c>
      <c r="B70" s="114" t="s">
        <v>37</v>
      </c>
      <c r="C70" s="248"/>
      <c r="D70" s="249"/>
      <c r="E70" s="248"/>
      <c r="F70" s="130">
        <f t="shared" si="9"/>
        <v>0</v>
      </c>
      <c r="G70" s="146">
        <f t="shared" si="25"/>
      </c>
      <c r="H70" s="130">
        <f t="shared" si="22"/>
        <v>0</v>
      </c>
      <c r="I70" s="146">
        <f t="shared" si="26"/>
      </c>
      <c r="J70" s="224"/>
      <c r="K70" s="224"/>
      <c r="L70" s="224" t="e">
        <f>K70-#REF!</f>
        <v>#REF!</v>
      </c>
      <c r="M70" s="221">
        <f t="shared" si="27"/>
      </c>
      <c r="N70" s="129"/>
      <c r="O70" s="130">
        <f t="shared" si="23"/>
        <v>0</v>
      </c>
      <c r="P70" s="130">
        <f t="shared" si="29"/>
        <v>0</v>
      </c>
      <c r="Q70" s="130">
        <f t="shared" si="30"/>
        <v>0</v>
      </c>
      <c r="R70" s="146">
        <f t="shared" si="28"/>
      </c>
      <c r="S70" s="5"/>
      <c r="T70" s="5"/>
    </row>
    <row r="71" spans="1:20" ht="20.25" hidden="1">
      <c r="A71" s="64">
        <v>202.012</v>
      </c>
      <c r="B71" s="114" t="s">
        <v>38</v>
      </c>
      <c r="C71" s="248"/>
      <c r="D71" s="249"/>
      <c r="E71" s="248"/>
      <c r="F71" s="130">
        <f t="shared" si="9"/>
        <v>0</v>
      </c>
      <c r="G71" s="146">
        <f t="shared" si="25"/>
      </c>
      <c r="H71" s="130">
        <f t="shared" si="22"/>
        <v>0</v>
      </c>
      <c r="I71" s="146">
        <f t="shared" si="26"/>
      </c>
      <c r="J71" s="224"/>
      <c r="K71" s="224"/>
      <c r="L71" s="224" t="e">
        <f>K71-#REF!</f>
        <v>#REF!</v>
      </c>
      <c r="M71" s="221">
        <f t="shared" si="27"/>
      </c>
      <c r="N71" s="129"/>
      <c r="O71" s="130">
        <f t="shared" si="23"/>
        <v>0</v>
      </c>
      <c r="P71" s="130">
        <f t="shared" si="29"/>
        <v>0</v>
      </c>
      <c r="Q71" s="130">
        <f t="shared" si="30"/>
        <v>0</v>
      </c>
      <c r="R71" s="146">
        <f t="shared" si="28"/>
      </c>
      <c r="S71" s="5"/>
      <c r="T71" s="5"/>
    </row>
    <row r="72" spans="1:20" ht="19.5" customHeight="1" hidden="1">
      <c r="A72" s="64">
        <v>202.013</v>
      </c>
      <c r="B72" s="114" t="s">
        <v>43</v>
      </c>
      <c r="C72" s="248"/>
      <c r="D72" s="249"/>
      <c r="E72" s="248"/>
      <c r="F72" s="130">
        <f t="shared" si="9"/>
        <v>0</v>
      </c>
      <c r="G72" s="146">
        <f t="shared" si="25"/>
      </c>
      <c r="H72" s="130">
        <f t="shared" si="22"/>
        <v>0</v>
      </c>
      <c r="I72" s="146">
        <f t="shared" si="26"/>
      </c>
      <c r="J72" s="224"/>
      <c r="K72" s="224"/>
      <c r="L72" s="224" t="e">
        <f>K72-#REF!</f>
        <v>#REF!</v>
      </c>
      <c r="M72" s="221">
        <f t="shared" si="27"/>
      </c>
      <c r="N72" s="129"/>
      <c r="O72" s="130">
        <f t="shared" si="23"/>
        <v>0</v>
      </c>
      <c r="P72" s="130">
        <f t="shared" si="29"/>
        <v>0</v>
      </c>
      <c r="Q72" s="130">
        <f t="shared" si="30"/>
        <v>0</v>
      </c>
      <c r="R72" s="146">
        <f t="shared" si="28"/>
      </c>
      <c r="S72" s="5"/>
      <c r="T72" s="5"/>
    </row>
    <row r="73" spans="1:20" ht="20.25" hidden="1">
      <c r="A73" s="64">
        <v>202.014</v>
      </c>
      <c r="B73" s="114" t="s">
        <v>44</v>
      </c>
      <c r="C73" s="248"/>
      <c r="D73" s="249"/>
      <c r="E73" s="248"/>
      <c r="F73" s="130">
        <f t="shared" si="9"/>
        <v>0</v>
      </c>
      <c r="G73" s="146">
        <f t="shared" si="25"/>
      </c>
      <c r="H73" s="130">
        <f t="shared" si="22"/>
        <v>0</v>
      </c>
      <c r="I73" s="146">
        <f t="shared" si="26"/>
      </c>
      <c r="J73" s="224"/>
      <c r="K73" s="224"/>
      <c r="L73" s="224" t="e">
        <f>K73-#REF!</f>
        <v>#REF!</v>
      </c>
      <c r="M73" s="221">
        <f t="shared" si="27"/>
      </c>
      <c r="N73" s="129"/>
      <c r="O73" s="130">
        <f t="shared" si="23"/>
        <v>0</v>
      </c>
      <c r="P73" s="130">
        <f t="shared" si="29"/>
        <v>0</v>
      </c>
      <c r="Q73" s="130">
        <f t="shared" si="30"/>
        <v>0</v>
      </c>
      <c r="R73" s="146">
        <f t="shared" si="28"/>
      </c>
      <c r="S73" s="5"/>
      <c r="T73" s="5"/>
    </row>
    <row r="74" spans="1:20" ht="40.5" hidden="1">
      <c r="A74" s="65">
        <v>203</v>
      </c>
      <c r="B74" s="111" t="s">
        <v>45</v>
      </c>
      <c r="C74" s="246"/>
      <c r="D74" s="247"/>
      <c r="E74" s="246"/>
      <c r="F74" s="128">
        <f t="shared" si="9"/>
        <v>0</v>
      </c>
      <c r="G74" s="146">
        <f t="shared" si="25"/>
      </c>
      <c r="H74" s="128">
        <f t="shared" si="22"/>
        <v>0</v>
      </c>
      <c r="I74" s="146">
        <f t="shared" si="26"/>
      </c>
      <c r="J74" s="223"/>
      <c r="K74" s="223"/>
      <c r="L74" s="223" t="e">
        <f>K74-#REF!</f>
        <v>#REF!</v>
      </c>
      <c r="M74" s="221">
        <f t="shared" si="27"/>
      </c>
      <c r="N74" s="129"/>
      <c r="O74" s="128">
        <f t="shared" si="23"/>
        <v>0</v>
      </c>
      <c r="P74" s="128">
        <f t="shared" si="29"/>
        <v>0</v>
      </c>
      <c r="Q74" s="128">
        <f t="shared" si="30"/>
        <v>0</v>
      </c>
      <c r="R74" s="146">
        <f t="shared" si="28"/>
      </c>
      <c r="S74" s="5"/>
      <c r="T74" s="5"/>
    </row>
    <row r="75" spans="1:20" ht="15.75" customHeight="1" hidden="1">
      <c r="A75" s="64">
        <v>203.01</v>
      </c>
      <c r="B75" s="115" t="s">
        <v>46</v>
      </c>
      <c r="C75" s="246"/>
      <c r="D75" s="247"/>
      <c r="E75" s="246"/>
      <c r="F75" s="128">
        <f t="shared" si="9"/>
        <v>0</v>
      </c>
      <c r="G75" s="146">
        <f t="shared" si="25"/>
      </c>
      <c r="H75" s="128">
        <f t="shared" si="22"/>
        <v>0</v>
      </c>
      <c r="I75" s="146">
        <f t="shared" si="26"/>
      </c>
      <c r="J75" s="223"/>
      <c r="K75" s="223"/>
      <c r="L75" s="223" t="e">
        <f>K75-#REF!</f>
        <v>#REF!</v>
      </c>
      <c r="M75" s="221">
        <f t="shared" si="27"/>
      </c>
      <c r="N75" s="129"/>
      <c r="O75" s="128">
        <f t="shared" si="23"/>
        <v>0</v>
      </c>
      <c r="P75" s="128">
        <f t="shared" si="29"/>
        <v>0</v>
      </c>
      <c r="Q75" s="128">
        <f t="shared" si="30"/>
        <v>0</v>
      </c>
      <c r="R75" s="146">
        <f t="shared" si="28"/>
      </c>
      <c r="S75" s="5"/>
      <c r="T75" s="5"/>
    </row>
    <row r="76" spans="1:20" ht="20.25" hidden="1">
      <c r="A76" s="64">
        <v>203.011</v>
      </c>
      <c r="B76" s="114" t="s">
        <v>47</v>
      </c>
      <c r="C76" s="248"/>
      <c r="D76" s="249"/>
      <c r="E76" s="248"/>
      <c r="F76" s="130">
        <f t="shared" si="9"/>
        <v>0</v>
      </c>
      <c r="G76" s="146">
        <f t="shared" si="25"/>
      </c>
      <c r="H76" s="130">
        <f t="shared" si="22"/>
        <v>0</v>
      </c>
      <c r="I76" s="146">
        <f t="shared" si="26"/>
      </c>
      <c r="J76" s="224"/>
      <c r="K76" s="224"/>
      <c r="L76" s="224" t="e">
        <f>K76-#REF!</f>
        <v>#REF!</v>
      </c>
      <c r="M76" s="221">
        <f t="shared" si="27"/>
      </c>
      <c r="N76" s="129"/>
      <c r="O76" s="130">
        <f t="shared" si="23"/>
        <v>0</v>
      </c>
      <c r="P76" s="130">
        <f t="shared" si="29"/>
        <v>0</v>
      </c>
      <c r="Q76" s="130">
        <f t="shared" si="30"/>
        <v>0</v>
      </c>
      <c r="R76" s="146">
        <f t="shared" si="28"/>
      </c>
      <c r="S76" s="5"/>
      <c r="T76" s="5"/>
    </row>
    <row r="77" spans="1:20" ht="20.25" hidden="1">
      <c r="A77" s="64">
        <v>203.012</v>
      </c>
      <c r="B77" s="114" t="s">
        <v>48</v>
      </c>
      <c r="C77" s="248"/>
      <c r="D77" s="249"/>
      <c r="E77" s="248"/>
      <c r="F77" s="130">
        <f t="shared" si="9"/>
        <v>0</v>
      </c>
      <c r="G77" s="146">
        <f t="shared" si="25"/>
      </c>
      <c r="H77" s="130">
        <f t="shared" si="22"/>
        <v>0</v>
      </c>
      <c r="I77" s="146">
        <f t="shared" si="26"/>
      </c>
      <c r="J77" s="224"/>
      <c r="K77" s="224"/>
      <c r="L77" s="224" t="e">
        <f>K77-#REF!</f>
        <v>#REF!</v>
      </c>
      <c r="M77" s="221">
        <f t="shared" si="27"/>
      </c>
      <c r="N77" s="129"/>
      <c r="O77" s="130">
        <f t="shared" si="23"/>
        <v>0</v>
      </c>
      <c r="P77" s="130">
        <f t="shared" si="29"/>
        <v>0</v>
      </c>
      <c r="Q77" s="130">
        <f t="shared" si="30"/>
        <v>0</v>
      </c>
      <c r="R77" s="146">
        <f t="shared" si="28"/>
      </c>
      <c r="S77" s="5"/>
      <c r="T77" s="5"/>
    </row>
    <row r="78" spans="1:20" ht="15.75" customHeight="1" hidden="1">
      <c r="A78" s="64">
        <v>203.013</v>
      </c>
      <c r="B78" s="114" t="s">
        <v>43</v>
      </c>
      <c r="C78" s="248"/>
      <c r="D78" s="249"/>
      <c r="E78" s="248"/>
      <c r="F78" s="130">
        <f t="shared" si="9"/>
        <v>0</v>
      </c>
      <c r="G78" s="146">
        <f t="shared" si="25"/>
      </c>
      <c r="H78" s="130">
        <f t="shared" si="22"/>
        <v>0</v>
      </c>
      <c r="I78" s="146">
        <f t="shared" si="26"/>
      </c>
      <c r="J78" s="224"/>
      <c r="K78" s="224"/>
      <c r="L78" s="224" t="e">
        <f>K78-#REF!</f>
        <v>#REF!</v>
      </c>
      <c r="M78" s="221">
        <f t="shared" si="27"/>
      </c>
      <c r="N78" s="129"/>
      <c r="O78" s="130">
        <f t="shared" si="23"/>
        <v>0</v>
      </c>
      <c r="P78" s="130">
        <f t="shared" si="29"/>
        <v>0</v>
      </c>
      <c r="Q78" s="130">
        <f t="shared" si="30"/>
        <v>0</v>
      </c>
      <c r="R78" s="146">
        <f t="shared" si="28"/>
      </c>
      <c r="S78" s="5"/>
      <c r="T78" s="5"/>
    </row>
    <row r="79" spans="1:20" ht="14.25" customHeight="1" hidden="1">
      <c r="A79" s="65">
        <v>204</v>
      </c>
      <c r="B79" s="111" t="s">
        <v>49</v>
      </c>
      <c r="C79" s="248"/>
      <c r="D79" s="249"/>
      <c r="E79" s="248"/>
      <c r="F79" s="130">
        <f t="shared" si="9"/>
        <v>0</v>
      </c>
      <c r="G79" s="146">
        <f t="shared" si="25"/>
      </c>
      <c r="H79" s="130">
        <f t="shared" si="22"/>
        <v>0</v>
      </c>
      <c r="I79" s="146">
        <f t="shared" si="26"/>
      </c>
      <c r="J79" s="224"/>
      <c r="K79" s="224"/>
      <c r="L79" s="224" t="e">
        <f>K79-#REF!</f>
        <v>#REF!</v>
      </c>
      <c r="M79" s="221">
        <f t="shared" si="27"/>
      </c>
      <c r="N79" s="129"/>
      <c r="O79" s="130">
        <f t="shared" si="23"/>
        <v>0</v>
      </c>
      <c r="P79" s="130">
        <f t="shared" si="29"/>
        <v>0</v>
      </c>
      <c r="Q79" s="130">
        <f t="shared" si="30"/>
        <v>0</v>
      </c>
      <c r="R79" s="146">
        <f t="shared" si="28"/>
      </c>
      <c r="S79" s="5"/>
      <c r="T79" s="5"/>
    </row>
    <row r="80" spans="1:20" ht="18.75" customHeight="1" hidden="1">
      <c r="A80" s="65">
        <v>205</v>
      </c>
      <c r="B80" s="111" t="s">
        <v>50</v>
      </c>
      <c r="C80" s="248"/>
      <c r="D80" s="249"/>
      <c r="E80" s="248"/>
      <c r="F80" s="130">
        <f aca="true" t="shared" si="31" ref="F80:F96">E80-D80</f>
        <v>0</v>
      </c>
      <c r="G80" s="146">
        <f t="shared" si="25"/>
      </c>
      <c r="H80" s="130">
        <f t="shared" si="22"/>
        <v>0</v>
      </c>
      <c r="I80" s="146">
        <f t="shared" si="26"/>
      </c>
      <c r="J80" s="224"/>
      <c r="K80" s="224"/>
      <c r="L80" s="224" t="e">
        <f>K80-#REF!</f>
        <v>#REF!</v>
      </c>
      <c r="M80" s="221">
        <f t="shared" si="27"/>
      </c>
      <c r="N80" s="129"/>
      <c r="O80" s="130">
        <f t="shared" si="23"/>
        <v>0</v>
      </c>
      <c r="P80" s="130">
        <f t="shared" si="29"/>
        <v>0</v>
      </c>
      <c r="Q80" s="130">
        <f t="shared" si="30"/>
        <v>0</v>
      </c>
      <c r="R80" s="146">
        <f t="shared" si="28"/>
      </c>
      <c r="S80" s="5"/>
      <c r="T80" s="5"/>
    </row>
    <row r="81" spans="1:20" ht="15" customHeight="1" hidden="1">
      <c r="A81" s="65">
        <v>900.4</v>
      </c>
      <c r="B81" s="116" t="s">
        <v>51</v>
      </c>
      <c r="C81" s="246"/>
      <c r="D81" s="247"/>
      <c r="E81" s="246"/>
      <c r="F81" s="128">
        <f t="shared" si="31"/>
        <v>0</v>
      </c>
      <c r="G81" s="146">
        <f t="shared" si="25"/>
      </c>
      <c r="H81" s="128">
        <f t="shared" si="22"/>
        <v>0</v>
      </c>
      <c r="I81" s="146">
        <f t="shared" si="26"/>
      </c>
      <c r="J81" s="223"/>
      <c r="K81" s="223"/>
      <c r="L81" s="223" t="e">
        <f>K81-#REF!</f>
        <v>#REF!</v>
      </c>
      <c r="M81" s="221">
        <f t="shared" si="27"/>
      </c>
      <c r="N81" s="129"/>
      <c r="O81" s="128">
        <f t="shared" si="23"/>
        <v>0</v>
      </c>
      <c r="P81" s="128">
        <f t="shared" si="29"/>
        <v>0</v>
      </c>
      <c r="Q81" s="128">
        <f t="shared" si="30"/>
        <v>0</v>
      </c>
      <c r="R81" s="146">
        <f t="shared" si="28"/>
      </c>
      <c r="S81" s="5"/>
      <c r="T81" s="5"/>
    </row>
    <row r="82" spans="1:20" ht="40.5" customHeight="1" hidden="1">
      <c r="A82" s="64">
        <v>9100</v>
      </c>
      <c r="B82" s="197" t="s">
        <v>245</v>
      </c>
      <c r="C82" s="139">
        <v>64236.4</v>
      </c>
      <c r="D82" s="123">
        <v>50890.4</v>
      </c>
      <c r="E82" s="139">
        <v>0</v>
      </c>
      <c r="F82" s="129">
        <f t="shared" si="31"/>
        <v>-50890.4</v>
      </c>
      <c r="G82" s="199">
        <f>_xlfn.IFERROR(E82/D82,"")</f>
        <v>0</v>
      </c>
      <c r="H82" s="129">
        <f t="shared" si="22"/>
        <v>-64236.4</v>
      </c>
      <c r="I82" s="199">
        <f t="shared" si="26"/>
        <v>0</v>
      </c>
      <c r="J82" s="220"/>
      <c r="K82" s="220"/>
      <c r="L82" s="220">
        <f aca="true" t="shared" si="32" ref="L82:L87">K82-J82</f>
        <v>0</v>
      </c>
      <c r="M82" s="225">
        <f t="shared" si="27"/>
      </c>
      <c r="N82" s="129"/>
      <c r="O82" s="129">
        <f>C82+J82</f>
        <v>64236.4</v>
      </c>
      <c r="P82" s="129">
        <f>E82+K82</f>
        <v>0</v>
      </c>
      <c r="Q82" s="129">
        <f t="shared" si="30"/>
        <v>-64236.4</v>
      </c>
      <c r="R82" s="199">
        <f>_xlfn.IFERROR(P82/O82,"")</f>
        <v>0</v>
      </c>
      <c r="S82" s="5"/>
      <c r="T82" s="5"/>
    </row>
    <row r="83" spans="1:20" ht="79.5" customHeight="1" hidden="1">
      <c r="A83" s="64">
        <v>9200</v>
      </c>
      <c r="B83" s="197" t="s">
        <v>246</v>
      </c>
      <c r="C83" s="139">
        <v>7221.8</v>
      </c>
      <c r="D83" s="123">
        <v>902.5</v>
      </c>
      <c r="E83" s="139">
        <v>0</v>
      </c>
      <c r="F83" s="129">
        <f t="shared" si="31"/>
        <v>-902.5</v>
      </c>
      <c r="G83" s="199">
        <f>_xlfn.IFERROR(E83/D83,"")</f>
        <v>0</v>
      </c>
      <c r="H83" s="129">
        <f t="shared" si="22"/>
        <v>-7221.8</v>
      </c>
      <c r="I83" s="199">
        <f t="shared" si="26"/>
        <v>0</v>
      </c>
      <c r="J83" s="220"/>
      <c r="K83" s="220"/>
      <c r="L83" s="220">
        <f t="shared" si="32"/>
        <v>0</v>
      </c>
      <c r="M83" s="225">
        <f t="shared" si="27"/>
      </c>
      <c r="N83" s="129"/>
      <c r="O83" s="129">
        <f>C83+J83</f>
        <v>7221.8</v>
      </c>
      <c r="P83" s="129">
        <f>E83+K83</f>
        <v>0</v>
      </c>
      <c r="Q83" s="129">
        <f t="shared" si="30"/>
        <v>-7221.8</v>
      </c>
      <c r="R83" s="199">
        <f>_xlfn.IFERROR(P83/O83,"")</f>
        <v>0</v>
      </c>
      <c r="S83" s="5"/>
      <c r="T83" s="5"/>
    </row>
    <row r="84" spans="1:20" ht="89.25" customHeight="1" hidden="1">
      <c r="A84" s="64">
        <v>9300</v>
      </c>
      <c r="B84" s="197" t="s">
        <v>247</v>
      </c>
      <c r="C84" s="139">
        <v>48176.8</v>
      </c>
      <c r="D84" s="123">
        <v>14559.3</v>
      </c>
      <c r="E84" s="139">
        <v>14559.3</v>
      </c>
      <c r="F84" s="129">
        <f t="shared" si="31"/>
        <v>0</v>
      </c>
      <c r="G84" s="199">
        <f>_xlfn.IFERROR(E84/D84,"")</f>
        <v>1</v>
      </c>
      <c r="H84" s="129">
        <f t="shared" si="22"/>
        <v>-33617.5</v>
      </c>
      <c r="I84" s="199">
        <f t="shared" si="26"/>
        <v>0.30220562594443795</v>
      </c>
      <c r="J84" s="220"/>
      <c r="K84" s="220"/>
      <c r="L84" s="220">
        <f t="shared" si="32"/>
        <v>0</v>
      </c>
      <c r="M84" s="225">
        <f t="shared" si="27"/>
      </c>
      <c r="N84" s="129"/>
      <c r="O84" s="129">
        <f>C84+J84</f>
        <v>48176.8</v>
      </c>
      <c r="P84" s="129">
        <f>E84+K84</f>
        <v>14559.3</v>
      </c>
      <c r="Q84" s="129">
        <f t="shared" si="30"/>
        <v>-33617.5</v>
      </c>
      <c r="R84" s="199">
        <f>_xlfn.IFERROR(P84/O84,"")</f>
        <v>0.30220562594443795</v>
      </c>
      <c r="S84" s="5"/>
      <c r="T84" s="5"/>
    </row>
    <row r="85" spans="1:20" ht="85.5" customHeight="1" hidden="1">
      <c r="A85" s="64">
        <v>9700</v>
      </c>
      <c r="B85" s="197" t="s">
        <v>248</v>
      </c>
      <c r="C85" s="139">
        <v>62587.71557</v>
      </c>
      <c r="D85" s="123">
        <v>36970.78</v>
      </c>
      <c r="E85" s="139">
        <v>25904.17675</v>
      </c>
      <c r="F85" s="129">
        <f t="shared" si="31"/>
        <v>-11066.60325</v>
      </c>
      <c r="G85" s="199">
        <f>_xlfn.IFERROR(E85/D85,"")</f>
        <v>0.7006662220813301</v>
      </c>
      <c r="H85" s="129">
        <f t="shared" si="22"/>
        <v>-36683.53882</v>
      </c>
      <c r="I85" s="199">
        <f t="shared" si="26"/>
        <v>0.4138859601134983</v>
      </c>
      <c r="J85" s="220">
        <v>6965.0738</v>
      </c>
      <c r="K85" s="220">
        <v>6965.0738</v>
      </c>
      <c r="L85" s="220">
        <f t="shared" si="32"/>
        <v>0</v>
      </c>
      <c r="M85" s="225">
        <f t="shared" si="27"/>
        <v>1</v>
      </c>
      <c r="N85" s="129"/>
      <c r="O85" s="129">
        <f>C85+J85</f>
        <v>69552.78937</v>
      </c>
      <c r="P85" s="129">
        <f>E85+K85</f>
        <v>32869.25055</v>
      </c>
      <c r="Q85" s="129">
        <f t="shared" si="30"/>
        <v>-36683.53882</v>
      </c>
      <c r="R85" s="199">
        <f>_xlfn.IFERROR(P85/O85,"")</f>
        <v>0.4725799043823452</v>
      </c>
      <c r="S85" s="5"/>
      <c r="T85" s="5"/>
    </row>
    <row r="86" spans="1:20" ht="19.5" customHeight="1" hidden="1">
      <c r="A86" s="108">
        <v>900203</v>
      </c>
      <c r="B86" s="108" t="s">
        <v>249</v>
      </c>
      <c r="C86" s="198">
        <f>C52+C82+C83+C84+C85</f>
        <v>10321796.376990002</v>
      </c>
      <c r="D86" s="198">
        <f>D52+D82+D83+D84+D85</f>
        <v>7330467.843040002</v>
      </c>
      <c r="E86" s="198">
        <f>E52+E82+E83+E84+E85</f>
        <v>6148865.6214</v>
      </c>
      <c r="F86" s="198">
        <f t="shared" si="31"/>
        <v>-1181602.221640002</v>
      </c>
      <c r="G86" s="198">
        <f>_xlfn.IFERROR(E86/D86,"")</f>
        <v>0.8388094393235913</v>
      </c>
      <c r="H86" s="198">
        <f t="shared" si="22"/>
        <v>-4172930.755590002</v>
      </c>
      <c r="I86" s="198"/>
      <c r="J86" s="226">
        <f>J52+J82+J83+J84+J85</f>
        <v>2836684.2718899995</v>
      </c>
      <c r="K86" s="226">
        <f>K52+K82+K83+K84+K85</f>
        <v>1152253.8757899997</v>
      </c>
      <c r="L86" s="226">
        <f t="shared" si="32"/>
        <v>-1684430.3960999998</v>
      </c>
      <c r="M86" s="226">
        <f t="shared" si="27"/>
        <v>0.40619743522682794</v>
      </c>
      <c r="N86" s="198"/>
      <c r="O86" s="198">
        <f>C86+J86</f>
        <v>13158480.648880001</v>
      </c>
      <c r="P86" s="198">
        <f>E86+K86</f>
        <v>7301119.49719</v>
      </c>
      <c r="Q86" s="198">
        <f t="shared" si="30"/>
        <v>-5857361.151690002</v>
      </c>
      <c r="R86" s="198">
        <f>_xlfn.IFERROR(P86/O86,"")</f>
        <v>0.5548603742341212</v>
      </c>
      <c r="S86" s="5"/>
      <c r="T86" s="5"/>
    </row>
    <row r="87" spans="1:21" s="162" customFormat="1" ht="21" customHeight="1">
      <c r="A87" s="168"/>
      <c r="B87" s="169" t="s">
        <v>0</v>
      </c>
      <c r="C87" s="167">
        <f>SUM(C88:C90)</f>
        <v>1110</v>
      </c>
      <c r="D87" s="239">
        <f>SUM(D88:D94)+D95</f>
        <v>1110</v>
      </c>
      <c r="E87" s="167">
        <f>SUM(E88:E94)+E95</f>
        <v>954.4</v>
      </c>
      <c r="F87" s="167"/>
      <c r="G87" s="181"/>
      <c r="H87" s="167"/>
      <c r="I87" s="181"/>
      <c r="J87" s="239">
        <f>SUM(J88:J94)+J95</f>
        <v>31188.1</v>
      </c>
      <c r="K87" s="239">
        <f>SUM(K88:K94)+K95</f>
        <v>-1057.882</v>
      </c>
      <c r="L87" s="122"/>
      <c r="M87" s="181"/>
      <c r="N87" s="167"/>
      <c r="O87" s="167">
        <f t="shared" si="23"/>
        <v>32298.1</v>
      </c>
      <c r="P87" s="167">
        <f t="shared" si="29"/>
        <v>-103.48200000000008</v>
      </c>
      <c r="Q87" s="167"/>
      <c r="R87" s="181"/>
      <c r="S87" s="216"/>
      <c r="T87" s="216"/>
      <c r="U87" s="216"/>
    </row>
    <row r="88" spans="1:21" s="192" customFormat="1" ht="44.25" customHeight="1">
      <c r="A88" s="191">
        <v>1140</v>
      </c>
      <c r="B88" s="170" t="s">
        <v>171</v>
      </c>
      <c r="C88" s="131">
        <v>0</v>
      </c>
      <c r="D88" s="132">
        <v>0</v>
      </c>
      <c r="E88" s="132">
        <v>-45.6</v>
      </c>
      <c r="F88" s="131"/>
      <c r="G88" s="183"/>
      <c r="H88" s="131"/>
      <c r="I88" s="183"/>
      <c r="J88" s="132">
        <v>0</v>
      </c>
      <c r="K88" s="132">
        <v>0</v>
      </c>
      <c r="L88" s="132"/>
      <c r="M88" s="183"/>
      <c r="N88" s="131"/>
      <c r="O88" s="182">
        <f t="shared" si="23"/>
        <v>0</v>
      </c>
      <c r="P88" s="182">
        <f t="shared" si="29"/>
        <v>-45.6</v>
      </c>
      <c r="Q88" s="182"/>
      <c r="R88" s="183"/>
      <c r="S88" s="217"/>
      <c r="T88" s="217"/>
      <c r="U88" s="217"/>
    </row>
    <row r="89" spans="1:21" s="192" customFormat="1" ht="87" customHeight="1">
      <c r="A89" s="191">
        <v>8820</v>
      </c>
      <c r="B89" s="170" t="s">
        <v>175</v>
      </c>
      <c r="C89" s="131">
        <v>1000</v>
      </c>
      <c r="D89" s="132">
        <v>1000</v>
      </c>
      <c r="E89" s="132">
        <v>1000</v>
      </c>
      <c r="F89" s="131"/>
      <c r="G89" s="183"/>
      <c r="H89" s="131"/>
      <c r="I89" s="183"/>
      <c r="J89" s="123">
        <v>918.1</v>
      </c>
      <c r="K89" s="123">
        <v>256.798</v>
      </c>
      <c r="L89" s="123"/>
      <c r="M89" s="183"/>
      <c r="N89" s="131"/>
      <c r="O89" s="182">
        <f t="shared" si="23"/>
        <v>1918.1</v>
      </c>
      <c r="P89" s="182">
        <f t="shared" si="29"/>
        <v>1256.798</v>
      </c>
      <c r="Q89" s="182"/>
      <c r="R89" s="183"/>
      <c r="S89" s="217"/>
      <c r="T89" s="217"/>
      <c r="U89" s="217"/>
    </row>
    <row r="90" spans="1:21" s="192" customFormat="1" ht="60.75">
      <c r="A90" s="191" t="s">
        <v>172</v>
      </c>
      <c r="B90" s="170" t="s">
        <v>173</v>
      </c>
      <c r="C90" s="131">
        <v>110</v>
      </c>
      <c r="D90" s="132">
        <v>110</v>
      </c>
      <c r="E90" s="132">
        <v>0</v>
      </c>
      <c r="F90" s="131"/>
      <c r="G90" s="183"/>
      <c r="H90" s="131"/>
      <c r="I90" s="183"/>
      <c r="J90" s="123">
        <v>1000</v>
      </c>
      <c r="K90" s="123">
        <v>-1314.68</v>
      </c>
      <c r="L90" s="123"/>
      <c r="M90" s="183"/>
      <c r="N90" s="131"/>
      <c r="O90" s="182">
        <f t="shared" si="23"/>
        <v>1110</v>
      </c>
      <c r="P90" s="182">
        <f t="shared" si="29"/>
        <v>-1314.68</v>
      </c>
      <c r="Q90" s="182"/>
      <c r="R90" s="183"/>
      <c r="S90" s="217"/>
      <c r="T90" s="217"/>
      <c r="U90" s="217"/>
    </row>
    <row r="91" spans="1:21" s="192" customFormat="1" ht="131.25" customHeight="1">
      <c r="A91" s="191">
        <v>8880</v>
      </c>
      <c r="B91" s="170" t="s">
        <v>174</v>
      </c>
      <c r="C91" s="131">
        <v>0</v>
      </c>
      <c r="D91" s="132">
        <v>0</v>
      </c>
      <c r="E91" s="131">
        <v>0</v>
      </c>
      <c r="F91" s="131"/>
      <c r="G91" s="183"/>
      <c r="H91" s="131"/>
      <c r="I91" s="183"/>
      <c r="J91" s="123">
        <v>29270</v>
      </c>
      <c r="K91" s="123">
        <v>0</v>
      </c>
      <c r="L91" s="123"/>
      <c r="M91" s="183"/>
      <c r="N91" s="131"/>
      <c r="O91" s="182">
        <f>C91+J91</f>
        <v>29270</v>
      </c>
      <c r="P91" s="182">
        <f t="shared" si="29"/>
        <v>0</v>
      </c>
      <c r="Q91" s="182"/>
      <c r="R91" s="183"/>
      <c r="S91" s="217"/>
      <c r="T91" s="217"/>
      <c r="U91" s="217"/>
    </row>
    <row r="92" spans="1:18" s="1" customFormat="1" ht="60.75" hidden="1">
      <c r="A92" s="66">
        <v>8103</v>
      </c>
      <c r="B92" s="117" t="s">
        <v>1</v>
      </c>
      <c r="C92" s="131"/>
      <c r="D92" s="132"/>
      <c r="E92" s="131"/>
      <c r="F92" s="132">
        <f t="shared" si="31"/>
        <v>0</v>
      </c>
      <c r="G92" s="146">
        <f t="shared" si="25"/>
      </c>
      <c r="H92" s="132">
        <f>E92-C92</f>
        <v>0</v>
      </c>
      <c r="I92" s="146">
        <f t="shared" si="26"/>
      </c>
      <c r="J92" s="132"/>
      <c r="K92" s="132"/>
      <c r="L92" s="123">
        <f aca="true" t="shared" si="33" ref="L89:L95">K92-J92</f>
        <v>0</v>
      </c>
      <c r="M92" s="146">
        <f t="shared" si="27"/>
      </c>
      <c r="N92" s="132"/>
      <c r="O92" s="132">
        <f t="shared" si="23"/>
        <v>0</v>
      </c>
      <c r="P92" s="132">
        <f t="shared" si="29"/>
        <v>0</v>
      </c>
      <c r="Q92" s="132">
        <f t="shared" si="30"/>
        <v>0</v>
      </c>
      <c r="R92" s="146">
        <f t="shared" si="28"/>
      </c>
    </row>
    <row r="93" spans="1:18" s="1" customFormat="1" ht="60.75" hidden="1">
      <c r="A93" s="66">
        <v>8104</v>
      </c>
      <c r="B93" s="117" t="s">
        <v>2</v>
      </c>
      <c r="C93" s="131"/>
      <c r="D93" s="132"/>
      <c r="E93" s="131"/>
      <c r="F93" s="132">
        <f t="shared" si="31"/>
        <v>0</v>
      </c>
      <c r="G93" s="146">
        <f t="shared" si="25"/>
      </c>
      <c r="H93" s="132">
        <f>E93-C93</f>
        <v>0</v>
      </c>
      <c r="I93" s="146">
        <f t="shared" si="26"/>
      </c>
      <c r="J93" s="132"/>
      <c r="K93" s="132"/>
      <c r="L93" s="123">
        <f t="shared" si="33"/>
        <v>0</v>
      </c>
      <c r="M93" s="146">
        <f t="shared" si="27"/>
      </c>
      <c r="N93" s="132"/>
      <c r="O93" s="132">
        <f t="shared" si="23"/>
        <v>0</v>
      </c>
      <c r="P93" s="132">
        <f t="shared" si="29"/>
        <v>0</v>
      </c>
      <c r="Q93" s="132">
        <f t="shared" si="30"/>
        <v>0</v>
      </c>
      <c r="R93" s="146">
        <f t="shared" si="28"/>
      </c>
    </row>
    <row r="94" spans="1:18" s="1" customFormat="1" ht="40.5" hidden="1">
      <c r="A94" s="66">
        <v>8106</v>
      </c>
      <c r="B94" s="117" t="s">
        <v>3</v>
      </c>
      <c r="C94" s="131"/>
      <c r="D94" s="132"/>
      <c r="E94" s="131"/>
      <c r="F94" s="132">
        <f t="shared" si="31"/>
        <v>0</v>
      </c>
      <c r="G94" s="146">
        <f t="shared" si="25"/>
      </c>
      <c r="H94" s="132">
        <f>E94-C94</f>
        <v>0</v>
      </c>
      <c r="I94" s="146">
        <f t="shared" si="26"/>
      </c>
      <c r="J94" s="132"/>
      <c r="K94" s="132"/>
      <c r="L94" s="123">
        <f t="shared" si="33"/>
        <v>0</v>
      </c>
      <c r="M94" s="146">
        <f t="shared" si="27"/>
      </c>
      <c r="N94" s="132"/>
      <c r="O94" s="132">
        <f t="shared" si="23"/>
        <v>0</v>
      </c>
      <c r="P94" s="132">
        <f t="shared" si="29"/>
        <v>0</v>
      </c>
      <c r="Q94" s="132">
        <f t="shared" si="30"/>
        <v>0</v>
      </c>
      <c r="R94" s="146">
        <f t="shared" si="28"/>
      </c>
    </row>
    <row r="95" spans="1:18" s="1" customFormat="1" ht="60.75" hidden="1">
      <c r="A95" s="66">
        <v>8107</v>
      </c>
      <c r="B95" s="117" t="s">
        <v>115</v>
      </c>
      <c r="C95" s="131"/>
      <c r="D95" s="132"/>
      <c r="E95" s="131"/>
      <c r="F95" s="132">
        <f t="shared" si="31"/>
        <v>0</v>
      </c>
      <c r="G95" s="146">
        <f t="shared" si="25"/>
      </c>
      <c r="H95" s="132">
        <f>E95-C95</f>
        <v>0</v>
      </c>
      <c r="I95" s="146">
        <f t="shared" si="26"/>
      </c>
      <c r="J95" s="132"/>
      <c r="K95" s="132"/>
      <c r="L95" s="123">
        <f t="shared" si="33"/>
        <v>0</v>
      </c>
      <c r="M95" s="146">
        <f t="shared" si="27"/>
      </c>
      <c r="N95" s="132"/>
      <c r="O95" s="132">
        <f t="shared" si="23"/>
        <v>0</v>
      </c>
      <c r="P95" s="132">
        <f t="shared" si="29"/>
        <v>0</v>
      </c>
      <c r="Q95" s="132">
        <f t="shared" si="30"/>
        <v>0</v>
      </c>
      <c r="R95" s="146">
        <f t="shared" si="28"/>
      </c>
    </row>
    <row r="96" spans="1:20" ht="25.5" customHeight="1">
      <c r="A96" s="67"/>
      <c r="B96" s="118" t="s">
        <v>4</v>
      </c>
      <c r="C96" s="250">
        <f>C87+C52</f>
        <v>10140683.66142</v>
      </c>
      <c r="D96" s="250">
        <f>D87+D52</f>
        <v>7228254.863040001</v>
      </c>
      <c r="E96" s="250">
        <f>E87+E52</f>
        <v>6109356.5446500005</v>
      </c>
      <c r="F96" s="125">
        <f t="shared" si="31"/>
        <v>-1118898.3183900006</v>
      </c>
      <c r="G96" s="146">
        <f t="shared" si="25"/>
        <v>0.845204916042567</v>
      </c>
      <c r="H96" s="125">
        <f>E96-C96</f>
        <v>-4031327.11677</v>
      </c>
      <c r="I96" s="146">
        <f t="shared" si="26"/>
        <v>0.6024600262300763</v>
      </c>
      <c r="J96" s="125">
        <f>J52+J87</f>
        <v>2860907.2980899997</v>
      </c>
      <c r="K96" s="125">
        <f>K52+K87</f>
        <v>1144230.9199899998</v>
      </c>
      <c r="L96" s="125">
        <f>L52+L87</f>
        <v>-1684430.3961000005</v>
      </c>
      <c r="M96" s="146">
        <f t="shared" si="27"/>
        <v>0.3999538610544675</v>
      </c>
      <c r="N96" s="160"/>
      <c r="O96" s="160">
        <f t="shared" si="23"/>
        <v>13001590.95951</v>
      </c>
      <c r="P96" s="160">
        <f t="shared" si="29"/>
        <v>7253587.464640001</v>
      </c>
      <c r="Q96" s="160">
        <f t="shared" si="30"/>
        <v>-5748003.49487</v>
      </c>
      <c r="R96" s="146">
        <f t="shared" si="28"/>
        <v>0.5578999898727295</v>
      </c>
      <c r="S96" s="5"/>
      <c r="T96" s="5"/>
    </row>
    <row r="97" spans="1:20" ht="15.75">
      <c r="A97" s="42"/>
      <c r="B97" s="43"/>
      <c r="C97" s="251"/>
      <c r="D97" s="252"/>
      <c r="E97" s="251"/>
      <c r="F97" s="218"/>
      <c r="G97" s="218"/>
      <c r="H97" s="219"/>
      <c r="I97" s="219"/>
      <c r="J97" s="174"/>
      <c r="K97" s="174"/>
      <c r="L97" s="201"/>
      <c r="M97" s="202"/>
      <c r="N97" s="120"/>
      <c r="O97" s="120"/>
      <c r="P97" s="120"/>
      <c r="Q97" s="120"/>
      <c r="R97" s="120"/>
      <c r="S97" s="5"/>
      <c r="T97" s="5"/>
    </row>
    <row r="98" spans="1:18" ht="15.75">
      <c r="A98" s="39"/>
      <c r="B98" s="50"/>
      <c r="C98" s="253"/>
      <c r="D98" s="254"/>
      <c r="E98" s="253"/>
      <c r="F98" s="219"/>
      <c r="G98" s="219"/>
      <c r="H98" s="219"/>
      <c r="I98" s="219"/>
      <c r="J98" s="174"/>
      <c r="K98" s="174"/>
      <c r="L98" s="201"/>
      <c r="M98" s="202"/>
      <c r="N98" s="120"/>
      <c r="O98" s="120"/>
      <c r="P98" s="120"/>
      <c r="Q98" s="120"/>
      <c r="R98" s="120"/>
    </row>
    <row r="99" spans="1:13" ht="15.75">
      <c r="A99" s="37"/>
      <c r="B99" s="38"/>
      <c r="C99" s="255"/>
      <c r="D99" s="256"/>
      <c r="E99" s="257"/>
      <c r="F99" s="39"/>
      <c r="G99" s="39"/>
      <c r="H99" s="231"/>
      <c r="I99" s="232"/>
      <c r="J99" s="175"/>
      <c r="K99" s="176"/>
      <c r="M99" s="203"/>
    </row>
    <row r="100" spans="1:13" ht="18.75">
      <c r="A100" s="37"/>
      <c r="B100" s="79"/>
      <c r="C100" s="258"/>
      <c r="D100" s="259"/>
      <c r="E100" s="260"/>
      <c r="F100" s="231"/>
      <c r="G100" s="231"/>
      <c r="H100" s="231"/>
      <c r="I100" s="232"/>
      <c r="J100" s="177"/>
      <c r="K100" s="176"/>
      <c r="M100" s="203"/>
    </row>
    <row r="101" spans="1:13" ht="15.75">
      <c r="A101" s="37"/>
      <c r="B101" s="38"/>
      <c r="C101" s="258"/>
      <c r="D101" s="259"/>
      <c r="E101" s="260"/>
      <c r="F101" s="231"/>
      <c r="G101" s="231"/>
      <c r="H101" s="231"/>
      <c r="I101" s="232"/>
      <c r="J101" s="176"/>
      <c r="K101" s="177"/>
      <c r="M101" s="203"/>
    </row>
    <row r="102" spans="1:13" ht="15.75">
      <c r="A102" s="37"/>
      <c r="B102" s="38"/>
      <c r="C102" s="258"/>
      <c r="D102" s="259"/>
      <c r="E102" s="260"/>
      <c r="F102" s="231"/>
      <c r="G102" s="231"/>
      <c r="H102" s="231"/>
      <c r="I102" s="232"/>
      <c r="J102" s="176"/>
      <c r="K102" s="176"/>
      <c r="M102" s="203"/>
    </row>
    <row r="103" spans="1:13" ht="15.75">
      <c r="A103" s="37"/>
      <c r="B103" s="38"/>
      <c r="C103" s="258"/>
      <c r="D103" s="259"/>
      <c r="E103" s="260"/>
      <c r="F103" s="231"/>
      <c r="G103" s="231"/>
      <c r="H103" s="231"/>
      <c r="I103" s="232"/>
      <c r="J103" s="176"/>
      <c r="K103" s="176"/>
      <c r="M103" s="203"/>
    </row>
    <row r="104" spans="1:13" ht="15.75">
      <c r="A104" s="37"/>
      <c r="B104" s="38"/>
      <c r="C104" s="258"/>
      <c r="D104" s="259"/>
      <c r="E104" s="260"/>
      <c r="F104" s="231"/>
      <c r="G104" s="231"/>
      <c r="H104" s="231"/>
      <c r="I104" s="232"/>
      <c r="J104" s="176"/>
      <c r="K104" s="176"/>
      <c r="M104" s="203"/>
    </row>
    <row r="105" spans="1:13" ht="15.75">
      <c r="A105" s="40"/>
      <c r="B105" s="41"/>
      <c r="C105" s="261"/>
      <c r="D105" s="262"/>
      <c r="E105" s="263"/>
      <c r="F105" s="228"/>
      <c r="G105" s="228"/>
      <c r="H105" s="228"/>
      <c r="M105" s="203"/>
    </row>
    <row r="106" spans="1:13" ht="15.75">
      <c r="A106" s="40"/>
      <c r="B106" s="41"/>
      <c r="C106" s="261"/>
      <c r="D106" s="262"/>
      <c r="E106" s="263"/>
      <c r="F106" s="228"/>
      <c r="G106" s="228"/>
      <c r="H106" s="228"/>
      <c r="M106" s="203"/>
    </row>
    <row r="107" spans="1:13" ht="15.75">
      <c r="A107" s="40"/>
      <c r="B107" s="41"/>
      <c r="C107" s="261"/>
      <c r="D107" s="262"/>
      <c r="E107" s="263"/>
      <c r="F107" s="228"/>
      <c r="G107" s="228"/>
      <c r="H107" s="228"/>
      <c r="M107" s="203"/>
    </row>
    <row r="108" ht="15.75">
      <c r="M108" s="203"/>
    </row>
    <row r="109" ht="15.75">
      <c r="M109" s="203"/>
    </row>
    <row r="110" ht="15.75">
      <c r="M110" s="203"/>
    </row>
    <row r="111" ht="15.75">
      <c r="M111" s="203"/>
    </row>
    <row r="112" ht="15.75">
      <c r="M112" s="203"/>
    </row>
    <row r="113" ht="15.75">
      <c r="M113" s="203"/>
    </row>
    <row r="114" ht="15.75">
      <c r="M114" s="203"/>
    </row>
    <row r="115" ht="15.75">
      <c r="M115" s="203"/>
    </row>
    <row r="116" ht="15.75">
      <c r="M116" s="203"/>
    </row>
    <row r="117" ht="15.75">
      <c r="M117" s="203"/>
    </row>
    <row r="118" ht="15.75">
      <c r="M118" s="203"/>
    </row>
    <row r="119" ht="15.75">
      <c r="M119" s="203"/>
    </row>
    <row r="120" ht="15.75">
      <c r="M120" s="203"/>
    </row>
    <row r="121" ht="15.75">
      <c r="M121" s="203"/>
    </row>
    <row r="122" ht="15.75">
      <c r="M122" s="203"/>
    </row>
    <row r="123" ht="15.75">
      <c r="M123" s="203"/>
    </row>
    <row r="124" ht="15.75">
      <c r="M124" s="203"/>
    </row>
    <row r="125" ht="15.75">
      <c r="M125" s="203"/>
    </row>
    <row r="126" ht="15.75">
      <c r="M126" s="203"/>
    </row>
    <row r="127" ht="15.75">
      <c r="M127" s="203"/>
    </row>
    <row r="128" ht="15.75">
      <c r="M128" s="203"/>
    </row>
    <row r="129" ht="15.75">
      <c r="M129" s="203"/>
    </row>
    <row r="130" ht="15.75">
      <c r="M130" s="203"/>
    </row>
    <row r="131" ht="15.75">
      <c r="M131" s="203"/>
    </row>
    <row r="132" ht="15.75">
      <c r="M132" s="203"/>
    </row>
    <row r="133" ht="15.75">
      <c r="M133" s="203"/>
    </row>
    <row r="134" ht="15.75">
      <c r="M134" s="203"/>
    </row>
    <row r="135" ht="15.75">
      <c r="M135" s="203"/>
    </row>
    <row r="136" ht="15.75">
      <c r="M136" s="203"/>
    </row>
    <row r="137" ht="15.75">
      <c r="M137" s="203"/>
    </row>
    <row r="138" ht="15.75">
      <c r="M138" s="203"/>
    </row>
    <row r="139" ht="15.75">
      <c r="M139" s="203"/>
    </row>
    <row r="140" ht="15.75">
      <c r="M140" s="203"/>
    </row>
    <row r="141" ht="15.75">
      <c r="M141" s="203"/>
    </row>
    <row r="142" ht="15.75">
      <c r="M142" s="203"/>
    </row>
    <row r="143" ht="15.75">
      <c r="M143" s="203"/>
    </row>
    <row r="144" ht="15.75">
      <c r="M144" s="203"/>
    </row>
    <row r="145" ht="15.75">
      <c r="M145" s="203"/>
    </row>
    <row r="146" ht="15.75">
      <c r="M146" s="203"/>
    </row>
    <row r="147" ht="15.75">
      <c r="M147" s="203"/>
    </row>
    <row r="148" ht="15.75">
      <c r="M148" s="203"/>
    </row>
    <row r="149" ht="15.75">
      <c r="M149" s="203"/>
    </row>
    <row r="150" ht="15.75">
      <c r="M150" s="203"/>
    </row>
    <row r="151" ht="15.75">
      <c r="M151" s="203"/>
    </row>
    <row r="152" ht="15.75">
      <c r="M152" s="203"/>
    </row>
    <row r="153" ht="15.75">
      <c r="M153" s="203"/>
    </row>
    <row r="154" ht="15.75">
      <c r="M154" s="203"/>
    </row>
    <row r="155" ht="15.75">
      <c r="M155" s="203"/>
    </row>
    <row r="156" ht="15.75">
      <c r="M156" s="203"/>
    </row>
    <row r="157" ht="15.75">
      <c r="M157" s="203"/>
    </row>
    <row r="158" ht="15.75">
      <c r="M158" s="203"/>
    </row>
    <row r="159" ht="15.75">
      <c r="M159" s="203"/>
    </row>
    <row r="160" ht="15.75">
      <c r="M160" s="203"/>
    </row>
    <row r="161" ht="15.75">
      <c r="M161" s="203"/>
    </row>
    <row r="162" ht="15.75">
      <c r="M162" s="203"/>
    </row>
    <row r="163" ht="15.75">
      <c r="M163" s="203"/>
    </row>
    <row r="164" ht="15.75">
      <c r="M164" s="203"/>
    </row>
    <row r="165" ht="15.75">
      <c r="M165" s="203"/>
    </row>
    <row r="166" ht="15.75">
      <c r="M166" s="203"/>
    </row>
    <row r="167" ht="15.75">
      <c r="M167" s="203"/>
    </row>
    <row r="168" ht="15.75">
      <c r="M168" s="203"/>
    </row>
    <row r="169" ht="15.75">
      <c r="M169" s="203"/>
    </row>
    <row r="170" ht="15.75">
      <c r="M170" s="203"/>
    </row>
    <row r="171" ht="15.75">
      <c r="M171" s="203"/>
    </row>
    <row r="172" ht="15.75">
      <c r="M172" s="203"/>
    </row>
    <row r="173" ht="15.75">
      <c r="M173" s="203"/>
    </row>
    <row r="174" ht="15.75">
      <c r="M174" s="203"/>
    </row>
    <row r="175" ht="15.75">
      <c r="M175" s="203"/>
    </row>
    <row r="176" ht="15.75">
      <c r="M176" s="203"/>
    </row>
    <row r="177" ht="15.75">
      <c r="M177" s="203"/>
    </row>
    <row r="178" ht="15.75">
      <c r="M178" s="203"/>
    </row>
    <row r="179" ht="15.75">
      <c r="M179" s="203"/>
    </row>
    <row r="180" ht="15.75">
      <c r="M180" s="203"/>
    </row>
    <row r="181" ht="15.75">
      <c r="M181" s="203"/>
    </row>
    <row r="182" ht="15.75">
      <c r="M182" s="203"/>
    </row>
    <row r="183" ht="15.75">
      <c r="M183" s="203"/>
    </row>
    <row r="184" ht="15.75">
      <c r="M184" s="203"/>
    </row>
    <row r="185" ht="15.75">
      <c r="M185" s="203"/>
    </row>
    <row r="186" ht="15.75">
      <c r="M186" s="203"/>
    </row>
    <row r="187" ht="15.75">
      <c r="M187" s="203"/>
    </row>
    <row r="188" ht="15.75">
      <c r="M188" s="203"/>
    </row>
    <row r="189" ht="15.75">
      <c r="M189" s="203"/>
    </row>
    <row r="190" ht="15.75">
      <c r="M190" s="203"/>
    </row>
    <row r="191" ht="15.75">
      <c r="M191" s="203"/>
    </row>
    <row r="192" ht="15.75">
      <c r="M192" s="203"/>
    </row>
    <row r="193" ht="15.75">
      <c r="M193" s="203"/>
    </row>
    <row r="194" ht="15.75">
      <c r="M194" s="203"/>
    </row>
    <row r="195" ht="15.75">
      <c r="M195" s="203"/>
    </row>
    <row r="196" ht="15.75">
      <c r="M196" s="203"/>
    </row>
    <row r="197" ht="15.75">
      <c r="M197" s="203"/>
    </row>
    <row r="198" ht="15.75">
      <c r="M198" s="203"/>
    </row>
    <row r="199" ht="15.75">
      <c r="M199" s="203"/>
    </row>
    <row r="200" ht="15.75">
      <c r="M200" s="203"/>
    </row>
    <row r="201" ht="15.75">
      <c r="M201" s="203"/>
    </row>
    <row r="202" ht="15.75">
      <c r="M202" s="203"/>
    </row>
    <row r="203" ht="15.75">
      <c r="M203" s="203"/>
    </row>
    <row r="204" ht="15.75">
      <c r="M204" s="203"/>
    </row>
    <row r="205" ht="15.75">
      <c r="M205" s="203"/>
    </row>
    <row r="206" ht="15.75">
      <c r="M206" s="203"/>
    </row>
    <row r="207" ht="15.75">
      <c r="M207" s="203"/>
    </row>
    <row r="208" ht="15.75">
      <c r="M208" s="203"/>
    </row>
    <row r="209" ht="15.75">
      <c r="M209" s="203"/>
    </row>
    <row r="210" ht="15.75">
      <c r="M210" s="203"/>
    </row>
    <row r="211" ht="15.75">
      <c r="M211" s="203"/>
    </row>
    <row r="212" ht="15.75">
      <c r="M212" s="203"/>
    </row>
    <row r="213" ht="15.75">
      <c r="M213" s="203"/>
    </row>
    <row r="214" ht="15.75">
      <c r="M214" s="203"/>
    </row>
    <row r="215" ht="15.75">
      <c r="M215" s="203"/>
    </row>
    <row r="216" ht="15.75">
      <c r="M216" s="203"/>
    </row>
    <row r="217" ht="15.75">
      <c r="M217" s="203"/>
    </row>
    <row r="218" ht="15.75">
      <c r="M218" s="203"/>
    </row>
    <row r="219" ht="15.75">
      <c r="M219" s="203"/>
    </row>
    <row r="220" ht="15.75">
      <c r="M220" s="203"/>
    </row>
    <row r="221" ht="15.75">
      <c r="M221" s="203"/>
    </row>
    <row r="222" ht="15.75">
      <c r="M222" s="203"/>
    </row>
    <row r="223" ht="15.75">
      <c r="M223" s="203"/>
    </row>
    <row r="224" ht="15.75">
      <c r="M224" s="203"/>
    </row>
    <row r="225" ht="15.75">
      <c r="M225" s="203"/>
    </row>
    <row r="226" ht="15.75">
      <c r="M226" s="203"/>
    </row>
    <row r="227" ht="15.75">
      <c r="M227" s="203"/>
    </row>
    <row r="228" ht="15.75">
      <c r="M228" s="203"/>
    </row>
    <row r="229" ht="15.75">
      <c r="M229" s="203"/>
    </row>
    <row r="230" ht="15.75">
      <c r="M230" s="203"/>
    </row>
    <row r="231" ht="15.75">
      <c r="M231" s="203"/>
    </row>
    <row r="232" ht="15.75">
      <c r="M232" s="203"/>
    </row>
    <row r="233" ht="15.75">
      <c r="M233" s="203"/>
    </row>
    <row r="234" ht="15.75">
      <c r="M234" s="203"/>
    </row>
    <row r="235" ht="15.75">
      <c r="M235" s="203"/>
    </row>
    <row r="236" ht="15.75">
      <c r="M236" s="203"/>
    </row>
    <row r="237" ht="15.75">
      <c r="M237" s="203"/>
    </row>
    <row r="238" ht="15.75">
      <c r="M238" s="203"/>
    </row>
    <row r="239" ht="15.75">
      <c r="M239" s="203"/>
    </row>
    <row r="240" ht="15.75">
      <c r="M240" s="203"/>
    </row>
    <row r="241" ht="15.75">
      <c r="M241" s="203"/>
    </row>
    <row r="242" ht="15.75">
      <c r="M242" s="203"/>
    </row>
    <row r="243" ht="15.75">
      <c r="M243" s="203"/>
    </row>
    <row r="244" ht="15.75">
      <c r="M244" s="203"/>
    </row>
    <row r="245" ht="15.75">
      <c r="M245" s="203"/>
    </row>
    <row r="246" ht="15.75">
      <c r="M246" s="203"/>
    </row>
    <row r="247" ht="15.75">
      <c r="M247" s="203"/>
    </row>
    <row r="248" ht="15.75">
      <c r="M248" s="203"/>
    </row>
    <row r="249" ht="15.75">
      <c r="M249" s="203"/>
    </row>
    <row r="250" ht="15.75">
      <c r="M250" s="203"/>
    </row>
    <row r="251" ht="15.75">
      <c r="M251" s="203"/>
    </row>
    <row r="252" ht="15.75">
      <c r="M252" s="203"/>
    </row>
    <row r="253" ht="15.75">
      <c r="M253" s="203"/>
    </row>
    <row r="254" ht="15.75">
      <c r="M254" s="203"/>
    </row>
    <row r="255" ht="15.75">
      <c r="M255" s="203"/>
    </row>
    <row r="256" ht="15.75">
      <c r="M256" s="203"/>
    </row>
    <row r="257" ht="15.75">
      <c r="M257" s="203"/>
    </row>
    <row r="258" ht="15.75">
      <c r="M258" s="203"/>
    </row>
    <row r="259" ht="15.75">
      <c r="M259" s="203"/>
    </row>
    <row r="260" ht="15.75">
      <c r="M260" s="203"/>
    </row>
    <row r="261" ht="15.75">
      <c r="M261" s="203"/>
    </row>
    <row r="262" ht="15.75">
      <c r="M262" s="203"/>
    </row>
    <row r="263" ht="15.75">
      <c r="M263" s="203"/>
    </row>
    <row r="264" ht="15.75">
      <c r="M264" s="203"/>
    </row>
    <row r="265" ht="15.75">
      <c r="M265" s="203"/>
    </row>
    <row r="266" ht="15.75">
      <c r="M266" s="203"/>
    </row>
    <row r="267" ht="15.75">
      <c r="M267" s="203"/>
    </row>
    <row r="268" ht="15.75">
      <c r="M268" s="203"/>
    </row>
    <row r="269" ht="15.75">
      <c r="M269" s="203"/>
    </row>
    <row r="270" ht="15.75">
      <c r="M270" s="203"/>
    </row>
    <row r="271" ht="15.75">
      <c r="M271" s="203"/>
    </row>
    <row r="272" ht="15.75">
      <c r="M272" s="203"/>
    </row>
    <row r="273" ht="15.75">
      <c r="M273" s="203"/>
    </row>
    <row r="274" ht="15.75">
      <c r="M274" s="203"/>
    </row>
    <row r="275" ht="15.75">
      <c r="M275" s="203"/>
    </row>
    <row r="276" ht="15.75">
      <c r="M276" s="203"/>
    </row>
    <row r="277" ht="15.75">
      <c r="M277" s="203"/>
    </row>
    <row r="278" ht="15.75">
      <c r="M278" s="203"/>
    </row>
    <row r="279" ht="15.75">
      <c r="M279" s="203"/>
    </row>
    <row r="280" ht="15.75">
      <c r="M280" s="203"/>
    </row>
    <row r="281" ht="15.75">
      <c r="M281" s="203"/>
    </row>
    <row r="282" ht="15.75">
      <c r="M282" s="203"/>
    </row>
    <row r="283" ht="15.75">
      <c r="M283" s="203"/>
    </row>
    <row r="284" ht="15.75">
      <c r="M284" s="203"/>
    </row>
    <row r="285" ht="15.75">
      <c r="M285" s="203"/>
    </row>
    <row r="286" ht="15.75">
      <c r="M286" s="203"/>
    </row>
    <row r="287" ht="15.75">
      <c r="M287" s="203"/>
    </row>
    <row r="288" ht="15.75">
      <c r="M288" s="203"/>
    </row>
    <row r="289" ht="15.75">
      <c r="M289" s="203"/>
    </row>
    <row r="290" ht="15.75">
      <c r="M290" s="203"/>
    </row>
    <row r="291" ht="15.75">
      <c r="M291" s="203"/>
    </row>
    <row r="292" ht="15.75">
      <c r="M292" s="203"/>
    </row>
    <row r="293" ht="15.75">
      <c r="M293" s="203"/>
    </row>
    <row r="294" ht="15.75">
      <c r="M294" s="203"/>
    </row>
    <row r="295" ht="15.75">
      <c r="M295" s="203"/>
    </row>
    <row r="296" ht="15.75">
      <c r="M296" s="203"/>
    </row>
    <row r="297" ht="15.75">
      <c r="M297" s="203"/>
    </row>
    <row r="298" ht="15.75">
      <c r="M298" s="203"/>
    </row>
    <row r="299" ht="15.75">
      <c r="M299" s="203"/>
    </row>
    <row r="300" ht="15.75">
      <c r="M300" s="203"/>
    </row>
    <row r="301" ht="15.75">
      <c r="M301" s="203"/>
    </row>
    <row r="302" ht="15.75">
      <c r="M302" s="203"/>
    </row>
    <row r="303" ht="15.75">
      <c r="M303" s="203"/>
    </row>
    <row r="304" ht="15.75">
      <c r="M304" s="203"/>
    </row>
    <row r="305" ht="15.75">
      <c r="M305" s="203"/>
    </row>
    <row r="306" ht="15.75">
      <c r="M306" s="203"/>
    </row>
    <row r="307" ht="15.75">
      <c r="M307" s="203"/>
    </row>
    <row r="308" ht="15.75">
      <c r="M308" s="203"/>
    </row>
    <row r="309" ht="15.75">
      <c r="M309" s="203"/>
    </row>
    <row r="310" ht="15.75">
      <c r="M310" s="203"/>
    </row>
    <row r="311" ht="15.75">
      <c r="M311" s="203"/>
    </row>
    <row r="312" ht="15.75">
      <c r="M312" s="203"/>
    </row>
    <row r="313" ht="15.75">
      <c r="M313" s="203"/>
    </row>
    <row r="314" ht="15.75">
      <c r="M314" s="203"/>
    </row>
    <row r="315" ht="15.75">
      <c r="M315" s="203"/>
    </row>
    <row r="316" ht="15.75">
      <c r="M316" s="203"/>
    </row>
    <row r="317" ht="15.75">
      <c r="M317" s="203"/>
    </row>
    <row r="318" ht="15.75">
      <c r="M318" s="203"/>
    </row>
    <row r="319" ht="15.75">
      <c r="M319" s="203"/>
    </row>
    <row r="320" ht="15.75">
      <c r="M320" s="203"/>
    </row>
    <row r="321" ht="15.75">
      <c r="M321" s="203"/>
    </row>
    <row r="322" ht="15.75">
      <c r="M322" s="203"/>
    </row>
    <row r="323" ht="15.75">
      <c r="M323" s="203"/>
    </row>
    <row r="324" ht="15.75">
      <c r="M324" s="203"/>
    </row>
  </sheetData>
  <sheetProtection/>
  <mergeCells count="6">
    <mergeCell ref="N3:R3"/>
    <mergeCell ref="J3:M3"/>
    <mergeCell ref="A3:A4"/>
    <mergeCell ref="B3:B4"/>
    <mergeCell ref="C3:I3"/>
    <mergeCell ref="A1:D1"/>
  </mergeCells>
  <printOptions horizontalCentered="1"/>
  <pageMargins left="0.16" right="0.1968503937007874" top="0.984251968503937" bottom="0.2755905511811024" header="0.31496062992125984" footer="0.1968503937007874"/>
  <pageSetup horizontalDpi="300" verticalDpi="300" orientation="landscape" paperSize="9" scale="37" r:id="rId1"/>
  <headerFooter alignWithMargins="0">
    <oddHeader>&amp;R&amp;P</oddHeader>
  </headerFooter>
  <rowBreaks count="1" manualBreakCount="1">
    <brk id="4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Бабич Р.С..</cp:lastModifiedBy>
  <cp:lastPrinted>2023-09-13T13:43:04Z</cp:lastPrinted>
  <dcterms:created xsi:type="dcterms:W3CDTF">2001-07-11T13:17:26Z</dcterms:created>
  <dcterms:modified xsi:type="dcterms:W3CDTF">2023-09-13T14:18:05Z</dcterms:modified>
  <cp:category/>
  <cp:version/>
  <cp:contentType/>
  <cp:contentStatus/>
</cp:coreProperties>
</file>