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omi\OneDrive\Робочий стіл\фотки\"/>
    </mc:Choice>
  </mc:AlternateContent>
  <xr:revisionPtr revIDLastSave="0" documentId="8_{C9EA6A2C-64E0-4507-8FB3-72AAF7769F7A}" xr6:coauthVersionLast="47" xr6:coauthVersionMax="47" xr10:uidLastSave="{00000000-0000-0000-0000-000000000000}"/>
  <bookViews>
    <workbookView xWindow="-108" yWindow="-108" windowWidth="23256" windowHeight="12456" activeTab="1"/>
  </bookViews>
  <sheets>
    <sheet name="Доходи" sheetId="5" r:id="rId1"/>
    <sheet name="Видатки" sheetId="6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_xlnm._FilterDatabase" localSheetId="1" hidden="1">Видатки!$B$6:$B$90</definedName>
    <definedName name="_xlnm._FilterDatabase" localSheetId="0" hidden="1">Доходи!#REF!</definedName>
    <definedName name="В68">#REF!</definedName>
    <definedName name="вс">#REF!</definedName>
    <definedName name="_xlnm.Print_Titles" localSheetId="1">Видатки!$3:$5</definedName>
    <definedName name="_xlnm.Print_Titles" localSheetId="0">Доходи!$7:$9</definedName>
    <definedName name="_xlnm.Print_Area" localSheetId="1">Видатки!$A$1:$R$92</definedName>
    <definedName name="_xlnm.Print_Area" localSheetId="0">Доходи!$A$1:$R$90</definedName>
  </definedNames>
  <calcPr calcId="181029" fullCalcOnLoad="1"/>
</workbook>
</file>

<file path=xl/calcChain.xml><?xml version="1.0" encoding="utf-8"?>
<calcChain xmlns="http://schemas.openxmlformats.org/spreadsheetml/2006/main">
  <c r="H63" i="5" l="1"/>
  <c r="I63" i="5"/>
  <c r="J63" i="5"/>
  <c r="H64" i="5"/>
  <c r="I64" i="5"/>
  <c r="J64" i="5"/>
  <c r="G57" i="5"/>
  <c r="H57" i="5"/>
  <c r="I57" i="5"/>
  <c r="J57" i="5"/>
  <c r="E6" i="6"/>
  <c r="P6" i="6" s="1"/>
  <c r="D6" i="6"/>
  <c r="C6" i="6"/>
  <c r="O6" i="6" s="1"/>
  <c r="K6" i="6"/>
  <c r="K48" i="6" s="1"/>
  <c r="J6" i="6"/>
  <c r="J48" i="6" s="1"/>
  <c r="J51" i="6" s="1"/>
  <c r="J90" i="6" s="1"/>
  <c r="O64" i="5"/>
  <c r="Q64" i="5"/>
  <c r="P64" i="5"/>
  <c r="R64" i="5"/>
  <c r="O63" i="5"/>
  <c r="P63" i="5"/>
  <c r="R63" i="5" s="1"/>
  <c r="L28" i="6"/>
  <c r="M28" i="6"/>
  <c r="I62" i="5"/>
  <c r="G60" i="5"/>
  <c r="H60" i="5"/>
  <c r="I60" i="5"/>
  <c r="J60" i="5"/>
  <c r="G61" i="5"/>
  <c r="H61" i="5"/>
  <c r="I61" i="5"/>
  <c r="J61" i="5"/>
  <c r="H62" i="5"/>
  <c r="J62" i="5"/>
  <c r="O57" i="5"/>
  <c r="Q57" i="5"/>
  <c r="P57" i="5"/>
  <c r="R57" i="5"/>
  <c r="E54" i="5"/>
  <c r="F54" i="5"/>
  <c r="J54" i="5" s="1"/>
  <c r="D54" i="5"/>
  <c r="I54" i="5" s="1"/>
  <c r="F11" i="6"/>
  <c r="F7" i="6"/>
  <c r="F8" i="6"/>
  <c r="F9" i="6"/>
  <c r="F10" i="6"/>
  <c r="O67" i="5"/>
  <c r="P67" i="5"/>
  <c r="Q67" i="5" s="1"/>
  <c r="O68" i="5"/>
  <c r="P68" i="5"/>
  <c r="R68" i="5" s="1"/>
  <c r="Q68" i="5"/>
  <c r="O69" i="5"/>
  <c r="P69" i="5"/>
  <c r="Q69" i="5" s="1"/>
  <c r="O70" i="5"/>
  <c r="P70" i="5"/>
  <c r="R70" i="5" s="1"/>
  <c r="Q70" i="5"/>
  <c r="O71" i="5"/>
  <c r="P71" i="5"/>
  <c r="R71" i="5" s="1"/>
  <c r="O72" i="5"/>
  <c r="R72" i="5" s="1"/>
  <c r="P72" i="5"/>
  <c r="O73" i="5"/>
  <c r="P73" i="5"/>
  <c r="Q73" i="5"/>
  <c r="O33" i="5"/>
  <c r="R33" i="5" s="1"/>
  <c r="P33" i="5"/>
  <c r="E31" i="5"/>
  <c r="F31" i="5"/>
  <c r="J31" i="5"/>
  <c r="D31" i="5"/>
  <c r="D15" i="5"/>
  <c r="J15" i="5" s="1"/>
  <c r="E15" i="5"/>
  <c r="G15" i="5" s="1"/>
  <c r="F15" i="5"/>
  <c r="G15" i="6"/>
  <c r="H15" i="6"/>
  <c r="I15" i="6"/>
  <c r="L15" i="6"/>
  <c r="M15" i="6"/>
  <c r="O15" i="6"/>
  <c r="P15" i="6"/>
  <c r="Q15" i="6" s="1"/>
  <c r="O28" i="6"/>
  <c r="P28" i="6"/>
  <c r="Q28" i="6" s="1"/>
  <c r="P62" i="5"/>
  <c r="O62" i="5"/>
  <c r="R62" i="5" s="1"/>
  <c r="O34" i="5"/>
  <c r="P34" i="5"/>
  <c r="Q34" i="5" s="1"/>
  <c r="D12" i="6"/>
  <c r="F12" i="6" s="1"/>
  <c r="D33" i="6"/>
  <c r="D41" i="6"/>
  <c r="F41" i="6" s="1"/>
  <c r="E21" i="5"/>
  <c r="E26" i="5"/>
  <c r="C41" i="6"/>
  <c r="C33" i="6"/>
  <c r="C12" i="6"/>
  <c r="I12" i="6" s="1"/>
  <c r="L31" i="5"/>
  <c r="M31" i="5" s="1"/>
  <c r="M33" i="5"/>
  <c r="N33" i="5"/>
  <c r="K31" i="5"/>
  <c r="F35" i="6"/>
  <c r="G35" i="6"/>
  <c r="H35" i="6"/>
  <c r="I35" i="6"/>
  <c r="L35" i="6"/>
  <c r="L36" i="6"/>
  <c r="L37" i="6"/>
  <c r="L38" i="6"/>
  <c r="L39" i="6"/>
  <c r="L40" i="6"/>
  <c r="G58" i="5"/>
  <c r="H58" i="5"/>
  <c r="I58" i="5"/>
  <c r="J58" i="5"/>
  <c r="M58" i="5"/>
  <c r="N58" i="5"/>
  <c r="O58" i="5"/>
  <c r="P58" i="5"/>
  <c r="L59" i="5"/>
  <c r="K59" i="5"/>
  <c r="O59" i="5" s="1"/>
  <c r="K53" i="5"/>
  <c r="M53" i="5" s="1"/>
  <c r="E59" i="5"/>
  <c r="F59" i="5"/>
  <c r="I59" i="5" s="1"/>
  <c r="D59" i="5"/>
  <c r="O80" i="5"/>
  <c r="P80" i="5"/>
  <c r="M80" i="5"/>
  <c r="N80" i="5"/>
  <c r="G80" i="5"/>
  <c r="H80" i="5"/>
  <c r="I80" i="5"/>
  <c r="J80" i="5"/>
  <c r="O65" i="5"/>
  <c r="P65" i="5"/>
  <c r="O66" i="5"/>
  <c r="P66" i="5"/>
  <c r="R66" i="5" s="1"/>
  <c r="O74" i="5"/>
  <c r="R74" i="5" s="1"/>
  <c r="P74" i="5"/>
  <c r="O75" i="5"/>
  <c r="P75" i="5"/>
  <c r="O76" i="5"/>
  <c r="P76" i="5"/>
  <c r="R76" i="5" s="1"/>
  <c r="O77" i="5"/>
  <c r="P77" i="5"/>
  <c r="O78" i="5"/>
  <c r="P78" i="5"/>
  <c r="O79" i="5"/>
  <c r="P79" i="5"/>
  <c r="M65" i="5"/>
  <c r="N65" i="5"/>
  <c r="M66" i="5"/>
  <c r="N66" i="5"/>
  <c r="M67" i="5"/>
  <c r="N67" i="5"/>
  <c r="M68" i="5"/>
  <c r="N68" i="5"/>
  <c r="M69" i="5"/>
  <c r="N69" i="5"/>
  <c r="M70" i="5"/>
  <c r="N70" i="5"/>
  <c r="M71" i="5"/>
  <c r="N71" i="5"/>
  <c r="M72" i="5"/>
  <c r="N72" i="5"/>
  <c r="M73" i="5"/>
  <c r="N73" i="5"/>
  <c r="M74" i="5"/>
  <c r="N74" i="5"/>
  <c r="M75" i="5"/>
  <c r="N75" i="5"/>
  <c r="M76" i="5"/>
  <c r="N76" i="5"/>
  <c r="M77" i="5"/>
  <c r="N77" i="5"/>
  <c r="M78" i="5"/>
  <c r="N78" i="5"/>
  <c r="M79" i="5"/>
  <c r="N79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H65" i="5"/>
  <c r="I65" i="5"/>
  <c r="J65" i="5"/>
  <c r="H66" i="5"/>
  <c r="I66" i="5"/>
  <c r="J66" i="5"/>
  <c r="H67" i="5"/>
  <c r="I67" i="5"/>
  <c r="J67" i="5"/>
  <c r="H68" i="5"/>
  <c r="I68" i="5"/>
  <c r="J68" i="5"/>
  <c r="H69" i="5"/>
  <c r="I69" i="5"/>
  <c r="J69" i="5"/>
  <c r="H70" i="5"/>
  <c r="I70" i="5"/>
  <c r="J70" i="5"/>
  <c r="H71" i="5"/>
  <c r="I71" i="5"/>
  <c r="J71" i="5"/>
  <c r="H72" i="5"/>
  <c r="I72" i="5"/>
  <c r="J72" i="5"/>
  <c r="H73" i="5"/>
  <c r="I73" i="5"/>
  <c r="J73" i="5"/>
  <c r="H74" i="5"/>
  <c r="I74" i="5"/>
  <c r="J74" i="5"/>
  <c r="H75" i="5"/>
  <c r="I75" i="5"/>
  <c r="J75" i="5"/>
  <c r="H76" i="5"/>
  <c r="I76" i="5"/>
  <c r="J76" i="5"/>
  <c r="H77" i="5"/>
  <c r="I77" i="5"/>
  <c r="J77" i="5"/>
  <c r="H78" i="5"/>
  <c r="I78" i="5"/>
  <c r="J78" i="5"/>
  <c r="H79" i="5"/>
  <c r="I79" i="5"/>
  <c r="J79" i="5"/>
  <c r="M35" i="6"/>
  <c r="P35" i="6"/>
  <c r="R35" i="6" s="1"/>
  <c r="O35" i="6"/>
  <c r="E41" i="6"/>
  <c r="E42" i="5"/>
  <c r="D21" i="5"/>
  <c r="F21" i="5"/>
  <c r="I21" i="5" s="1"/>
  <c r="P21" i="6"/>
  <c r="R21" i="6" s="1"/>
  <c r="G34" i="5"/>
  <c r="I34" i="5"/>
  <c r="L18" i="6"/>
  <c r="L19" i="6"/>
  <c r="L20" i="6"/>
  <c r="L2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2" i="6"/>
  <c r="M84" i="6"/>
  <c r="M85" i="6"/>
  <c r="M86" i="6"/>
  <c r="M87" i="6"/>
  <c r="M88" i="6"/>
  <c r="M89" i="6"/>
  <c r="M49" i="6"/>
  <c r="M50" i="6"/>
  <c r="M7" i="6"/>
  <c r="M8" i="6"/>
  <c r="M9" i="6"/>
  <c r="M10" i="6"/>
  <c r="M11" i="6"/>
  <c r="M13" i="6"/>
  <c r="M14" i="6"/>
  <c r="M16" i="6"/>
  <c r="M17" i="6"/>
  <c r="M18" i="6"/>
  <c r="M19" i="6"/>
  <c r="M20" i="6"/>
  <c r="M21" i="6"/>
  <c r="M22" i="6"/>
  <c r="M23" i="6"/>
  <c r="M24" i="6"/>
  <c r="M25" i="6"/>
  <c r="M26" i="6"/>
  <c r="M27" i="6"/>
  <c r="M29" i="6"/>
  <c r="M30" i="6"/>
  <c r="M31" i="6"/>
  <c r="M32" i="6"/>
  <c r="M34" i="6"/>
  <c r="M36" i="6"/>
  <c r="M37" i="6"/>
  <c r="M38" i="6"/>
  <c r="M39" i="6"/>
  <c r="M40" i="6"/>
  <c r="M42" i="6"/>
  <c r="M43" i="6"/>
  <c r="M44" i="6"/>
  <c r="M45" i="6"/>
  <c r="M46" i="6"/>
  <c r="M47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2" i="6"/>
  <c r="I83" i="6"/>
  <c r="I84" i="6"/>
  <c r="I85" i="6"/>
  <c r="I86" i="6"/>
  <c r="I87" i="6"/>
  <c r="I88" i="6"/>
  <c r="I89" i="6"/>
  <c r="I49" i="6"/>
  <c r="I50" i="6"/>
  <c r="I7" i="6"/>
  <c r="I8" i="6"/>
  <c r="I9" i="6"/>
  <c r="I10" i="6"/>
  <c r="I11" i="6"/>
  <c r="I13" i="6"/>
  <c r="I14" i="6"/>
  <c r="I16" i="6"/>
  <c r="I17" i="6"/>
  <c r="I18" i="6"/>
  <c r="I19" i="6"/>
  <c r="I20" i="6"/>
  <c r="I21" i="6"/>
  <c r="I22" i="6"/>
  <c r="I23" i="6"/>
  <c r="I24" i="6"/>
  <c r="I25" i="6"/>
  <c r="I26" i="6"/>
  <c r="I27" i="6"/>
  <c r="I29" i="6"/>
  <c r="I30" i="6"/>
  <c r="I31" i="6"/>
  <c r="I32" i="6"/>
  <c r="I34" i="6"/>
  <c r="I36" i="6"/>
  <c r="I37" i="6"/>
  <c r="I38" i="6"/>
  <c r="I39" i="6"/>
  <c r="I40" i="6"/>
  <c r="I42" i="6"/>
  <c r="I43" i="6"/>
  <c r="I44" i="6"/>
  <c r="I45" i="6"/>
  <c r="I46" i="6"/>
  <c r="I47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2" i="6"/>
  <c r="G83" i="6"/>
  <c r="G84" i="6"/>
  <c r="G85" i="6"/>
  <c r="G86" i="6"/>
  <c r="G87" i="6"/>
  <c r="G88" i="6"/>
  <c r="G89" i="6"/>
  <c r="G49" i="6"/>
  <c r="G50" i="6"/>
  <c r="G7" i="6"/>
  <c r="G8" i="6"/>
  <c r="G9" i="6"/>
  <c r="G10" i="6"/>
  <c r="G11" i="6"/>
  <c r="G13" i="6"/>
  <c r="G14" i="6"/>
  <c r="G16" i="6"/>
  <c r="G17" i="6"/>
  <c r="G18" i="6"/>
  <c r="G19" i="6"/>
  <c r="G20" i="6"/>
  <c r="G21" i="6"/>
  <c r="G22" i="6"/>
  <c r="G23" i="6"/>
  <c r="G24" i="6"/>
  <c r="G25" i="6"/>
  <c r="G26" i="6"/>
  <c r="G27" i="6"/>
  <c r="G29" i="6"/>
  <c r="G30" i="6"/>
  <c r="G31" i="6"/>
  <c r="G32" i="6"/>
  <c r="G34" i="6"/>
  <c r="G36" i="6"/>
  <c r="G37" i="6"/>
  <c r="G38" i="6"/>
  <c r="G39" i="6"/>
  <c r="G40" i="6"/>
  <c r="G42" i="6"/>
  <c r="G43" i="6"/>
  <c r="G44" i="6"/>
  <c r="G45" i="6"/>
  <c r="G46" i="6"/>
  <c r="G47" i="6"/>
  <c r="O38" i="6"/>
  <c r="P38" i="6"/>
  <c r="R38" i="6" s="1"/>
  <c r="O39" i="6"/>
  <c r="R39" i="6" s="1"/>
  <c r="P39" i="6"/>
  <c r="O40" i="6"/>
  <c r="Q40" i="6" s="1"/>
  <c r="P40" i="6"/>
  <c r="N55" i="5"/>
  <c r="N56" i="5"/>
  <c r="N60" i="5"/>
  <c r="N61" i="5"/>
  <c r="N12" i="5"/>
  <c r="N13" i="5"/>
  <c r="N14" i="5"/>
  <c r="N16" i="5"/>
  <c r="N17" i="5"/>
  <c r="N18" i="5"/>
  <c r="N19" i="5"/>
  <c r="N20" i="5"/>
  <c r="N22" i="5"/>
  <c r="N23" i="5"/>
  <c r="N24" i="5"/>
  <c r="N25" i="5"/>
  <c r="N27" i="5"/>
  <c r="N28" i="5"/>
  <c r="N29" i="5"/>
  <c r="N30" i="5"/>
  <c r="N32" i="5"/>
  <c r="N34" i="5"/>
  <c r="N36" i="5"/>
  <c r="N38" i="5"/>
  <c r="N39" i="5"/>
  <c r="N40" i="5"/>
  <c r="N41" i="5"/>
  <c r="N43" i="5"/>
  <c r="N44" i="5"/>
  <c r="N45" i="5"/>
  <c r="N46" i="5"/>
  <c r="N47" i="5"/>
  <c r="N48" i="5"/>
  <c r="N50" i="5"/>
  <c r="J55" i="5"/>
  <c r="J56" i="5"/>
  <c r="J12" i="5"/>
  <c r="J13" i="5"/>
  <c r="J14" i="5"/>
  <c r="J16" i="5"/>
  <c r="J17" i="5"/>
  <c r="J18" i="5"/>
  <c r="J19" i="5"/>
  <c r="J20" i="5"/>
  <c r="J22" i="5"/>
  <c r="J23" i="5"/>
  <c r="J24" i="5"/>
  <c r="J25" i="5"/>
  <c r="J27" i="5"/>
  <c r="J28" i="5"/>
  <c r="J29" i="5"/>
  <c r="J30" i="5"/>
  <c r="J32" i="5"/>
  <c r="J34" i="5"/>
  <c r="J36" i="5"/>
  <c r="J38" i="5"/>
  <c r="J39" i="5"/>
  <c r="J40" i="5"/>
  <c r="J41" i="5"/>
  <c r="J43" i="5"/>
  <c r="J44" i="5"/>
  <c r="J45" i="5"/>
  <c r="J46" i="5"/>
  <c r="J47" i="5"/>
  <c r="J48" i="5"/>
  <c r="J50" i="5"/>
  <c r="H55" i="5"/>
  <c r="H56" i="5"/>
  <c r="H82" i="5"/>
  <c r="H83" i="5"/>
  <c r="H84" i="5"/>
  <c r="H85" i="5"/>
  <c r="H87" i="5"/>
  <c r="H22" i="5"/>
  <c r="H23" i="5"/>
  <c r="H24" i="5"/>
  <c r="H25" i="5"/>
  <c r="H27" i="5"/>
  <c r="H28" i="5"/>
  <c r="H29" i="5"/>
  <c r="H30" i="5"/>
  <c r="H32" i="5"/>
  <c r="H34" i="5"/>
  <c r="H36" i="5"/>
  <c r="H38" i="5"/>
  <c r="H39" i="5"/>
  <c r="H40" i="5"/>
  <c r="H41" i="5"/>
  <c r="H43" i="5"/>
  <c r="H44" i="5"/>
  <c r="H45" i="5"/>
  <c r="H46" i="5"/>
  <c r="H47" i="5"/>
  <c r="H48" i="5"/>
  <c r="H50" i="5"/>
  <c r="H12" i="5"/>
  <c r="H13" i="5"/>
  <c r="H14" i="5"/>
  <c r="H16" i="5"/>
  <c r="H17" i="5"/>
  <c r="H18" i="5"/>
  <c r="H19" i="5"/>
  <c r="H20" i="5"/>
  <c r="L15" i="5"/>
  <c r="K15" i="5"/>
  <c r="P47" i="6"/>
  <c r="G55" i="5"/>
  <c r="G56" i="5"/>
  <c r="G44" i="5"/>
  <c r="G45" i="5"/>
  <c r="G46" i="5"/>
  <c r="G47" i="5"/>
  <c r="O25" i="5"/>
  <c r="P25" i="5"/>
  <c r="Q25" i="5"/>
  <c r="M12" i="5"/>
  <c r="M13" i="5"/>
  <c r="M14" i="5"/>
  <c r="F23" i="6"/>
  <c r="H23" i="6"/>
  <c r="P23" i="6"/>
  <c r="I25" i="5"/>
  <c r="F6" i="6"/>
  <c r="M60" i="5"/>
  <c r="O60" i="5"/>
  <c r="Q60" i="5"/>
  <c r="P60" i="5"/>
  <c r="O30" i="5"/>
  <c r="P30" i="5"/>
  <c r="L22" i="6"/>
  <c r="H40" i="6"/>
  <c r="F40" i="6"/>
  <c r="H38" i="6"/>
  <c r="F38" i="6"/>
  <c r="M34" i="5"/>
  <c r="G30" i="5"/>
  <c r="I30" i="5"/>
  <c r="G25" i="5"/>
  <c r="F26" i="5"/>
  <c r="I26" i="5" s="1"/>
  <c r="H26" i="5"/>
  <c r="D26" i="5"/>
  <c r="O26" i="5"/>
  <c r="K33" i="6"/>
  <c r="J33" i="6"/>
  <c r="J12" i="6"/>
  <c r="K12" i="6"/>
  <c r="M12" i="6"/>
  <c r="K49" i="5"/>
  <c r="L49" i="5"/>
  <c r="P49" i="5" s="1"/>
  <c r="F21" i="6"/>
  <c r="H21" i="6"/>
  <c r="O61" i="5"/>
  <c r="P61" i="5"/>
  <c r="R61" i="5" s="1"/>
  <c r="M61" i="5"/>
  <c r="L43" i="6"/>
  <c r="O14" i="5"/>
  <c r="R14" i="5" s="1"/>
  <c r="P14" i="5"/>
  <c r="P22" i="6"/>
  <c r="L10" i="6"/>
  <c r="L11" i="6"/>
  <c r="E33" i="6"/>
  <c r="I33" i="6" s="1"/>
  <c r="P46" i="5"/>
  <c r="R46" i="5" s="1"/>
  <c r="L54" i="5"/>
  <c r="K54" i="5"/>
  <c r="M54" i="5" s="1"/>
  <c r="M46" i="5"/>
  <c r="M47" i="5"/>
  <c r="M36" i="5"/>
  <c r="M32" i="5"/>
  <c r="M50" i="5"/>
  <c r="M43" i="5"/>
  <c r="M44" i="5"/>
  <c r="M45" i="5"/>
  <c r="G48" i="5"/>
  <c r="I48" i="5"/>
  <c r="E49" i="5"/>
  <c r="F49" i="5"/>
  <c r="D49" i="5"/>
  <c r="O49" i="5" s="1"/>
  <c r="M55" i="5"/>
  <c r="M56" i="5"/>
  <c r="I32" i="5"/>
  <c r="G32" i="5"/>
  <c r="P85" i="6"/>
  <c r="L23" i="6"/>
  <c r="L24" i="6"/>
  <c r="L25" i="6"/>
  <c r="L49" i="6"/>
  <c r="L50" i="6"/>
  <c r="L46" i="6"/>
  <c r="L47" i="6"/>
  <c r="L85" i="6"/>
  <c r="L13" i="6"/>
  <c r="L14" i="6"/>
  <c r="L16" i="6"/>
  <c r="F29" i="6"/>
  <c r="H29" i="6"/>
  <c r="L29" i="6"/>
  <c r="O29" i="6"/>
  <c r="P29" i="6"/>
  <c r="F82" i="6"/>
  <c r="L42" i="5"/>
  <c r="P42" i="5"/>
  <c r="R42" i="5" s="1"/>
  <c r="G12" i="5"/>
  <c r="G13" i="5"/>
  <c r="L26" i="5"/>
  <c r="M26" i="5" s="1"/>
  <c r="K26" i="5"/>
  <c r="L21" i="5"/>
  <c r="K21" i="5"/>
  <c r="E11" i="5"/>
  <c r="G11" i="5" s="1"/>
  <c r="O85" i="6"/>
  <c r="R85" i="6" s="1"/>
  <c r="F34" i="6"/>
  <c r="F36" i="6"/>
  <c r="F37" i="6"/>
  <c r="F39" i="6"/>
  <c r="F42" i="6"/>
  <c r="F43" i="6"/>
  <c r="F44" i="6"/>
  <c r="F45" i="6"/>
  <c r="F46" i="6"/>
  <c r="F47" i="6"/>
  <c r="K41" i="6"/>
  <c r="P41" i="6" s="1"/>
  <c r="J41" i="6"/>
  <c r="L37" i="5"/>
  <c r="K42" i="5"/>
  <c r="M42" i="5" s="1"/>
  <c r="K37" i="5"/>
  <c r="K35" i="5" s="1"/>
  <c r="L11" i="5"/>
  <c r="K11" i="5"/>
  <c r="C81" i="6"/>
  <c r="J81" i="6"/>
  <c r="K81" i="6"/>
  <c r="E81" i="6"/>
  <c r="F11" i="5"/>
  <c r="H11" i="5"/>
  <c r="F37" i="5"/>
  <c r="P37" i="5" s="1"/>
  <c r="E37" i="5"/>
  <c r="E35" i="5"/>
  <c r="F42" i="5"/>
  <c r="F35" i="5" s="1"/>
  <c r="O48" i="5"/>
  <c r="P48" i="5"/>
  <c r="R48" i="5" s="1"/>
  <c r="M48" i="5"/>
  <c r="L8" i="6"/>
  <c r="O46" i="6"/>
  <c r="P46" i="6"/>
  <c r="R46" i="6"/>
  <c r="O47" i="6"/>
  <c r="Q47" i="6" s="1"/>
  <c r="H46" i="6"/>
  <c r="H47" i="6"/>
  <c r="P50" i="6"/>
  <c r="O50" i="6"/>
  <c r="P49" i="6"/>
  <c r="O49" i="6"/>
  <c r="R49" i="6" s="1"/>
  <c r="L44" i="6"/>
  <c r="L34" i="6"/>
  <c r="H8" i="6"/>
  <c r="H9" i="6"/>
  <c r="H34" i="6"/>
  <c r="H43" i="6"/>
  <c r="H44" i="6"/>
  <c r="F26" i="6"/>
  <c r="H26" i="6"/>
  <c r="F27" i="6"/>
  <c r="H27" i="6"/>
  <c r="F14" i="6"/>
  <c r="H14" i="6"/>
  <c r="F16" i="6"/>
  <c r="H16" i="6"/>
  <c r="F17" i="6"/>
  <c r="H17" i="6"/>
  <c r="F18" i="6"/>
  <c r="H18" i="6"/>
  <c r="F19" i="6"/>
  <c r="H19" i="6"/>
  <c r="F20" i="6"/>
  <c r="H20" i="6"/>
  <c r="P34" i="6"/>
  <c r="Q34" i="6" s="1"/>
  <c r="R34" i="6"/>
  <c r="O34" i="6"/>
  <c r="P43" i="6"/>
  <c r="R43" i="6" s="1"/>
  <c r="O43" i="6"/>
  <c r="P44" i="6"/>
  <c r="O44" i="6"/>
  <c r="P45" i="6"/>
  <c r="O45" i="6"/>
  <c r="R45" i="6" s="1"/>
  <c r="O14" i="6"/>
  <c r="P14" i="6"/>
  <c r="R14" i="6" s="1"/>
  <c r="O16" i="6"/>
  <c r="P16" i="6"/>
  <c r="O17" i="6"/>
  <c r="P17" i="6"/>
  <c r="O18" i="6"/>
  <c r="P18" i="6"/>
  <c r="R18" i="6" s="1"/>
  <c r="O19" i="6"/>
  <c r="R19" i="6" s="1"/>
  <c r="P19" i="6"/>
  <c r="O20" i="6"/>
  <c r="P20" i="6"/>
  <c r="Q20" i="6"/>
  <c r="O21" i="6"/>
  <c r="O22" i="6"/>
  <c r="R22" i="6" s="1"/>
  <c r="O23" i="6"/>
  <c r="R23" i="6" s="1"/>
  <c r="O24" i="6"/>
  <c r="P24" i="6"/>
  <c r="O25" i="6"/>
  <c r="P25" i="6"/>
  <c r="R25" i="6"/>
  <c r="O26" i="6"/>
  <c r="Q26" i="6" s="1"/>
  <c r="P26" i="6"/>
  <c r="O27" i="6"/>
  <c r="Q27" i="6" s="1"/>
  <c r="P27" i="6"/>
  <c r="O8" i="6"/>
  <c r="P8" i="6"/>
  <c r="R8" i="6" s="1"/>
  <c r="O9" i="6"/>
  <c r="P9" i="6"/>
  <c r="R9" i="6" s="1"/>
  <c r="L26" i="6"/>
  <c r="L27" i="6"/>
  <c r="F22" i="6"/>
  <c r="H22" i="6"/>
  <c r="E12" i="6"/>
  <c r="P17" i="5"/>
  <c r="O17" i="5"/>
  <c r="R17" i="5" s="1"/>
  <c r="P41" i="5"/>
  <c r="R41" i="5"/>
  <c r="O41" i="5"/>
  <c r="P44" i="5"/>
  <c r="O44" i="5"/>
  <c r="P45" i="5"/>
  <c r="O45" i="5"/>
  <c r="D42" i="5"/>
  <c r="O42" i="5" s="1"/>
  <c r="Q42" i="5" s="1"/>
  <c r="D81" i="6"/>
  <c r="F13" i="6"/>
  <c r="F24" i="6"/>
  <c r="F25" i="6"/>
  <c r="F30" i="6"/>
  <c r="F31" i="6"/>
  <c r="F32" i="6"/>
  <c r="F49" i="6"/>
  <c r="F50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3" i="6"/>
  <c r="F84" i="6"/>
  <c r="F86" i="6"/>
  <c r="F87" i="6"/>
  <c r="F88" i="6"/>
  <c r="F89" i="6"/>
  <c r="G16" i="5"/>
  <c r="G17" i="5"/>
  <c r="G18" i="5"/>
  <c r="G19" i="5"/>
  <c r="G20" i="5"/>
  <c r="G22" i="5"/>
  <c r="G23" i="5"/>
  <c r="G24" i="5"/>
  <c r="G27" i="5"/>
  <c r="G28" i="5"/>
  <c r="G29" i="5"/>
  <c r="G36" i="5"/>
  <c r="G38" i="5"/>
  <c r="G39" i="5"/>
  <c r="G40" i="5"/>
  <c r="G41" i="5"/>
  <c r="G43" i="5"/>
  <c r="G50" i="5"/>
  <c r="O7" i="6"/>
  <c r="Q7" i="6" s="1"/>
  <c r="P7" i="6"/>
  <c r="O10" i="6"/>
  <c r="P10" i="6"/>
  <c r="O11" i="6"/>
  <c r="P11" i="6"/>
  <c r="Q11" i="6"/>
  <c r="O13" i="6"/>
  <c r="Q13" i="6" s="1"/>
  <c r="P13" i="6"/>
  <c r="O30" i="6"/>
  <c r="P30" i="6"/>
  <c r="R30" i="6" s="1"/>
  <c r="O31" i="6"/>
  <c r="P31" i="6"/>
  <c r="O32" i="6"/>
  <c r="Q32" i="6" s="1"/>
  <c r="P32" i="6"/>
  <c r="O36" i="6"/>
  <c r="Q36" i="6" s="1"/>
  <c r="P36" i="6"/>
  <c r="O37" i="6"/>
  <c r="P37" i="6"/>
  <c r="R37" i="6" s="1"/>
  <c r="O42" i="6"/>
  <c r="R42" i="6" s="1"/>
  <c r="P42" i="6"/>
  <c r="H42" i="6"/>
  <c r="L42" i="6"/>
  <c r="L89" i="6"/>
  <c r="L88" i="6"/>
  <c r="L87" i="6"/>
  <c r="L86" i="6"/>
  <c r="L45" i="6"/>
  <c r="D37" i="5"/>
  <c r="I23" i="5"/>
  <c r="I22" i="5"/>
  <c r="P23" i="5"/>
  <c r="O23" i="5"/>
  <c r="O21" i="5" s="1"/>
  <c r="P22" i="5"/>
  <c r="R22" i="5" s="1"/>
  <c r="O22" i="5"/>
  <c r="P24" i="5"/>
  <c r="O24" i="5"/>
  <c r="L7" i="6"/>
  <c r="H7" i="6"/>
  <c r="D11" i="5"/>
  <c r="O11" i="5" s="1"/>
  <c r="L17" i="6"/>
  <c r="O52" i="6"/>
  <c r="P52" i="6"/>
  <c r="Q52" i="6" s="1"/>
  <c r="O53" i="6"/>
  <c r="P53" i="6"/>
  <c r="O54" i="6"/>
  <c r="O55" i="6"/>
  <c r="P55" i="6"/>
  <c r="R55" i="6" s="1"/>
  <c r="Q55" i="6"/>
  <c r="O56" i="6"/>
  <c r="Q56" i="6"/>
  <c r="P56" i="6"/>
  <c r="O57" i="6"/>
  <c r="O58" i="6"/>
  <c r="O59" i="6"/>
  <c r="P59" i="6"/>
  <c r="R59" i="6" s="1"/>
  <c r="O60" i="6"/>
  <c r="P60" i="6"/>
  <c r="R60" i="6" s="1"/>
  <c r="O61" i="6"/>
  <c r="P61" i="6"/>
  <c r="O62" i="6"/>
  <c r="P62" i="6"/>
  <c r="R62" i="6" s="1"/>
  <c r="O63" i="6"/>
  <c r="P63" i="6"/>
  <c r="Q63" i="6" s="1"/>
  <c r="O64" i="6"/>
  <c r="Q64" i="6" s="1"/>
  <c r="P64" i="6"/>
  <c r="O65" i="6"/>
  <c r="P65" i="6"/>
  <c r="Q65" i="6" s="1"/>
  <c r="R65" i="6"/>
  <c r="O66" i="6"/>
  <c r="P66" i="6"/>
  <c r="R66" i="6" s="1"/>
  <c r="O67" i="6"/>
  <c r="O68" i="6"/>
  <c r="O69" i="6"/>
  <c r="P69" i="6"/>
  <c r="Q69" i="6" s="1"/>
  <c r="O70" i="6"/>
  <c r="P70" i="6"/>
  <c r="Q70" i="6" s="1"/>
  <c r="O71" i="6"/>
  <c r="R71" i="6" s="1"/>
  <c r="P71" i="6"/>
  <c r="O72" i="6"/>
  <c r="P72" i="6"/>
  <c r="R72" i="6" s="1"/>
  <c r="O73" i="6"/>
  <c r="O74" i="6"/>
  <c r="R74" i="6" s="1"/>
  <c r="O75" i="6"/>
  <c r="P75" i="6"/>
  <c r="O76" i="6"/>
  <c r="P76" i="6"/>
  <c r="O77" i="6"/>
  <c r="P77" i="6"/>
  <c r="Q77" i="6" s="1"/>
  <c r="O78" i="6"/>
  <c r="Q78" i="6" s="1"/>
  <c r="P78" i="6"/>
  <c r="O79" i="6"/>
  <c r="P79" i="6"/>
  <c r="O80" i="6"/>
  <c r="O82" i="6"/>
  <c r="P82" i="6"/>
  <c r="O83" i="6"/>
  <c r="P83" i="6"/>
  <c r="O84" i="6"/>
  <c r="P84" i="6"/>
  <c r="O86" i="6"/>
  <c r="P86" i="6"/>
  <c r="Q86" i="6" s="1"/>
  <c r="R86" i="6"/>
  <c r="O87" i="6"/>
  <c r="P87" i="6"/>
  <c r="Q87" i="6" s="1"/>
  <c r="O88" i="6"/>
  <c r="R88" i="6" s="1"/>
  <c r="P88" i="6"/>
  <c r="O89" i="6"/>
  <c r="P89" i="6"/>
  <c r="Q89" i="6" s="1"/>
  <c r="H36" i="6"/>
  <c r="H37" i="6"/>
  <c r="H39" i="6"/>
  <c r="H45" i="6"/>
  <c r="H24" i="6"/>
  <c r="N24" i="6"/>
  <c r="H25" i="6"/>
  <c r="N25" i="6"/>
  <c r="I27" i="5"/>
  <c r="F86" i="5"/>
  <c r="J86" i="5"/>
  <c r="P54" i="6"/>
  <c r="R54" i="6" s="1"/>
  <c r="P67" i="6"/>
  <c r="O56" i="5"/>
  <c r="P56" i="5"/>
  <c r="R56" i="5"/>
  <c r="H10" i="6"/>
  <c r="H11" i="6"/>
  <c r="H13" i="6"/>
  <c r="H30" i="6"/>
  <c r="H31" i="6"/>
  <c r="H32" i="6"/>
  <c r="H49" i="6"/>
  <c r="H50" i="6"/>
  <c r="H52" i="6"/>
  <c r="H53" i="6"/>
  <c r="H54" i="6"/>
  <c r="H55" i="6"/>
  <c r="H56" i="6"/>
  <c r="H58" i="6"/>
  <c r="H59" i="6"/>
  <c r="H60" i="6"/>
  <c r="H62" i="6"/>
  <c r="H63" i="6"/>
  <c r="H64" i="6"/>
  <c r="H65" i="6"/>
  <c r="H66" i="6"/>
  <c r="H68" i="6"/>
  <c r="H69" i="6"/>
  <c r="H70" i="6"/>
  <c r="H71" i="6"/>
  <c r="H72" i="6"/>
  <c r="H74" i="6"/>
  <c r="H75" i="6"/>
  <c r="H76" i="6"/>
  <c r="H77" i="6"/>
  <c r="H78" i="6"/>
  <c r="H79" i="6"/>
  <c r="H84" i="6"/>
  <c r="H86" i="6"/>
  <c r="H87" i="6"/>
  <c r="H88" i="6"/>
  <c r="H89" i="6"/>
  <c r="N13" i="6"/>
  <c r="O27" i="5"/>
  <c r="P27" i="5"/>
  <c r="Q27" i="5" s="1"/>
  <c r="M27" i="5"/>
  <c r="O83" i="5"/>
  <c r="P83" i="5"/>
  <c r="O84" i="5"/>
  <c r="P84" i="5"/>
  <c r="R84" i="5"/>
  <c r="O85" i="5"/>
  <c r="P85" i="5"/>
  <c r="R85" i="5" s="1"/>
  <c r="K86" i="5"/>
  <c r="O86" i="5" s="1"/>
  <c r="L86" i="5"/>
  <c r="O87" i="5"/>
  <c r="P87" i="5"/>
  <c r="R87" i="5" s="1"/>
  <c r="P82" i="5"/>
  <c r="O82" i="5"/>
  <c r="R82" i="5" s="1"/>
  <c r="M85" i="5"/>
  <c r="N85" i="5"/>
  <c r="N84" i="5"/>
  <c r="M84" i="5"/>
  <c r="I82" i="5"/>
  <c r="J82" i="5"/>
  <c r="I83" i="5"/>
  <c r="J83" i="5"/>
  <c r="I84" i="5"/>
  <c r="J84" i="5"/>
  <c r="I85" i="5"/>
  <c r="J85" i="5"/>
  <c r="P20" i="5"/>
  <c r="R20" i="5"/>
  <c r="I12" i="5"/>
  <c r="I13" i="5"/>
  <c r="I16" i="5"/>
  <c r="I17" i="5"/>
  <c r="I18" i="5"/>
  <c r="I19" i="5"/>
  <c r="I28" i="5"/>
  <c r="I29" i="5"/>
  <c r="I36" i="5"/>
  <c r="I38" i="5"/>
  <c r="I39" i="5"/>
  <c r="I40" i="5"/>
  <c r="I41" i="5"/>
  <c r="I43" i="5"/>
  <c r="I46" i="5"/>
  <c r="I47" i="5"/>
  <c r="I87" i="5"/>
  <c r="J87" i="5"/>
  <c r="O38" i="5"/>
  <c r="P38" i="5"/>
  <c r="Q38" i="5"/>
  <c r="M38" i="5"/>
  <c r="M39" i="5"/>
  <c r="M40" i="5"/>
  <c r="M41" i="5"/>
  <c r="O32" i="5"/>
  <c r="R32" i="5" s="1"/>
  <c r="P32" i="5"/>
  <c r="M28" i="5"/>
  <c r="M29" i="5"/>
  <c r="M30" i="5"/>
  <c r="O28" i="5"/>
  <c r="R28" i="5" s="1"/>
  <c r="Q28" i="5"/>
  <c r="P28" i="5"/>
  <c r="O29" i="5"/>
  <c r="Q29" i="5" s="1"/>
  <c r="P29" i="5"/>
  <c r="P18" i="5"/>
  <c r="O18" i="5"/>
  <c r="Q18" i="5" s="1"/>
  <c r="P19" i="5"/>
  <c r="R19" i="5" s="1"/>
  <c r="O19" i="5"/>
  <c r="O55" i="5"/>
  <c r="Q55" i="5" s="1"/>
  <c r="P55" i="5"/>
  <c r="M87" i="5"/>
  <c r="N87" i="5"/>
  <c r="N6" i="6"/>
  <c r="N32" i="6"/>
  <c r="M16" i="5"/>
  <c r="O16" i="5"/>
  <c r="R16" i="5"/>
  <c r="P16" i="5"/>
  <c r="O46" i="5"/>
  <c r="P39" i="5"/>
  <c r="O39" i="5"/>
  <c r="Q39" i="5" s="1"/>
  <c r="R39" i="5"/>
  <c r="P40" i="5"/>
  <c r="O40" i="5"/>
  <c r="R40" i="5" s="1"/>
  <c r="P36" i="5"/>
  <c r="O36" i="5"/>
  <c r="L9" i="6"/>
  <c r="L30" i="6"/>
  <c r="L31" i="6"/>
  <c r="L32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C11" i="5"/>
  <c r="C15" i="5"/>
  <c r="C24" i="5"/>
  <c r="C21" i="5" s="1"/>
  <c r="C10" i="5" s="1"/>
  <c r="C51" i="5" s="1"/>
  <c r="C88" i="5" s="1"/>
  <c r="C49" i="5"/>
  <c r="C54" i="5"/>
  <c r="C59" i="5"/>
  <c r="C86" i="5"/>
  <c r="O12" i="5"/>
  <c r="P12" i="5"/>
  <c r="Q12" i="5" s="1"/>
  <c r="P13" i="5"/>
  <c r="Q13" i="5" s="1"/>
  <c r="O13" i="5"/>
  <c r="P43" i="5"/>
  <c r="O43" i="5"/>
  <c r="O47" i="5"/>
  <c r="P47" i="5"/>
  <c r="O50" i="5"/>
  <c r="P50" i="5"/>
  <c r="R50" i="5" s="1"/>
  <c r="M19" i="5"/>
  <c r="M24" i="5"/>
  <c r="M21" i="5" s="1"/>
  <c r="C42" i="5"/>
  <c r="N49" i="6"/>
  <c r="N17" i="6"/>
  <c r="N21" i="6"/>
  <c r="N30" i="6"/>
  <c r="N31" i="6"/>
  <c r="N33" i="6"/>
  <c r="N12" i="6"/>
  <c r="N11" i="6"/>
  <c r="N10" i="6"/>
  <c r="N9" i="6"/>
  <c r="I24" i="5"/>
  <c r="H67" i="6"/>
  <c r="H61" i="6"/>
  <c r="P74" i="6"/>
  <c r="Q74" i="6" s="1"/>
  <c r="P68" i="6"/>
  <c r="R68" i="6" s="1"/>
  <c r="P58" i="6"/>
  <c r="R58" i="6" s="1"/>
  <c r="P57" i="6"/>
  <c r="R57" i="6" s="1"/>
  <c r="H57" i="6"/>
  <c r="P73" i="6"/>
  <c r="Q73" i="6" s="1"/>
  <c r="H73" i="6"/>
  <c r="H80" i="6"/>
  <c r="P80" i="6"/>
  <c r="Q80" i="6" s="1"/>
  <c r="N48" i="6"/>
  <c r="N51" i="6"/>
  <c r="I56" i="5"/>
  <c r="I55" i="5"/>
  <c r="N21" i="5"/>
  <c r="Q24" i="5"/>
  <c r="N86" i="5"/>
  <c r="R56" i="6"/>
  <c r="Q54" i="6"/>
  <c r="Q85" i="6"/>
  <c r="G12" i="6"/>
  <c r="H41" i="6"/>
  <c r="R65" i="5"/>
  <c r="F33" i="6"/>
  <c r="Q50" i="6"/>
  <c r="Q75" i="5"/>
  <c r="G26" i="5"/>
  <c r="Q80" i="5"/>
  <c r="Q87" i="5"/>
  <c r="Q84" i="5"/>
  <c r="N11" i="5"/>
  <c r="R80" i="5"/>
  <c r="K10" i="5"/>
  <c r="C53" i="5"/>
  <c r="C52" i="5" s="1"/>
  <c r="R89" i="6"/>
  <c r="R75" i="6"/>
  <c r="R73" i="6"/>
  <c r="Q71" i="6"/>
  <c r="J49" i="5"/>
  <c r="I49" i="5"/>
  <c r="Q61" i="5"/>
  <c r="M86" i="5"/>
  <c r="R80" i="6"/>
  <c r="G49" i="5"/>
  <c r="H49" i="5"/>
  <c r="I15" i="5"/>
  <c r="Q16" i="6"/>
  <c r="R50" i="6"/>
  <c r="Q65" i="5"/>
  <c r="R77" i="5"/>
  <c r="J26" i="5"/>
  <c r="G6" i="6"/>
  <c r="N59" i="5"/>
  <c r="Q78" i="5"/>
  <c r="R73" i="5"/>
  <c r="R18" i="5"/>
  <c r="M59" i="5"/>
  <c r="R60" i="5"/>
  <c r="R75" i="5"/>
  <c r="M11" i="5"/>
  <c r="Q66" i="5"/>
  <c r="R78" i="5"/>
  <c r="P59" i="5"/>
  <c r="P11" i="5"/>
  <c r="R25" i="5"/>
  <c r="Q77" i="5"/>
  <c r="Q62" i="5"/>
  <c r="L35" i="5"/>
  <c r="R20" i="6"/>
  <c r="R24" i="6"/>
  <c r="Q25" i="6"/>
  <c r="Q23" i="6"/>
  <c r="R82" i="6"/>
  <c r="I31" i="5"/>
  <c r="R67" i="6"/>
  <c r="Q67" i="6"/>
  <c r="Q75" i="6"/>
  <c r="Q53" i="6"/>
  <c r="R53" i="6"/>
  <c r="Q31" i="6"/>
  <c r="R29" i="6"/>
  <c r="Q29" i="6"/>
  <c r="N15" i="5"/>
  <c r="O15" i="5"/>
  <c r="R15" i="5" s="1"/>
  <c r="M15" i="5"/>
  <c r="H59" i="5"/>
  <c r="O81" i="6"/>
  <c r="Q49" i="6"/>
  <c r="Q58" i="6"/>
  <c r="Q85" i="5"/>
  <c r="Q83" i="5"/>
  <c r="R83" i="5"/>
  <c r="Q61" i="6"/>
  <c r="R61" i="6"/>
  <c r="P21" i="5"/>
  <c r="R21" i="5" s="1"/>
  <c r="R24" i="5"/>
  <c r="Q10" i="6"/>
  <c r="Q14" i="5"/>
  <c r="Q79" i="5"/>
  <c r="R79" i="5"/>
  <c r="Q16" i="5"/>
  <c r="Q76" i="6"/>
  <c r="R76" i="6"/>
  <c r="R69" i="6"/>
  <c r="Q17" i="5"/>
  <c r="Q21" i="6"/>
  <c r="R34" i="5"/>
  <c r="H86" i="5"/>
  <c r="I86" i="5"/>
  <c r="P86" i="5"/>
  <c r="R79" i="6"/>
  <c r="Q79" i="6"/>
  <c r="N37" i="5"/>
  <c r="M37" i="5"/>
  <c r="L53" i="5"/>
  <c r="L52" i="5" s="1"/>
  <c r="O31" i="5"/>
  <c r="Q58" i="5"/>
  <c r="R58" i="5"/>
  <c r="H33" i="6"/>
  <c r="F10" i="5"/>
  <c r="G31" i="5"/>
  <c r="H31" i="5"/>
  <c r="E53" i="5"/>
  <c r="E52" i="5" s="1"/>
  <c r="Q56" i="5"/>
  <c r="Q46" i="6"/>
  <c r="R16" i="6"/>
  <c r="R27" i="6"/>
  <c r="I41" i="6"/>
  <c r="G41" i="6"/>
  <c r="R10" i="6"/>
  <c r="Q30" i="6"/>
  <c r="M41" i="6"/>
  <c r="R44" i="6"/>
  <c r="L41" i="6"/>
  <c r="O41" i="6"/>
  <c r="O12" i="6"/>
  <c r="R12" i="6" s="1"/>
  <c r="R45" i="5"/>
  <c r="Q47" i="5"/>
  <c r="Q45" i="5"/>
  <c r="L33" i="6"/>
  <c r="Q24" i="6"/>
  <c r="G33" i="6"/>
  <c r="R47" i="5"/>
  <c r="R43" i="5"/>
  <c r="R38" i="5"/>
  <c r="Q41" i="5"/>
  <c r="Q30" i="5"/>
  <c r="I11" i="5"/>
  <c r="Q43" i="5"/>
  <c r="G37" i="5"/>
  <c r="J37" i="5"/>
  <c r="I37" i="5"/>
  <c r="H37" i="5"/>
  <c r="R30" i="5"/>
  <c r="R23" i="5"/>
  <c r="H15" i="5"/>
  <c r="P15" i="5"/>
  <c r="Q15" i="5"/>
  <c r="P33" i="6"/>
  <c r="R33" i="6" s="1"/>
  <c r="R7" i="6"/>
  <c r="Q8" i="6"/>
  <c r="R31" i="6"/>
  <c r="Q17" i="6"/>
  <c r="Q44" i="6"/>
  <c r="O33" i="6"/>
  <c r="M33" i="6"/>
  <c r="Q19" i="6"/>
  <c r="P12" i="6"/>
  <c r="Q12" i="6" s="1"/>
  <c r="R17" i="6"/>
  <c r="L12" i="6"/>
  <c r="Q88" i="6"/>
  <c r="R64" i="6"/>
  <c r="R11" i="6"/>
  <c r="R44" i="5"/>
  <c r="R36" i="5"/>
  <c r="Q44" i="5"/>
  <c r="Q36" i="5"/>
  <c r="Q41" i="6" l="1"/>
  <c r="R41" i="6"/>
  <c r="Q37" i="5"/>
  <c r="P35" i="5"/>
  <c r="N35" i="5"/>
  <c r="K51" i="5"/>
  <c r="Q6" i="6"/>
  <c r="R6" i="6"/>
  <c r="G35" i="5"/>
  <c r="H35" i="5"/>
  <c r="R59" i="5"/>
  <c r="Q11" i="5"/>
  <c r="R11" i="5"/>
  <c r="N52" i="5"/>
  <c r="K51" i="6"/>
  <c r="M48" i="6"/>
  <c r="Q86" i="5"/>
  <c r="R49" i="5"/>
  <c r="Q49" i="5"/>
  <c r="D35" i="5"/>
  <c r="O35" i="5" s="1"/>
  <c r="R13" i="6"/>
  <c r="L10" i="5"/>
  <c r="Q33" i="5"/>
  <c r="R69" i="5"/>
  <c r="R67" i="5"/>
  <c r="Q57" i="6"/>
  <c r="Q37" i="6"/>
  <c r="Q19" i="5"/>
  <c r="D48" i="6"/>
  <c r="D51" i="6" s="1"/>
  <c r="D90" i="6" s="1"/>
  <c r="N42" i="5"/>
  <c r="R28" i="6"/>
  <c r="Q40" i="5"/>
  <c r="O37" i="5"/>
  <c r="R37" i="5" s="1"/>
  <c r="Q50" i="5"/>
  <c r="Q48" i="5"/>
  <c r="R40" i="6"/>
  <c r="J59" i="5"/>
  <c r="N31" i="5"/>
  <c r="M49" i="5"/>
  <c r="Q71" i="5"/>
  <c r="D53" i="5"/>
  <c r="P54" i="5"/>
  <c r="Q22" i="5"/>
  <c r="R47" i="6"/>
  <c r="F53" i="5"/>
  <c r="R13" i="5"/>
  <c r="R27" i="5"/>
  <c r="R77" i="6"/>
  <c r="R70" i="6"/>
  <c r="R63" i="6"/>
  <c r="J42" i="5"/>
  <c r="Q22" i="6"/>
  <c r="Q18" i="6"/>
  <c r="H21" i="5"/>
  <c r="O54" i="5"/>
  <c r="Q63" i="5"/>
  <c r="F51" i="5"/>
  <c r="K52" i="5"/>
  <c r="M52" i="5" s="1"/>
  <c r="J21" i="5"/>
  <c r="Q59" i="6"/>
  <c r="P81" i="6"/>
  <c r="Q46" i="5"/>
  <c r="R36" i="6"/>
  <c r="Q43" i="6"/>
  <c r="P26" i="5"/>
  <c r="R55" i="5"/>
  <c r="C48" i="6"/>
  <c r="Q42" i="6"/>
  <c r="R26" i="6"/>
  <c r="R29" i="5"/>
  <c r="R86" i="5"/>
  <c r="G81" i="6"/>
  <c r="R87" i="6"/>
  <c r="Q14" i="6"/>
  <c r="R78" i="6"/>
  <c r="Q72" i="5"/>
  <c r="H12" i="6"/>
  <c r="N26" i="5"/>
  <c r="Q35" i="6"/>
  <c r="Q68" i="6"/>
  <c r="Q62" i="6"/>
  <c r="Q23" i="5"/>
  <c r="G54" i="5"/>
  <c r="F81" i="6"/>
  <c r="L6" i="6"/>
  <c r="L48" i="6" s="1"/>
  <c r="L51" i="6" s="1"/>
  <c r="L90" i="6" s="1"/>
  <c r="N53" i="5"/>
  <c r="M6" i="6"/>
  <c r="Q59" i="5"/>
  <c r="R32" i="6"/>
  <c r="G42" i="5"/>
  <c r="R52" i="6"/>
  <c r="Q32" i="5"/>
  <c r="Q74" i="5"/>
  <c r="I6" i="6"/>
  <c r="I42" i="5"/>
  <c r="H54" i="5"/>
  <c r="Q66" i="6"/>
  <c r="Q33" i="6"/>
  <c r="I10" i="5"/>
  <c r="E10" i="5"/>
  <c r="Q45" i="6"/>
  <c r="M35" i="5"/>
  <c r="D10" i="5"/>
  <c r="R12" i="5"/>
  <c r="E48" i="6"/>
  <c r="N54" i="5"/>
  <c r="Q60" i="6"/>
  <c r="H42" i="5"/>
  <c r="G59" i="5"/>
  <c r="Q39" i="6"/>
  <c r="H6" i="6"/>
  <c r="Q82" i="5"/>
  <c r="Q21" i="5"/>
  <c r="N49" i="5"/>
  <c r="G21" i="5"/>
  <c r="Q72" i="6"/>
  <c r="Q76" i="5"/>
  <c r="Q9" i="6"/>
  <c r="J11" i="5"/>
  <c r="P31" i="5"/>
  <c r="Q38" i="6"/>
  <c r="M51" i="6" l="1"/>
  <c r="K90" i="6"/>
  <c r="M90" i="6" s="1"/>
  <c r="I53" i="5"/>
  <c r="J53" i="5"/>
  <c r="H53" i="5"/>
  <c r="G53" i="5"/>
  <c r="F52" i="5"/>
  <c r="C51" i="6"/>
  <c r="O48" i="6"/>
  <c r="H48" i="6"/>
  <c r="P48" i="6"/>
  <c r="F48" i="6"/>
  <c r="G48" i="6"/>
  <c r="E51" i="6"/>
  <c r="I48" i="6"/>
  <c r="J35" i="5"/>
  <c r="R54" i="5"/>
  <c r="Q54" i="5"/>
  <c r="I35" i="5"/>
  <c r="H10" i="5"/>
  <c r="E51" i="5"/>
  <c r="E81" i="5" s="1"/>
  <c r="M10" i="5"/>
  <c r="L51" i="5"/>
  <c r="P10" i="5"/>
  <c r="N10" i="5"/>
  <c r="K81" i="5"/>
  <c r="K88" i="5" s="1"/>
  <c r="O10" i="5"/>
  <c r="D51" i="5"/>
  <c r="P53" i="5"/>
  <c r="J10" i="5"/>
  <c r="J51" i="5"/>
  <c r="H51" i="5"/>
  <c r="I51" i="5"/>
  <c r="D52" i="5"/>
  <c r="O52" i="5" s="1"/>
  <c r="O53" i="5"/>
  <c r="Q35" i="5"/>
  <c r="R35" i="5"/>
  <c r="Q31" i="5"/>
  <c r="R31" i="5"/>
  <c r="R26" i="5"/>
  <c r="Q26" i="5"/>
  <c r="G10" i="5"/>
  <c r="Q10" i="5" l="1"/>
  <c r="R10" i="5"/>
  <c r="F51" i="6"/>
  <c r="G51" i="6"/>
  <c r="H51" i="6"/>
  <c r="I51" i="6"/>
  <c r="P51" i="6"/>
  <c r="E90" i="6"/>
  <c r="Q53" i="5"/>
  <c r="R53" i="5"/>
  <c r="D81" i="5"/>
  <c r="D88" i="5" s="1"/>
  <c r="O88" i="5" s="1"/>
  <c r="O51" i="5"/>
  <c r="P51" i="5"/>
  <c r="N51" i="5"/>
  <c r="M51" i="5"/>
  <c r="L81" i="5"/>
  <c r="O81" i="5"/>
  <c r="R48" i="6"/>
  <c r="Q48" i="6"/>
  <c r="O51" i="6"/>
  <c r="C90" i="6"/>
  <c r="O90" i="6" s="1"/>
  <c r="I52" i="5"/>
  <c r="G52" i="5"/>
  <c r="J52" i="5"/>
  <c r="H52" i="5"/>
  <c r="F81" i="5"/>
  <c r="P52" i="5"/>
  <c r="G51" i="5"/>
  <c r="L88" i="5" l="1"/>
  <c r="N81" i="5"/>
  <c r="M81" i="5"/>
  <c r="R51" i="5"/>
  <c r="Q51" i="5"/>
  <c r="F90" i="6"/>
  <c r="I90" i="6"/>
  <c r="G90" i="6"/>
  <c r="H90" i="6"/>
  <c r="P90" i="6"/>
  <c r="R51" i="6"/>
  <c r="Q51" i="6"/>
  <c r="R52" i="5"/>
  <c r="Q52" i="5"/>
  <c r="P81" i="5"/>
  <c r="G81" i="5"/>
  <c r="I81" i="5"/>
  <c r="J81" i="5"/>
  <c r="H81" i="5"/>
  <c r="F88" i="5"/>
  <c r="Q81" i="5" l="1"/>
  <c r="R81" i="5"/>
  <c r="J88" i="5"/>
  <c r="I88" i="5"/>
  <c r="H88" i="5"/>
  <c r="R90" i="6"/>
  <c r="Q90" i="6"/>
  <c r="M88" i="5"/>
  <c r="P88" i="5"/>
  <c r="N88" i="5"/>
  <c r="R88" i="5" l="1"/>
  <c r="Q88" i="5"/>
</calcChain>
</file>

<file path=xl/sharedStrings.xml><?xml version="1.0" encoding="utf-8"?>
<sst xmlns="http://schemas.openxmlformats.org/spreadsheetml/2006/main" count="303" uniqueCount="263">
  <si>
    <t>Кредитування</t>
  </si>
  <si>
    <t xml:space="preserve">Надання пільгового довгострокового кредиту громадянам на будівництво (реконструкцію) та придбання житла </t>
  </si>
  <si>
    <t>Повернення кредитів, наданих для кредитування громадян на будівництво (реконструкцію) та придбання житла</t>
  </si>
  <si>
    <t>Надання державного пільгового кредиту індивідуальним сільським забудовникам</t>
  </si>
  <si>
    <t>Всьго видатків</t>
  </si>
  <si>
    <t>Дані</t>
  </si>
  <si>
    <t>Чернівецької області</t>
  </si>
  <si>
    <t>Код бюджетної класифікації</t>
  </si>
  <si>
    <t>Найменування доходів</t>
  </si>
  <si>
    <t>Надійшло з початку року</t>
  </si>
  <si>
    <t>Процент виконання</t>
  </si>
  <si>
    <t>5</t>
  </si>
  <si>
    <t>9</t>
  </si>
  <si>
    <t>10</t>
  </si>
  <si>
    <t>11</t>
  </si>
  <si>
    <t>12</t>
  </si>
  <si>
    <t>14</t>
  </si>
  <si>
    <t>Податкові надходження</t>
  </si>
  <si>
    <t>Місцеві податки і збори</t>
  </si>
  <si>
    <t>Неподаткові надходження</t>
  </si>
  <si>
    <t>Інші надходження</t>
  </si>
  <si>
    <t>Цільові фонди</t>
  </si>
  <si>
    <t>Разом доходів</t>
  </si>
  <si>
    <t>Всього доходів</t>
  </si>
  <si>
    <t xml:space="preserve">  </t>
  </si>
  <si>
    <t>Найменування видатків</t>
  </si>
  <si>
    <t>900201</t>
  </si>
  <si>
    <t xml:space="preserve">Разом видатків </t>
  </si>
  <si>
    <t>900202</t>
  </si>
  <si>
    <t>900300</t>
  </si>
  <si>
    <t>Перевищення доходів над видатками (дефіцит бюджету)</t>
  </si>
  <si>
    <t xml:space="preserve">III. Джерела фінансування дефіциту : </t>
  </si>
  <si>
    <t xml:space="preserve">Зміна залишків коштів місцевих бюджетів та бюджетних установ, що утримуються з  місцевих бюджетів </t>
  </si>
  <si>
    <t xml:space="preserve">Залишки на початок року </t>
  </si>
  <si>
    <t xml:space="preserve">Залишки на кінець звітного періоду </t>
  </si>
  <si>
    <t>Фінансування за рахунок коштів бюджетів різних рівнів та державних фондів</t>
  </si>
  <si>
    <t>Позики, одержані з державних фондів</t>
  </si>
  <si>
    <t xml:space="preserve">         одержано позик</t>
  </si>
  <si>
    <t xml:space="preserve">         погашено  позик</t>
  </si>
  <si>
    <t>Позики, одержані з бюджетів вищих рівнів</t>
  </si>
  <si>
    <t>Позики, одержані з бюджетів нижчих рівнів</t>
  </si>
  <si>
    <t xml:space="preserve">Фінансування за рахунок  позик Національного банку України </t>
  </si>
  <si>
    <t>Позики Національного банку України для фінансування дефіциту бюджету</t>
  </si>
  <si>
    <t xml:space="preserve">          зміна залишків коштів на рахунках бюджетних установ</t>
  </si>
  <si>
    <t xml:space="preserve">          зміна готівкових залишків коштів</t>
  </si>
  <si>
    <t>Фінансування за рахунок комерційних банків</t>
  </si>
  <si>
    <t>Позики комерційних банків для фінансування  дефіциту бюджету</t>
  </si>
  <si>
    <t xml:space="preserve">          одержано позик</t>
  </si>
  <si>
    <t xml:space="preserve">          погашено позик</t>
  </si>
  <si>
    <t>Інше внутрішнє фінансування</t>
  </si>
  <si>
    <t>Коригування</t>
  </si>
  <si>
    <t>Разом коштів, отриманих з усіх джерел фінансування дефіциту бюджету</t>
  </si>
  <si>
    <t>Державне мито</t>
  </si>
  <si>
    <t xml:space="preserve">Власні надходження бюджетних установ </t>
  </si>
  <si>
    <t>Офіційні трансферти</t>
  </si>
  <si>
    <t>Від органів державного управління</t>
  </si>
  <si>
    <t>Кошти, одержані із загального фонду до бюджету розвитку</t>
  </si>
  <si>
    <t>Податки на доходи, податки на прибуток, податки на збільшення ринкової вартості</t>
  </si>
  <si>
    <t>Внутрішні податки на товари та послуги</t>
  </si>
  <si>
    <t>Інші неподаткові надходження</t>
  </si>
  <si>
    <t>Державне управління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</si>
  <si>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</si>
  <si>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</si>
  <si>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</si>
  <si>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</si>
  <si>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Засоби масової інформації</t>
  </si>
  <si>
    <t>Фізична культура і спорт</t>
  </si>
  <si>
    <t>Дотації</t>
  </si>
  <si>
    <t>Субвенції</t>
  </si>
  <si>
    <t>Доходи від операцій з капіталом</t>
  </si>
  <si>
    <t xml:space="preserve">про виконання місцевих бюджетів  </t>
  </si>
  <si>
    <t>Податок на прибуток підприємств</t>
  </si>
  <si>
    <t>Доходи від власності та підприємницької діяльності</t>
  </si>
  <si>
    <t>15</t>
  </si>
  <si>
    <t>3</t>
  </si>
  <si>
    <t>8</t>
  </si>
  <si>
    <t>13</t>
  </si>
  <si>
    <t>Резервний фонд</t>
  </si>
  <si>
    <t>Загальний фонд</t>
  </si>
  <si>
    <t>Спеціальний фонд</t>
  </si>
  <si>
    <t>Разом</t>
  </si>
  <si>
    <t>Офіційні трансферти з іншої                                                                                              частини бюджету</t>
  </si>
  <si>
    <t xml:space="preserve">Застверджено місцевими радами на 2005 рік </t>
  </si>
  <si>
    <t>Доходи від операцій  з кредитування та надання гарантій</t>
  </si>
  <si>
    <t>Затверджено обласною радою  на 2010 рік із урахуванням змін</t>
  </si>
  <si>
    <t>Виконано з початку року</t>
  </si>
  <si>
    <t>Збір за місця для паркування транспортних засобів </t>
  </si>
  <si>
    <t>Туристичний збір </t>
  </si>
  <si>
    <t>Єдиний податок  </t>
  </si>
  <si>
    <t>Інші податки та збори</t>
  </si>
  <si>
    <t>Екологічний податок</t>
  </si>
  <si>
    <t>24170000</t>
  </si>
  <si>
    <t>Надходження коштів пайової участі у розвитку інфраструктури населеного пункту</t>
  </si>
  <si>
    <t>Плата за використання інших природних ресурсів  </t>
  </si>
  <si>
    <t>41030300</t>
  </si>
  <si>
    <t>41035000</t>
  </si>
  <si>
    <t>Кошти, що передаються до районних та мiських  бюджетiв з міських (міст районного значення), селищних, сільських та районних у містах бюджетів</t>
  </si>
  <si>
    <t>Дотації вирівнювання, що передаються з районних та міських (обласного значення) бюджетів</t>
  </si>
  <si>
    <t>Інші субвенції</t>
  </si>
  <si>
    <t>41010600</t>
  </si>
  <si>
    <t>41020300</t>
  </si>
  <si>
    <t>Субвенція на утримання об"єктів спільного користування чи ліквідацію негативних наслідків діяльності об"їктів спільного користування</t>
  </si>
  <si>
    <t>Усього доходів</t>
  </si>
  <si>
    <t>16</t>
  </si>
  <si>
    <t>17</t>
  </si>
  <si>
    <t>Базова дотація</t>
  </si>
  <si>
    <t>Організація та проведення громадських робіт</t>
  </si>
  <si>
    <t>6</t>
  </si>
  <si>
    <t>7</t>
  </si>
  <si>
    <t>2000</t>
  </si>
  <si>
    <t>3000</t>
  </si>
  <si>
    <t>3100</t>
  </si>
  <si>
    <t>3110</t>
  </si>
  <si>
    <t>3130</t>
  </si>
  <si>
    <t>3140</t>
  </si>
  <si>
    <t>Повернення коштів, наданих для кредитування індивідуальних сільських забудовників</t>
  </si>
  <si>
    <t>Відхилення (+/-) до плану на рік</t>
  </si>
  <si>
    <t>Плата за надання адміністративних послуг</t>
  </si>
  <si>
    <t>0100</t>
  </si>
  <si>
    <t>0180</t>
  </si>
  <si>
    <t>1000</t>
  </si>
  <si>
    <t>Соціальний захист ветеранів війни та праці</t>
  </si>
  <si>
    <t>3030</t>
  </si>
  <si>
    <t>3180</t>
  </si>
  <si>
    <t>3190</t>
  </si>
  <si>
    <t>Реалізація державної політики у молодіжній сфері</t>
  </si>
  <si>
    <t>3240</t>
  </si>
  <si>
    <t>4000</t>
  </si>
  <si>
    <t>5000</t>
  </si>
  <si>
    <t>6000</t>
  </si>
  <si>
    <t>7000</t>
  </si>
  <si>
    <t>8000</t>
  </si>
  <si>
    <t>8100</t>
  </si>
  <si>
    <t>7600</t>
  </si>
  <si>
    <t>7300</t>
  </si>
  <si>
    <t>7400</t>
  </si>
  <si>
    <t>Реверсна дотація </t>
  </si>
  <si>
    <t xml:space="preserve">Всього видатків </t>
  </si>
  <si>
    <t>Код типової програмної класифікації видатків та кредитування місцевих бюджетів</t>
  </si>
  <si>
    <t>Акцизний податок з вироблених в Україні підакцизних товарів (продукції)</t>
  </si>
  <si>
    <t xml:space="preserve"> I. Доходи  по області (загальний та спеціальний фонди)</t>
  </si>
  <si>
    <t>II  Видатки  по області (загальний та спеціальний фонди)</t>
  </si>
  <si>
    <t>0150</t>
  </si>
  <si>
    <t>Економічна діяльність</t>
  </si>
  <si>
    <t>Будівництво та регіональний розвиток</t>
  </si>
  <si>
    <t>Транспорт та транспортна інфраструктура</t>
  </si>
  <si>
    <t>Інші програми та заходи, пов'язані з економічною діяльністю</t>
  </si>
  <si>
    <t>Інша діяльність</t>
  </si>
  <si>
    <t>Захист населення і територій від надзвичайних ситуацій</t>
  </si>
  <si>
    <t>8200</t>
  </si>
  <si>
    <t>8300</t>
  </si>
  <si>
    <t>8400</t>
  </si>
  <si>
    <t>8700</t>
  </si>
  <si>
    <t>Громадський порядок та безпека</t>
  </si>
  <si>
    <t>Охорона навколишнього природного середовища</t>
  </si>
  <si>
    <t>7100</t>
  </si>
  <si>
    <t>Сільське, лісове, рибне господарство та мисливство</t>
  </si>
  <si>
    <t>Інші заклади та заходи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</si>
  <si>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</si>
  <si>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</si>
  <si>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</si>
  <si>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Керівництво і управління у відповідній сфері у містах (місті Києві), селищах, селах, об’єднаних територіальних громадах</t>
  </si>
  <si>
    <t>Інша діяльність у сфері державного управління</t>
  </si>
  <si>
    <t>Пільгове медичне обслуговування осіб, які постраждали внаслідок Чорнобильської катастрофи</t>
  </si>
  <si>
    <t>Видатки на поховання учасників бойових дій та осіб з інвалідністю внаслідок війни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</si>
  <si>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</si>
  <si>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обробки інформації з нарахування та виплати допомог і компенсацій</t>
  </si>
  <si>
    <t>Забезпечення реалізації окремих програм для осіб з інвалідністю</t>
  </si>
  <si>
    <t>9110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</si>
  <si>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</si>
  <si>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</si>
  <si>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Інші програми, заклади та заходи у сфері освіти</t>
  </si>
  <si>
    <t>8830</t>
  </si>
  <si>
    <t>Довгострокові кредити індивідуальним забудовникам житла на селі  та їх повернення</t>
  </si>
  <si>
    <t>Виконання Автономною Республікою Крим чи територіальною громадою міста, об’єднаною територіальною громадою гарантійних зобов'язань за позичальників, що отримали кредити під місцеві гарантії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</si>
  <si>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</si>
  <si>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</si>
  <si>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</si>
  <si>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води</t>
  </si>
  <si>
    <t>Рентна плата за користування надрами</t>
  </si>
  <si>
    <t>Акцизний податок з ввезених на митну територію України підакцизних товарів (продукції) </t>
  </si>
  <si>
    <t>Акцизний податок з реалізації суб’єктами господарювання роздрібної торгівлі підакцизних товарів</t>
  </si>
  <si>
    <t>Податок на майно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</si>
  <si>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</si>
  <si>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</si>
  <si>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</si>
  <si>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</si>
  <si>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</si>
  <si>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8600</t>
  </si>
  <si>
    <t>Обслуговування місцевого боргу</t>
  </si>
  <si>
    <t>42000000</t>
  </si>
  <si>
    <t>Від Європейського Союзу, урядів іноземних держав, міжнародних організацій, донорських установ</t>
  </si>
  <si>
    <t>4</t>
  </si>
  <si>
    <t>Відхилення (+;-)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</si>
  <si>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</si>
  <si>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</si>
  <si>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Заклади і заходи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</si>
  <si>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</si>
  <si>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</si>
  <si>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</si>
  <si>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Відхилення  (+;-)</t>
  </si>
  <si>
    <t>Податок та збір на доходи фізичних осіб</t>
  </si>
  <si>
    <t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</si>
  <si>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41033900</t>
  </si>
  <si>
    <t>41034400</t>
  </si>
  <si>
    <t>41035400</t>
  </si>
  <si>
    <t>41037300</t>
  </si>
  <si>
    <t>Освітня субвенція з державного бюджету місцевим бюджетам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</si>
  <si>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</si>
  <si>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</si>
  <si>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надання державної підтримки особам з особливими освітніми потребами</t>
  </si>
  <si>
    <t>Відхилення від кошторисних призначень (+/-)</t>
  </si>
  <si>
    <t>Процент виконання до плану року</t>
  </si>
  <si>
    <t>Охорона здоров'я</t>
  </si>
  <si>
    <t>Зв'язок, телекомунікації та інформатика</t>
  </si>
  <si>
    <t>7500</t>
  </si>
  <si>
    <t>Податки на власність</t>
  </si>
  <si>
    <t>12000000</t>
  </si>
  <si>
    <t>Субвеція з державного бюджету місцевим бюджетам на здійснення підтримки окремих закладів та заходів у системі охорони здоров'я</t>
  </si>
  <si>
    <t>Окремі податки і збори, що зараховуються до місцевих бюджетів 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</si>
  <si>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</si>
  <si>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реалізацію пректів з реконструкції, капітального ремонту приймальних відділень в опорних закладах охорони здоров"я у госпітальних округах</t>
  </si>
  <si>
    <t>Рентна плата за користування надрами місцевого значення</t>
  </si>
  <si>
    <t>Податки і збори, не віднесені до інших категорій, та кошти, що передаються (отримуються) відповідно до бюджетного законодавства</t>
  </si>
  <si>
    <t>(тис. грн)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</si>
  <si>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</si>
  <si>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</si>
  <si>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Субвенція з державного бюджету місцевим бюджетам на розвиток мережі центрів надання адміністративних послуг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</si>
  <si>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</si>
  <si>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</si>
  <si>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</si>
  <si>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</si>
  <si>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</si>
  <si>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7200</t>
  </si>
  <si>
    <t>Газове господарство</t>
  </si>
  <si>
    <t>Субвенція з державного бюджету місцевим бюджетам на розроблення комплексних планів просторового розвитку територій територіальних громад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</si>
  <si>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</si>
  <si>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(по шифровому звіту)</t>
  </si>
  <si>
    <t>Субвенція з державного бюджету місцевим бюджетам на реалізацію проектів ремонтно-реставраційних та консерваційних робіт пам'яток культурної спадщини, що перебувають у комунальній власності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</si>
  <si>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</si>
  <si>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Збір за забруднення навколишнього природного середовища  </t>
  </si>
  <si>
    <t>Виплата компенсації реабілітованим</t>
  </si>
  <si>
    <t>Затверджено обласною радою на 2024 рік із урахуванням змін</t>
  </si>
  <si>
    <t>Процент виконання до плану 2024 року</t>
  </si>
  <si>
    <t>Затверджено обласною радою  на 2024 рік з урахуванням змін</t>
  </si>
  <si>
    <t>Затверджено місцевими радами на 2024 рік із урахуванням змін (кошторисні призначення)</t>
  </si>
  <si>
    <t>Затверджено місцевими радами на 2024 рік із урахуванням змін</t>
  </si>
  <si>
    <t>Затверджено місцевими радами на 2024 рік з урахуванням змін (кошторисні призначення)</t>
  </si>
  <si>
    <t>41021400</t>
  </si>
  <si>
    <t xml:space="preserve"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</t>
  </si>
  <si>
    <t>41021300</t>
  </si>
  <si>
    <t>Додаткова дотація з державного бюджету місцевим бюджетам на компенсацію комунальним закладам, державним закладам освіти, що передані на фінансування з місцевих бюджетів, та закладам спільної власності територіальних громад області та району</t>
  </si>
  <si>
    <t>3230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</si>
  <si>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</si>
  <si>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за січень-березень 2024 року</t>
  </si>
  <si>
    <t>План на січень-березень 2024 року</t>
  </si>
  <si>
    <t>Відхилення на січень-березень 2024 року (+/-)</t>
  </si>
  <si>
    <t xml:space="preserve">Процент виконання до плану на січень-березень 2024 року </t>
  </si>
  <si>
    <t>Відхилення до плану на січень-березень 2024 року (+/-)</t>
  </si>
  <si>
    <t>41032900</t>
  </si>
  <si>
    <t>Субвенція з державного бюджету місцевим бюджетам на виконання окремих заходів з реалізації соціального проекту `Активні парки - локації здорової України`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</si>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</sst>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8" formatCode="_-* #,##0_р_._-;\-* #,##0_р_._-;_-* &quot;-&quot;_р_._-;_-@_-"/>
    <numFmt numFmtId="189" formatCode="_-* #,##0.00_р_._-;\-* #,##0.00_р_._-;_-* &quot;-&quot;??_р_._-;_-@_-"/>
    <numFmt numFmtId="191" formatCode="0.0"/>
    <numFmt numFmtId="200" formatCode="#,##0.0"/>
    <numFmt numFmtId="210" formatCode="0.0%"/>
  </numFmts>
  <fonts count="7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 Cyr"/>
      <family val="1"/>
      <charset val="204"/>
    </font>
    <font>
      <sz val="8"/>
      <name val="Arial Cyr"/>
      <charset val="204"/>
    </font>
    <font>
      <b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0"/>
      <color indexed="1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i/>
      <sz val="12"/>
      <color indexed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b/>
      <i/>
      <sz val="15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i/>
      <sz val="16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i/>
      <sz val="12"/>
      <color indexed="10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4"/>
      <name val="Times New Roman Cyr"/>
      <charset val="204"/>
    </font>
    <font>
      <sz val="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4"/>
      <color rgb="FF000000"/>
      <name val="Times New Roman"/>
    </font>
    <font>
      <sz val="1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58" fillId="0" borderId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48" fillId="7" borderId="1" applyNumberFormat="0" applyAlignment="0" applyProtection="0"/>
    <xf numFmtId="0" fontId="57" fillId="4" borderId="0" applyNumberFormat="0" applyBorder="0" applyAlignment="0" applyProtection="0"/>
    <xf numFmtId="0" fontId="49" fillId="0" borderId="2" applyNumberFormat="0" applyFill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1" fillId="0" borderId="0" applyNumberFormat="0" applyFill="0" applyBorder="0" applyAlignment="0" applyProtection="0"/>
    <xf numFmtId="0" fontId="58" fillId="0" borderId="0"/>
    <xf numFmtId="0" fontId="31" fillId="0" borderId="0"/>
    <xf numFmtId="0" fontId="55" fillId="0" borderId="5" applyNumberFormat="0" applyFill="0" applyAlignment="0" applyProtection="0"/>
    <xf numFmtId="0" fontId="52" fillId="20" borderId="6" applyNumberFormat="0" applyAlignment="0" applyProtection="0"/>
    <xf numFmtId="0" fontId="53" fillId="0" borderId="0" applyNumberFormat="0" applyFill="0" applyBorder="0" applyAlignment="0" applyProtection="0"/>
    <xf numFmtId="0" fontId="67" fillId="0" borderId="0"/>
    <xf numFmtId="0" fontId="58" fillId="0" borderId="0"/>
    <xf numFmtId="0" fontId="68" fillId="0" borderId="0"/>
    <xf numFmtId="0" fontId="60" fillId="0" borderId="0"/>
    <xf numFmtId="0" fontId="2" fillId="0" borderId="0"/>
    <xf numFmtId="0" fontId="3" fillId="0" borderId="0"/>
    <xf numFmtId="0" fontId="3" fillId="0" borderId="0"/>
    <xf numFmtId="0" fontId="46" fillId="22" borderId="7" applyNumberFormat="0" applyFont="0" applyAlignment="0" applyProtection="0"/>
    <xf numFmtId="9" fontId="1" fillId="0" borderId="0" applyFont="0" applyFill="0" applyBorder="0" applyAlignment="0" applyProtection="0"/>
    <xf numFmtId="0" fontId="54" fillId="21" borderId="0" applyNumberFormat="0" applyBorder="0" applyAlignment="0" applyProtection="0"/>
    <xf numFmtId="0" fontId="59" fillId="0" borderId="0"/>
    <xf numFmtId="0" fontId="56" fillId="0" borderId="0" applyNumberForma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85">
    <xf numFmtId="0" fontId="0" fillId="0" borderId="0" xfId="0"/>
    <xf numFmtId="0" fontId="17" fillId="0" borderId="0" xfId="59" applyFont="1" applyAlignment="1" applyProtection="1">
      <alignment horizontal="center"/>
    </xf>
    <xf numFmtId="0" fontId="17" fillId="0" borderId="0" xfId="60" applyFont="1" applyAlignment="1" applyProtection="1">
      <alignment horizontal="center"/>
    </xf>
    <xf numFmtId="0" fontId="4" fillId="0" borderId="0" xfId="60" applyFont="1" applyAlignment="1" applyProtection="1">
      <alignment horizontal="center"/>
    </xf>
    <xf numFmtId="0" fontId="36" fillId="0" borderId="0" xfId="59" applyFont="1" applyFill="1" applyAlignment="1" applyProtection="1">
      <alignment horizontal="center" vertical="center" wrapText="1"/>
    </xf>
    <xf numFmtId="0" fontId="4" fillId="0" borderId="0" xfId="59" applyFont="1" applyAlignment="1" applyProtection="1">
      <alignment horizontal="center"/>
    </xf>
    <xf numFmtId="0" fontId="20" fillId="0" borderId="0" xfId="59" applyFont="1" applyFill="1" applyAlignment="1" applyProtection="1">
      <alignment horizontal="center" vertical="center" wrapText="1"/>
    </xf>
    <xf numFmtId="0" fontId="8" fillId="0" borderId="0" xfId="59" applyFont="1" applyFill="1" applyProtection="1"/>
    <xf numFmtId="0" fontId="5" fillId="0" borderId="0" xfId="59" applyFont="1" applyFill="1" applyAlignment="1" applyProtection="1">
      <alignment horizontal="left" vertical="center"/>
    </xf>
    <xf numFmtId="0" fontId="10" fillId="0" borderId="0" xfId="59" applyFont="1" applyProtection="1"/>
    <xf numFmtId="0" fontId="11" fillId="0" borderId="8" xfId="59" applyFont="1" applyBorder="1" applyAlignment="1" applyProtection="1">
      <alignment horizontal="center" vertical="center"/>
    </xf>
    <xf numFmtId="0" fontId="8" fillId="0" borderId="0" xfId="59" applyFont="1" applyProtection="1"/>
    <xf numFmtId="0" fontId="6" fillId="0" borderId="8" xfId="59" applyFont="1" applyBorder="1" applyAlignment="1" applyProtection="1">
      <alignment horizontal="center" vertical="center" wrapText="1"/>
    </xf>
    <xf numFmtId="191" fontId="9" fillId="0" borderId="8" xfId="59" applyNumberFormat="1" applyFont="1" applyBorder="1" applyProtection="1">
      <protection locked="0"/>
    </xf>
    <xf numFmtId="0" fontId="6" fillId="23" borderId="8" xfId="59" applyFont="1" applyFill="1" applyBorder="1" applyAlignment="1" applyProtection="1">
      <alignment horizontal="center" vertical="center"/>
    </xf>
    <xf numFmtId="0" fontId="6" fillId="23" borderId="8" xfId="59" applyFont="1" applyFill="1" applyBorder="1" applyAlignment="1" applyProtection="1">
      <alignment horizontal="center" vertical="center" wrapText="1"/>
    </xf>
    <xf numFmtId="191" fontId="6" fillId="23" borderId="8" xfId="59" applyNumberFormat="1" applyFont="1" applyFill="1" applyBorder="1" applyProtection="1"/>
    <xf numFmtId="0" fontId="11" fillId="0" borderId="0" xfId="0" applyFont="1" applyProtection="1"/>
    <xf numFmtId="0" fontId="2" fillId="0" borderId="0" xfId="59" applyFont="1" applyProtection="1"/>
    <xf numFmtId="0" fontId="10" fillId="0" borderId="8" xfId="59" applyFont="1" applyBorder="1" applyAlignment="1" applyProtection="1">
      <alignment horizontal="center" vertical="center"/>
    </xf>
    <xf numFmtId="191" fontId="13" fillId="0" borderId="8" xfId="59" applyNumberFormat="1" applyFont="1" applyBorder="1" applyProtection="1">
      <protection locked="0"/>
    </xf>
    <xf numFmtId="49" fontId="11" fillId="0" borderId="8" xfId="59" applyNumberFormat="1" applyFont="1" applyBorder="1" applyAlignment="1" applyProtection="1">
      <alignment horizontal="center" vertical="top" wrapText="1"/>
    </xf>
    <xf numFmtId="0" fontId="11" fillId="0" borderId="8" xfId="59" applyFont="1" applyBorder="1" applyAlignment="1" applyProtection="1">
      <alignment horizontal="center" vertical="top" wrapText="1"/>
    </xf>
    <xf numFmtId="0" fontId="7" fillId="0" borderId="8" xfId="59" applyFont="1" applyBorder="1" applyAlignment="1" applyProtection="1">
      <alignment vertical="center" wrapText="1"/>
    </xf>
    <xf numFmtId="0" fontId="18" fillId="0" borderId="0" xfId="59" applyFont="1" applyAlignment="1" applyProtection="1"/>
    <xf numFmtId="0" fontId="19" fillId="0" borderId="0" xfId="59" applyFont="1" applyFill="1" applyAlignment="1" applyProtection="1"/>
    <xf numFmtId="0" fontId="17" fillId="0" borderId="0" xfId="60" applyFont="1" applyAlignment="1" applyProtection="1"/>
    <xf numFmtId="0" fontId="16" fillId="0" borderId="0" xfId="59" applyFont="1" applyFill="1" applyAlignment="1" applyProtection="1"/>
    <xf numFmtId="0" fontId="21" fillId="0" borderId="0" xfId="59" applyFont="1" applyFill="1" applyProtection="1"/>
    <xf numFmtId="0" fontId="21" fillId="0" borderId="0" xfId="59" applyFont="1" applyProtection="1"/>
    <xf numFmtId="0" fontId="21" fillId="0" borderId="0" xfId="59" applyFont="1" applyBorder="1" applyProtection="1"/>
    <xf numFmtId="0" fontId="22" fillId="0" borderId="0" xfId="0" applyFont="1" applyProtection="1"/>
    <xf numFmtId="0" fontId="24" fillId="0" borderId="0" xfId="59" applyFont="1" applyProtection="1"/>
    <xf numFmtId="200" fontId="24" fillId="0" borderId="0" xfId="59" applyNumberFormat="1" applyFont="1" applyProtection="1"/>
    <xf numFmtId="0" fontId="8" fillId="0" borderId="0" xfId="59" applyFont="1" applyAlignment="1" applyProtection="1">
      <alignment horizontal="center"/>
    </xf>
    <xf numFmtId="0" fontId="26" fillId="0" borderId="0" xfId="59" applyFont="1" applyProtection="1"/>
    <xf numFmtId="0" fontId="16" fillId="0" borderId="0" xfId="0" applyFont="1" applyFill="1" applyAlignment="1" applyProtection="1"/>
    <xf numFmtId="0" fontId="16" fillId="0" borderId="0" xfId="0" applyFont="1" applyFill="1" applyBorder="1" applyAlignment="1" applyProtection="1">
      <alignment vertical="center"/>
    </xf>
    <xf numFmtId="191" fontId="16" fillId="0" borderId="0" xfId="0" applyNumberFormat="1" applyFont="1" applyFill="1" applyBorder="1" applyAlignment="1" applyProtection="1">
      <alignment vertical="center"/>
    </xf>
    <xf numFmtId="191" fontId="21" fillId="0" borderId="0" xfId="59" applyNumberFormat="1" applyFont="1" applyBorder="1" applyProtection="1"/>
    <xf numFmtId="0" fontId="6" fillId="0" borderId="9" xfId="59" applyFont="1" applyFill="1" applyBorder="1" applyAlignment="1" applyProtection="1">
      <alignment horizontal="center" wrapText="1"/>
    </xf>
    <xf numFmtId="0" fontId="8" fillId="0" borderId="0" xfId="59" applyFont="1" applyAlignment="1" applyProtection="1">
      <alignment wrapText="1"/>
    </xf>
    <xf numFmtId="49" fontId="11" fillId="0" borderId="10" xfId="59" applyNumberFormat="1" applyFont="1" applyBorder="1" applyAlignment="1" applyProtection="1">
      <alignment horizontal="center" vertical="top" wrapText="1"/>
    </xf>
    <xf numFmtId="191" fontId="8" fillId="0" borderId="0" xfId="59" applyNumberFormat="1" applyFont="1" applyBorder="1" applyAlignment="1" applyProtection="1">
      <alignment wrapText="1"/>
    </xf>
    <xf numFmtId="191" fontId="8" fillId="0" borderId="0" xfId="59" applyNumberFormat="1" applyFont="1" applyBorder="1" applyAlignment="1" applyProtection="1">
      <alignment horizontal="center"/>
    </xf>
    <xf numFmtId="191" fontId="8" fillId="0" borderId="0" xfId="59" applyNumberFormat="1" applyFont="1" applyBorder="1" applyAlignment="1" applyProtection="1">
      <alignment horizontal="center" vertical="center" wrapText="1"/>
    </xf>
    <xf numFmtId="191" fontId="8" fillId="0" borderId="0" xfId="59" applyNumberFormat="1" applyFont="1" applyAlignment="1" applyProtection="1">
      <alignment wrapText="1"/>
    </xf>
    <xf numFmtId="191" fontId="8" fillId="0" borderId="0" xfId="59" applyNumberFormat="1" applyFont="1" applyAlignment="1" applyProtection="1">
      <alignment horizontal="center"/>
    </xf>
    <xf numFmtId="191" fontId="6" fillId="0" borderId="0" xfId="59" applyNumberFormat="1" applyFont="1" applyBorder="1" applyAlignment="1" applyProtection="1">
      <alignment horizontal="center" vertical="center" wrapText="1"/>
    </xf>
    <xf numFmtId="191" fontId="29" fillId="0" borderId="0" xfId="0" applyNumberFormat="1" applyFont="1" applyBorder="1" applyAlignment="1">
      <alignment horizontal="center" vertical="center"/>
    </xf>
    <xf numFmtId="191" fontId="13" fillId="0" borderId="8" xfId="59" applyNumberFormat="1" applyFont="1" applyFill="1" applyBorder="1" applyProtection="1">
      <protection locked="0"/>
    </xf>
    <xf numFmtId="191" fontId="8" fillId="0" borderId="0" xfId="59" applyNumberFormat="1" applyFont="1" applyBorder="1" applyProtection="1"/>
    <xf numFmtId="191" fontId="8" fillId="0" borderId="0" xfId="59" applyNumberFormat="1" applyFont="1" applyProtection="1"/>
    <xf numFmtId="0" fontId="6" fillId="0" borderId="0" xfId="59" applyFont="1" applyFill="1" applyAlignment="1" applyProtection="1">
      <alignment horizontal="center" wrapText="1"/>
    </xf>
    <xf numFmtId="2" fontId="8" fillId="0" borderId="0" xfId="59" applyNumberFormat="1" applyFont="1" applyFill="1" applyProtection="1"/>
    <xf numFmtId="200" fontId="6" fillId="0" borderId="0" xfId="61" applyNumberFormat="1" applyFont="1" applyAlignment="1" applyProtection="1">
      <alignment horizontal="center"/>
    </xf>
    <xf numFmtId="191" fontId="27" fillId="0" borderId="0" xfId="59" applyNumberFormat="1" applyFont="1" applyFill="1" applyBorder="1" applyProtection="1"/>
    <xf numFmtId="191" fontId="28" fillId="0" borderId="0" xfId="59" applyNumberFormat="1" applyFont="1" applyFill="1" applyBorder="1" applyProtection="1"/>
    <xf numFmtId="0" fontId="24" fillId="0" borderId="0" xfId="59" applyFont="1" applyFill="1" applyProtection="1"/>
    <xf numFmtId="0" fontId="2" fillId="0" borderId="0" xfId="59" applyFont="1" applyFill="1" applyProtection="1"/>
    <xf numFmtId="0" fontId="23" fillId="0" borderId="0" xfId="59" applyFont="1" applyFill="1" applyProtection="1"/>
    <xf numFmtId="0" fontId="8" fillId="0" borderId="0" xfId="0" applyFont="1" applyFill="1" applyBorder="1" applyAlignment="1" applyProtection="1">
      <alignment vertical="center"/>
    </xf>
    <xf numFmtId="0" fontId="11" fillId="0" borderId="11" xfId="59" applyFont="1" applyFill="1" applyBorder="1" applyAlignment="1" applyProtection="1">
      <alignment horizontal="centerContinuous" vertical="center" wrapText="1"/>
    </xf>
    <xf numFmtId="0" fontId="11" fillId="0" borderId="11" xfId="59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Continuous" vertical="center" wrapText="1"/>
    </xf>
    <xf numFmtId="0" fontId="11" fillId="0" borderId="8" xfId="59" applyFont="1" applyFill="1" applyBorder="1" applyAlignment="1" applyProtection="1">
      <alignment horizontal="centerContinuous" vertical="center" wrapText="1"/>
    </xf>
    <xf numFmtId="0" fontId="11" fillId="0" borderId="12" xfId="0" applyFont="1" applyFill="1" applyBorder="1" applyAlignment="1" applyProtection="1">
      <alignment horizontal="centerContinuous" vertical="center" wrapText="1"/>
    </xf>
    <xf numFmtId="0" fontId="11" fillId="0" borderId="11" xfId="0" applyFont="1" applyFill="1" applyBorder="1" applyAlignment="1" applyProtection="1">
      <alignment horizontal="centerContinuous" vertical="center" wrapText="1"/>
    </xf>
    <xf numFmtId="0" fontId="26" fillId="0" borderId="0" xfId="59" applyFont="1" applyFill="1" applyProtection="1"/>
    <xf numFmtId="0" fontId="11" fillId="0" borderId="8" xfId="59" applyFont="1" applyFill="1" applyBorder="1" applyAlignment="1" applyProtection="1">
      <alignment horizontal="center" vertical="center" wrapText="1"/>
    </xf>
    <xf numFmtId="49" fontId="4" fillId="0" borderId="8" xfId="59" applyNumberFormat="1" applyFont="1" applyFill="1" applyBorder="1" applyAlignment="1" applyProtection="1">
      <alignment horizontal="center"/>
    </xf>
    <xf numFmtId="49" fontId="34" fillId="0" borderId="8" xfId="0" applyNumberFormat="1" applyFont="1" applyFill="1" applyBorder="1" applyAlignment="1">
      <alignment horizontal="center" vertical="center"/>
    </xf>
    <xf numFmtId="49" fontId="25" fillId="0" borderId="8" xfId="59" applyNumberFormat="1" applyFont="1" applyFill="1" applyBorder="1" applyAlignment="1" applyProtection="1">
      <alignment horizontal="center"/>
    </xf>
    <xf numFmtId="49" fontId="25" fillId="0" borderId="8" xfId="59" applyNumberFormat="1" applyFont="1" applyFill="1" applyBorder="1" applyAlignment="1" applyProtection="1">
      <alignment horizontal="center" vertical="center" wrapText="1"/>
    </xf>
    <xf numFmtId="49" fontId="25" fillId="24" borderId="8" xfId="59" applyNumberFormat="1" applyFont="1" applyFill="1" applyBorder="1" applyAlignment="1" applyProtection="1">
      <alignment horizontal="center"/>
    </xf>
    <xf numFmtId="49" fontId="35" fillId="0" borderId="8" xfId="59" applyNumberFormat="1" applyFont="1" applyFill="1" applyBorder="1" applyAlignment="1" applyProtection="1">
      <alignment horizontal="center" vertical="center" wrapText="1"/>
    </xf>
    <xf numFmtId="49" fontId="25" fillId="23" borderId="8" xfId="59" applyNumberFormat="1" applyFont="1" applyFill="1" applyBorder="1" applyAlignment="1" applyProtection="1">
      <alignment horizontal="center"/>
    </xf>
    <xf numFmtId="49" fontId="25" fillId="0" borderId="8" xfId="59" applyNumberFormat="1" applyFont="1" applyBorder="1" applyAlignment="1" applyProtection="1">
      <alignment horizontal="center"/>
    </xf>
    <xf numFmtId="0" fontId="33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33" fillId="0" borderId="8" xfId="59" applyFont="1" applyFill="1" applyBorder="1" applyProtection="1">
      <protection locked="0"/>
    </xf>
    <xf numFmtId="200" fontId="32" fillId="23" borderId="8" xfId="59" applyNumberFormat="1" applyFont="1" applyFill="1" applyBorder="1" applyAlignment="1" applyProtection="1">
      <alignment horizontal="right"/>
    </xf>
    <xf numFmtId="0" fontId="11" fillId="0" borderId="13" xfId="0" applyFont="1" applyFill="1" applyBorder="1" applyAlignment="1" applyProtection="1">
      <alignment horizontal="center" vertical="center" wrapText="1"/>
    </xf>
    <xf numFmtId="200" fontId="8" fillId="0" borderId="0" xfId="59" applyNumberFormat="1" applyFont="1" applyFill="1" applyProtection="1"/>
    <xf numFmtId="49" fontId="25" fillId="25" borderId="8" xfId="59" applyNumberFormat="1" applyFont="1" applyFill="1" applyBorder="1" applyAlignment="1" applyProtection="1">
      <alignment horizontal="center" vertical="center" wrapText="1"/>
    </xf>
    <xf numFmtId="0" fontId="23" fillId="25" borderId="0" xfId="59" applyFont="1" applyFill="1" applyProtection="1"/>
    <xf numFmtId="0" fontId="24" fillId="25" borderId="0" xfId="59" applyFont="1" applyFill="1" applyProtection="1"/>
    <xf numFmtId="0" fontId="2" fillId="25" borderId="0" xfId="59" applyFont="1" applyFill="1" applyProtection="1"/>
    <xf numFmtId="49" fontId="11" fillId="25" borderId="8" xfId="59" applyNumberFormat="1" applyFont="1" applyFill="1" applyBorder="1" applyAlignment="1" applyProtection="1">
      <alignment horizontal="center" vertical="top" wrapText="1"/>
    </xf>
    <xf numFmtId="0" fontId="11" fillId="25" borderId="8" xfId="0" applyFont="1" applyFill="1" applyBorder="1" applyAlignment="1" applyProtection="1">
      <alignment horizontal="centerContinuous" vertical="center" wrapText="1"/>
    </xf>
    <xf numFmtId="0" fontId="21" fillId="25" borderId="0" xfId="59" applyFont="1" applyFill="1" applyProtection="1"/>
    <xf numFmtId="191" fontId="27" fillId="25" borderId="0" xfId="59" applyNumberFormat="1" applyFont="1" applyFill="1" applyBorder="1" applyProtection="1"/>
    <xf numFmtId="0" fontId="8" fillId="25" borderId="0" xfId="59" applyFont="1" applyFill="1" applyProtection="1"/>
    <xf numFmtId="0" fontId="6" fillId="23" borderId="8" xfId="59" applyNumberFormat="1" applyFont="1" applyFill="1" applyBorder="1" applyAlignment="1" applyProtection="1">
      <alignment horizontal="center"/>
    </xf>
    <xf numFmtId="191" fontId="28" fillId="25" borderId="0" xfId="59" applyNumberFormat="1" applyFont="1" applyFill="1" applyBorder="1" applyProtection="1"/>
    <xf numFmtId="0" fontId="6" fillId="0" borderId="0" xfId="59" applyFont="1" applyFill="1" applyProtection="1"/>
    <xf numFmtId="0" fontId="4" fillId="0" borderId="0" xfId="0" applyFont="1" applyFill="1" applyBorder="1" applyAlignment="1" applyProtection="1">
      <alignment vertical="center"/>
    </xf>
    <xf numFmtId="200" fontId="21" fillId="0" borderId="0" xfId="59" applyNumberFormat="1" applyFont="1" applyProtection="1"/>
    <xf numFmtId="200" fontId="8" fillId="0" borderId="0" xfId="59" applyNumberFormat="1" applyFont="1" applyProtection="1"/>
    <xf numFmtId="200" fontId="6" fillId="0" borderId="0" xfId="0" applyNumberFormat="1" applyFont="1" applyFill="1" applyBorder="1" applyAlignment="1" applyProtection="1">
      <alignment vertical="center"/>
    </xf>
    <xf numFmtId="200" fontId="13" fillId="0" borderId="8" xfId="59" applyNumberFormat="1" applyFont="1" applyBorder="1" applyProtection="1">
      <protection locked="0"/>
    </xf>
    <xf numFmtId="200" fontId="6" fillId="0" borderId="8" xfId="59" applyNumberFormat="1" applyFont="1" applyFill="1" applyBorder="1" applyProtection="1"/>
    <xf numFmtId="200" fontId="13" fillId="0" borderId="8" xfId="59" applyNumberFormat="1" applyFont="1" applyBorder="1" applyProtection="1"/>
    <xf numFmtId="200" fontId="11" fillId="0" borderId="8" xfId="59" applyNumberFormat="1" applyFont="1" applyBorder="1" applyProtection="1"/>
    <xf numFmtId="200" fontId="8" fillId="0" borderId="8" xfId="59" applyNumberFormat="1" applyFont="1" applyFill="1" applyBorder="1" applyProtection="1"/>
    <xf numFmtId="200" fontId="14" fillId="0" borderId="8" xfId="0" applyNumberFormat="1" applyFont="1" applyFill="1" applyBorder="1" applyAlignment="1">
      <alignment vertical="center"/>
    </xf>
    <xf numFmtId="200" fontId="6" fillId="23" borderId="8" xfId="59" applyNumberFormat="1" applyFont="1" applyFill="1" applyBorder="1" applyProtection="1"/>
    <xf numFmtId="200" fontId="12" fillId="23" borderId="8" xfId="59" applyNumberFormat="1" applyFont="1" applyFill="1" applyBorder="1" applyProtection="1"/>
    <xf numFmtId="200" fontId="8" fillId="0" borderId="0" xfId="59" applyNumberFormat="1" applyFont="1" applyBorder="1" applyProtection="1"/>
    <xf numFmtId="0" fontId="5" fillId="0" borderId="8" xfId="59" applyFont="1" applyFill="1" applyBorder="1" applyAlignment="1" applyProtection="1">
      <alignment horizontal="center" vertical="center" wrapText="1"/>
    </xf>
    <xf numFmtId="191" fontId="5" fillId="0" borderId="8" xfId="59" applyNumberFormat="1" applyFont="1" applyFill="1" applyBorder="1" applyProtection="1"/>
    <xf numFmtId="0" fontId="38" fillId="0" borderId="8" xfId="59" applyFont="1" applyFill="1" applyBorder="1" applyAlignment="1" applyProtection="1">
      <alignment vertical="center" wrapText="1"/>
    </xf>
    <xf numFmtId="191" fontId="38" fillId="0" borderId="8" xfId="59" applyNumberFormat="1" applyFont="1" applyFill="1" applyBorder="1" applyProtection="1">
      <protection locked="0"/>
    </xf>
    <xf numFmtId="191" fontId="5" fillId="0" borderId="8" xfId="59" applyNumberFormat="1" applyFont="1" applyFill="1" applyBorder="1" applyProtection="1">
      <protection locked="0"/>
    </xf>
    <xf numFmtId="191" fontId="39" fillId="0" borderId="8" xfId="59" applyNumberFormat="1" applyFont="1" applyFill="1" applyBorder="1" applyProtection="1">
      <protection locked="0"/>
    </xf>
    <xf numFmtId="0" fontId="5" fillId="25" borderId="8" xfId="59" applyFont="1" applyFill="1" applyBorder="1" applyAlignment="1" applyProtection="1">
      <alignment horizontal="center" vertical="center" wrapText="1"/>
    </xf>
    <xf numFmtId="191" fontId="5" fillId="25" borderId="8" xfId="59" applyNumberFormat="1" applyFont="1" applyFill="1" applyBorder="1" applyProtection="1">
      <protection locked="0"/>
    </xf>
    <xf numFmtId="191" fontId="37" fillId="0" borderId="8" xfId="59" applyNumberFormat="1" applyFont="1" applyFill="1" applyBorder="1" applyProtection="1">
      <protection locked="0"/>
    </xf>
    <xf numFmtId="191" fontId="37" fillId="25" borderId="8" xfId="59" applyNumberFormat="1" applyFont="1" applyFill="1" applyBorder="1" applyProtection="1">
      <protection locked="0"/>
    </xf>
    <xf numFmtId="0" fontId="5" fillId="23" borderId="8" xfId="59" applyFont="1" applyFill="1" applyBorder="1" applyAlignment="1" applyProtection="1">
      <alignment horizontal="center" vertical="center" wrapText="1"/>
    </xf>
    <xf numFmtId="191" fontId="5" fillId="23" borderId="8" xfId="59" applyNumberFormat="1" applyFont="1" applyFill="1" applyBorder="1" applyProtection="1"/>
    <xf numFmtId="191" fontId="40" fillId="0" borderId="8" xfId="0" applyNumberFormat="1" applyFont="1" applyFill="1" applyBorder="1" applyAlignment="1">
      <alignment vertical="center"/>
    </xf>
    <xf numFmtId="191" fontId="41" fillId="0" borderId="8" xfId="0" applyNumberFormat="1" applyFont="1" applyFill="1" applyBorder="1" applyAlignment="1">
      <alignment vertical="center"/>
    </xf>
    <xf numFmtId="191" fontId="42" fillId="0" borderId="8" xfId="0" applyNumberFormat="1" applyFont="1" applyFill="1" applyBorder="1" applyAlignment="1">
      <alignment vertical="center"/>
    </xf>
    <xf numFmtId="0" fontId="37" fillId="0" borderId="8" xfId="59" applyFont="1" applyFill="1" applyBorder="1" applyAlignment="1" applyProtection="1">
      <alignment horizontal="center" vertical="center" wrapText="1"/>
    </xf>
    <xf numFmtId="200" fontId="5" fillId="23" borderId="8" xfId="59" applyNumberFormat="1" applyFont="1" applyFill="1" applyBorder="1" applyAlignment="1" applyProtection="1">
      <alignment horizontal="left"/>
    </xf>
    <xf numFmtId="0" fontId="5" fillId="0" borderId="8" xfId="59" applyFont="1" applyFill="1" applyBorder="1" applyAlignment="1" applyProtection="1">
      <alignment horizontal="left" wrapText="1"/>
    </xf>
    <xf numFmtId="0" fontId="42" fillId="0" borderId="8" xfId="59" applyFont="1" applyFill="1" applyBorder="1" applyAlignment="1" applyProtection="1">
      <alignment vertical="center" wrapText="1"/>
    </xf>
    <xf numFmtId="0" fontId="5" fillId="0" borderId="8" xfId="59" applyFont="1" applyFill="1" applyBorder="1" applyAlignment="1" applyProtection="1">
      <alignment horizontal="left"/>
    </xf>
    <xf numFmtId="0" fontId="5" fillId="0" borderId="8" xfId="59" applyFont="1" applyFill="1" applyBorder="1" applyAlignment="1" applyProtection="1">
      <alignment horizontal="left" vertical="center" wrapText="1"/>
    </xf>
    <xf numFmtId="0" fontId="40" fillId="0" borderId="8" xfId="59" applyFont="1" applyFill="1" applyBorder="1" applyAlignment="1" applyProtection="1">
      <alignment horizontal="left" vertical="center" wrapText="1"/>
    </xf>
    <xf numFmtId="0" fontId="40" fillId="25" borderId="8" xfId="59" applyFont="1" applyFill="1" applyBorder="1" applyAlignment="1" applyProtection="1">
      <alignment horizontal="left" vertical="center" wrapText="1"/>
    </xf>
    <xf numFmtId="0" fontId="42" fillId="0" borderId="8" xfId="59" applyFont="1" applyFill="1" applyBorder="1" applyAlignment="1" applyProtection="1">
      <alignment horizontal="left" vertical="center" wrapText="1"/>
    </xf>
    <xf numFmtId="0" fontId="40" fillId="24" borderId="8" xfId="59" applyFont="1" applyFill="1" applyBorder="1" applyAlignment="1" applyProtection="1">
      <alignment horizontal="center" vertical="center" wrapText="1"/>
    </xf>
    <xf numFmtId="0" fontId="40" fillId="23" borderId="8" xfId="59" applyFont="1" applyFill="1" applyBorder="1" applyAlignment="1" applyProtection="1">
      <alignment horizontal="center" vertical="center" wrapText="1"/>
    </xf>
    <xf numFmtId="0" fontId="40" fillId="0" borderId="8" xfId="59" applyFont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Continuous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39" fillId="0" borderId="8" xfId="0" applyFont="1" applyFill="1" applyBorder="1" applyAlignment="1" applyProtection="1">
      <alignment horizontal="left" vertical="center" wrapText="1"/>
    </xf>
    <xf numFmtId="0" fontId="38" fillId="0" borderId="8" xfId="0" applyFont="1" applyFill="1" applyBorder="1" applyAlignment="1" applyProtection="1">
      <alignment vertical="center" wrapText="1"/>
    </xf>
    <xf numFmtId="0" fontId="39" fillId="0" borderId="8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38" fillId="25" borderId="8" xfId="0" applyNumberFormat="1" applyFont="1" applyFill="1" applyBorder="1" applyAlignment="1">
      <alignment horizontal="left" vertical="center" wrapText="1"/>
    </xf>
    <xf numFmtId="0" fontId="38" fillId="0" borderId="8" xfId="0" applyNumberFormat="1" applyFont="1" applyFill="1" applyBorder="1" applyAlignment="1">
      <alignment horizontal="left" vertical="center" wrapText="1"/>
    </xf>
    <xf numFmtId="200" fontId="44" fillId="23" borderId="8" xfId="59" applyNumberFormat="1" applyFont="1" applyFill="1" applyBorder="1" applyAlignment="1" applyProtection="1">
      <alignment horizontal="left"/>
    </xf>
    <xf numFmtId="0" fontId="37" fillId="0" borderId="8" xfId="59" applyFont="1" applyFill="1" applyBorder="1" applyAlignment="1" applyProtection="1">
      <alignment vertical="center" wrapText="1"/>
    </xf>
    <xf numFmtId="49" fontId="35" fillId="25" borderId="8" xfId="59" applyNumberFormat="1" applyFont="1" applyFill="1" applyBorder="1" applyAlignment="1" applyProtection="1">
      <alignment horizontal="center"/>
    </xf>
    <xf numFmtId="0" fontId="5" fillId="25" borderId="8" xfId="0" applyFont="1" applyFill="1" applyBorder="1" applyAlignment="1" applyProtection="1"/>
    <xf numFmtId="4" fontId="6" fillId="0" borderId="0" xfId="59" applyNumberFormat="1" applyFont="1" applyBorder="1" applyAlignment="1" applyProtection="1">
      <alignment horizontal="centerContinuous" vertical="center"/>
    </xf>
    <xf numFmtId="4" fontId="8" fillId="0" borderId="0" xfId="59" applyNumberFormat="1" applyFont="1" applyBorder="1" applyAlignment="1" applyProtection="1">
      <alignment horizontal="centerContinuous" vertical="center"/>
    </xf>
    <xf numFmtId="4" fontId="8" fillId="0" borderId="0" xfId="59" applyNumberFormat="1" applyFont="1" applyProtection="1"/>
    <xf numFmtId="200" fontId="5" fillId="25" borderId="8" xfId="59" applyNumberFormat="1" applyFont="1" applyFill="1" applyBorder="1" applyAlignment="1" applyProtection="1">
      <alignment horizontal="center"/>
    </xf>
    <xf numFmtId="200" fontId="5" fillId="0" borderId="8" xfId="59" applyNumberFormat="1" applyFont="1" applyFill="1" applyBorder="1" applyAlignment="1" applyProtection="1">
      <alignment horizontal="center"/>
    </xf>
    <xf numFmtId="200" fontId="38" fillId="25" borderId="8" xfId="59" applyNumberFormat="1" applyFont="1" applyFill="1" applyBorder="1" applyAlignment="1" applyProtection="1">
      <alignment horizontal="center"/>
    </xf>
    <xf numFmtId="200" fontId="38" fillId="0" borderId="8" xfId="59" applyNumberFormat="1" applyFont="1" applyFill="1" applyBorder="1" applyAlignment="1" applyProtection="1">
      <alignment horizontal="center"/>
    </xf>
    <xf numFmtId="200" fontId="40" fillId="24" borderId="8" xfId="59" applyNumberFormat="1" applyFont="1" applyFill="1" applyBorder="1" applyAlignment="1" applyProtection="1">
      <alignment horizontal="center" vertical="center" wrapText="1"/>
    </xf>
    <xf numFmtId="200" fontId="44" fillId="23" borderId="8" xfId="59" applyNumberFormat="1" applyFont="1" applyFill="1" applyBorder="1" applyAlignment="1" applyProtection="1">
      <alignment horizontal="center"/>
    </xf>
    <xf numFmtId="200" fontId="5" fillId="25" borderId="8" xfId="0" applyNumberFormat="1" applyFont="1" applyFill="1" applyBorder="1" applyAlignment="1" applyProtection="1">
      <alignment horizontal="center"/>
    </xf>
    <xf numFmtId="200" fontId="40" fillId="0" borderId="8" xfId="59" applyNumberFormat="1" applyFont="1" applyBorder="1" applyAlignment="1" applyProtection="1">
      <alignment horizontal="center"/>
    </xf>
    <xf numFmtId="200" fontId="41" fillId="0" borderId="8" xfId="59" applyNumberFormat="1" applyFont="1" applyBorder="1" applyAlignment="1" applyProtection="1">
      <alignment horizontal="center"/>
    </xf>
    <xf numFmtId="200" fontId="39" fillId="0" borderId="8" xfId="59" applyNumberFormat="1" applyFont="1" applyBorder="1" applyAlignment="1" applyProtection="1">
      <alignment horizontal="center"/>
    </xf>
    <xf numFmtId="200" fontId="38" fillId="0" borderId="8" xfId="59" applyNumberFormat="1" applyFont="1" applyBorder="1" applyAlignment="1" applyProtection="1">
      <alignment horizontal="center"/>
    </xf>
    <xf numFmtId="200" fontId="39" fillId="0" borderId="8" xfId="59" applyNumberFormat="1" applyFont="1" applyBorder="1" applyAlignment="1" applyProtection="1">
      <alignment horizontal="center"/>
      <protection locked="0"/>
    </xf>
    <xf numFmtId="200" fontId="42" fillId="25" borderId="8" xfId="0" applyNumberFormat="1" applyFont="1" applyFill="1" applyBorder="1" applyAlignment="1">
      <alignment horizontal="center"/>
    </xf>
    <xf numFmtId="200" fontId="42" fillId="0" borderId="8" xfId="0" applyNumberFormat="1" applyFont="1" applyFill="1" applyBorder="1" applyAlignment="1">
      <alignment horizontal="center"/>
    </xf>
    <xf numFmtId="200" fontId="5" fillId="0" borderId="10" xfId="59" applyNumberFormat="1" applyFont="1" applyFill="1" applyBorder="1" applyAlignment="1" applyProtection="1">
      <alignment horizontal="center"/>
    </xf>
    <xf numFmtId="200" fontId="37" fillId="0" borderId="8" xfId="59" applyNumberFormat="1" applyFont="1" applyFill="1" applyBorder="1" applyAlignment="1" applyProtection="1">
      <alignment horizontal="center"/>
    </xf>
    <xf numFmtId="200" fontId="38" fillId="0" borderId="8" xfId="59" applyNumberFormat="1" applyFont="1" applyFill="1" applyBorder="1" applyAlignment="1" applyProtection="1">
      <alignment horizontal="center"/>
      <protection locked="0"/>
    </xf>
    <xf numFmtId="200" fontId="38" fillId="0" borderId="10" xfId="59" applyNumberFormat="1" applyFont="1" applyFill="1" applyBorder="1" applyAlignment="1" applyProtection="1">
      <alignment horizontal="center"/>
    </xf>
    <xf numFmtId="200" fontId="38" fillId="25" borderId="8" xfId="59" applyNumberFormat="1" applyFont="1" applyFill="1" applyBorder="1" applyAlignment="1" applyProtection="1">
      <alignment horizontal="center"/>
      <protection locked="0"/>
    </xf>
    <xf numFmtId="200" fontId="38" fillId="25" borderId="14" xfId="59" applyNumberFormat="1" applyFont="1" applyFill="1" applyBorder="1" applyAlignment="1" applyProtection="1">
      <alignment horizontal="center"/>
      <protection locked="0"/>
    </xf>
    <xf numFmtId="200" fontId="5" fillId="23" borderId="8" xfId="59" applyNumberFormat="1" applyFont="1" applyFill="1" applyBorder="1" applyAlignment="1" applyProtection="1">
      <alignment horizontal="center"/>
    </xf>
    <xf numFmtId="200" fontId="37" fillId="0" borderId="8" xfId="59" applyNumberFormat="1" applyFont="1" applyFill="1" applyBorder="1" applyAlignment="1" applyProtection="1">
      <alignment horizontal="center"/>
      <protection locked="0"/>
    </xf>
    <xf numFmtId="200" fontId="38" fillId="28" borderId="8" xfId="59" applyNumberFormat="1" applyFont="1" applyFill="1" applyBorder="1" applyAlignment="1" applyProtection="1">
      <alignment horizontal="center"/>
    </xf>
    <xf numFmtId="0" fontId="43" fillId="26" borderId="15" xfId="0" applyFont="1" applyFill="1" applyBorder="1" applyAlignment="1">
      <alignment horizontal="left" vertical="center" wrapText="1"/>
    </xf>
    <xf numFmtId="200" fontId="5" fillId="0" borderId="8" xfId="59" applyNumberFormat="1" applyFont="1" applyFill="1" applyBorder="1" applyAlignment="1" applyProtection="1">
      <alignment horizontal="center"/>
      <protection locked="0"/>
    </xf>
    <xf numFmtId="210" fontId="5" fillId="0" borderId="8" xfId="63" applyNumberFormat="1" applyFont="1" applyFill="1" applyBorder="1" applyAlignment="1" applyProtection="1">
      <alignment horizontal="center"/>
    </xf>
    <xf numFmtId="210" fontId="39" fillId="0" borderId="8" xfId="63" applyNumberFormat="1" applyFont="1" applyFill="1" applyBorder="1" applyAlignment="1" applyProtection="1">
      <alignment horizontal="center"/>
    </xf>
    <xf numFmtId="210" fontId="5" fillId="23" borderId="8" xfId="63" applyNumberFormat="1" applyFont="1" applyFill="1" applyBorder="1" applyAlignment="1" applyProtection="1">
      <alignment horizontal="center"/>
    </xf>
    <xf numFmtId="210" fontId="5" fillId="25" borderId="8" xfId="63" applyNumberFormat="1" applyFont="1" applyFill="1" applyBorder="1" applyAlignment="1" applyProtection="1">
      <alignment horizontal="center"/>
    </xf>
    <xf numFmtId="210" fontId="40" fillId="24" borderId="8" xfId="63" applyNumberFormat="1" applyFont="1" applyFill="1" applyBorder="1" applyAlignment="1" applyProtection="1">
      <alignment horizontal="center" vertical="center" wrapText="1"/>
    </xf>
    <xf numFmtId="210" fontId="44" fillId="23" borderId="8" xfId="63" applyNumberFormat="1" applyFont="1" applyFill="1" applyBorder="1" applyAlignment="1" applyProtection="1">
      <alignment horizontal="center"/>
    </xf>
    <xf numFmtId="210" fontId="44" fillId="28" borderId="8" xfId="63" applyNumberFormat="1" applyFont="1" applyFill="1" applyBorder="1" applyAlignment="1" applyProtection="1">
      <alignment horizontal="center"/>
    </xf>
    <xf numFmtId="0" fontId="33" fillId="25" borderId="8" xfId="59" applyFont="1" applyFill="1" applyBorder="1" applyAlignment="1" applyProtection="1">
      <alignment horizontal="center" vertical="center"/>
      <protection locked="0"/>
    </xf>
    <xf numFmtId="0" fontId="6" fillId="0" borderId="8" xfId="59" applyFont="1" applyFill="1" applyBorder="1" applyAlignment="1" applyProtection="1">
      <alignment horizontal="center" vertical="center"/>
    </xf>
    <xf numFmtId="0" fontId="8" fillId="0" borderId="8" xfId="59" applyFont="1" applyFill="1" applyBorder="1" applyAlignment="1" applyProtection="1">
      <alignment horizontal="center" vertical="center"/>
    </xf>
    <xf numFmtId="0" fontId="6" fillId="25" borderId="8" xfId="59" applyFont="1" applyFill="1" applyBorder="1" applyAlignment="1" applyProtection="1">
      <alignment horizontal="center" vertical="center"/>
    </xf>
    <xf numFmtId="49" fontId="4" fillId="0" borderId="8" xfId="59" applyNumberFormat="1" applyFont="1" applyFill="1" applyBorder="1" applyAlignment="1" applyProtection="1">
      <alignment horizontal="center" vertical="center"/>
    </xf>
    <xf numFmtId="200" fontId="39" fillId="0" borderId="8" xfId="59" applyNumberFormat="1" applyFont="1" applyFill="1" applyBorder="1" applyAlignment="1" applyProtection="1">
      <alignment horizont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8" xfId="59" applyFont="1" applyFill="1" applyBorder="1" applyAlignment="1" applyProtection="1">
      <alignment vertical="center" wrapText="1"/>
    </xf>
    <xf numFmtId="0" fontId="38" fillId="0" borderId="0" xfId="59" applyFont="1" applyFill="1" applyBorder="1" applyAlignment="1" applyProtection="1">
      <alignment horizontal="left" vertical="center" wrapText="1"/>
    </xf>
    <xf numFmtId="49" fontId="11" fillId="0" borderId="8" xfId="59" applyNumberFormat="1" applyFont="1" applyFill="1" applyBorder="1" applyAlignment="1" applyProtection="1">
      <alignment horizontal="center" vertical="top" wrapText="1"/>
    </xf>
    <xf numFmtId="200" fontId="39" fillId="0" borderId="8" xfId="59" applyNumberFormat="1" applyFont="1" applyFill="1" applyBorder="1" applyAlignment="1" applyProtection="1">
      <alignment horizontal="center"/>
      <protection locked="0"/>
    </xf>
    <xf numFmtId="200" fontId="16" fillId="0" borderId="0" xfId="61" applyNumberFormat="1" applyFont="1" applyFill="1" applyAlignment="1" applyProtection="1">
      <alignment horizontal="center"/>
    </xf>
    <xf numFmtId="200" fontId="40" fillId="0" borderId="8" xfId="59" applyNumberFormat="1" applyFont="1" applyFill="1" applyBorder="1" applyAlignment="1" applyProtection="1">
      <alignment horizontal="center"/>
    </xf>
    <xf numFmtId="4" fontId="21" fillId="0" borderId="0" xfId="59" applyNumberFormat="1" applyFont="1" applyFill="1" applyProtection="1"/>
    <xf numFmtId="4" fontId="30" fillId="0" borderId="0" xfId="59" applyNumberFormat="1" applyFont="1" applyFill="1" applyProtection="1"/>
    <xf numFmtId="0" fontId="30" fillId="0" borderId="0" xfId="59" applyFont="1" applyFill="1" applyProtection="1"/>
    <xf numFmtId="210" fontId="5" fillId="28" borderId="8" xfId="63" applyNumberFormat="1" applyFont="1" applyFill="1" applyBorder="1" applyAlignment="1" applyProtection="1">
      <alignment horizontal="center"/>
    </xf>
    <xf numFmtId="210" fontId="39" fillId="28" borderId="8" xfId="63" applyNumberFormat="1" applyFont="1" applyFill="1" applyBorder="1" applyAlignment="1" applyProtection="1">
      <alignment horizontal="center"/>
    </xf>
    <xf numFmtId="0" fontId="42" fillId="28" borderId="8" xfId="59" applyFont="1" applyFill="1" applyBorder="1" applyAlignment="1" applyProtection="1">
      <alignment vertical="center" wrapText="1"/>
    </xf>
    <xf numFmtId="210" fontId="45" fillId="28" borderId="8" xfId="63" applyNumberFormat="1" applyFont="1" applyFill="1" applyBorder="1" applyAlignment="1" applyProtection="1">
      <alignment horizontal="center"/>
    </xf>
    <xf numFmtId="210" fontId="45" fillId="28" borderId="8" xfId="63" applyNumberFormat="1" applyFont="1" applyFill="1" applyBorder="1" applyAlignment="1" applyProtection="1">
      <alignment horizontal="center" vertical="center" wrapText="1"/>
    </xf>
    <xf numFmtId="200" fontId="40" fillId="23" borderId="8" xfId="59" applyNumberFormat="1" applyFont="1" applyFill="1" applyBorder="1" applyAlignment="1" applyProtection="1">
      <alignment horizontal="center" wrapText="1"/>
    </xf>
    <xf numFmtId="210" fontId="45" fillId="28" borderId="8" xfId="63" applyNumberFormat="1" applyFont="1" applyFill="1" applyBorder="1" applyAlignment="1" applyProtection="1">
      <alignment horizontal="center" wrapText="1"/>
    </xf>
    <xf numFmtId="0" fontId="43" fillId="26" borderId="0" xfId="0" applyFont="1" applyFill="1" applyBorder="1" applyAlignment="1">
      <alignment horizontal="left" vertical="center" wrapText="1"/>
    </xf>
    <xf numFmtId="0" fontId="69" fillId="24" borderId="0" xfId="59" applyFont="1" applyFill="1" applyProtection="1"/>
    <xf numFmtId="0" fontId="8" fillId="0" borderId="0" xfId="59" applyFont="1" applyBorder="1" applyProtection="1"/>
    <xf numFmtId="2" fontId="8" fillId="28" borderId="0" xfId="59" applyNumberFormat="1" applyFont="1" applyFill="1" applyProtection="1"/>
    <xf numFmtId="210" fontId="38" fillId="0" borderId="8" xfId="63" applyNumberFormat="1" applyFont="1" applyFill="1" applyBorder="1" applyAlignment="1" applyProtection="1">
      <alignment horizontal="center"/>
    </xf>
    <xf numFmtId="0" fontId="61" fillId="0" borderId="8" xfId="0" applyNumberFormat="1" applyFont="1" applyFill="1" applyBorder="1" applyAlignment="1" applyProtection="1">
      <alignment horizontal="center" vertical="center"/>
      <protection hidden="1"/>
    </xf>
    <xf numFmtId="0" fontId="62" fillId="0" borderId="0" xfId="59" applyFont="1" applyFill="1" applyProtection="1"/>
    <xf numFmtId="0" fontId="63" fillId="0" borderId="0" xfId="59" applyFont="1" applyFill="1" applyProtection="1"/>
    <xf numFmtId="0" fontId="61" fillId="28" borderId="8" xfId="0" applyNumberFormat="1" applyFont="1" applyFill="1" applyBorder="1" applyAlignment="1" applyProtection="1">
      <alignment horizontal="center" vertical="center"/>
      <protection hidden="1"/>
    </xf>
    <xf numFmtId="49" fontId="64" fillId="0" borderId="8" xfId="59" applyNumberFormat="1" applyFont="1" applyFill="1" applyBorder="1" applyAlignment="1" applyProtection="1">
      <alignment horizontal="center" vertical="center" wrapText="1"/>
    </xf>
    <xf numFmtId="0" fontId="7" fillId="0" borderId="8" xfId="59" applyFont="1" applyFill="1" applyBorder="1" applyAlignment="1" applyProtection="1">
      <alignment horizontal="center" vertical="center"/>
    </xf>
    <xf numFmtId="200" fontId="37" fillId="25" borderId="8" xfId="59" applyNumberFormat="1" applyFont="1" applyFill="1" applyBorder="1" applyAlignment="1" applyProtection="1">
      <alignment horizontal="center"/>
    </xf>
    <xf numFmtId="210" fontId="38" fillId="28" borderId="8" xfId="63" applyNumberFormat="1" applyFont="1" applyFill="1" applyBorder="1" applyAlignment="1" applyProtection="1">
      <alignment horizontal="center"/>
    </xf>
    <xf numFmtId="0" fontId="7" fillId="0" borderId="0" xfId="59" applyFont="1" applyFill="1" applyProtection="1"/>
    <xf numFmtId="0" fontId="7" fillId="0" borderId="8" xfId="0" applyNumberFormat="1" applyFont="1" applyFill="1" applyBorder="1" applyAlignment="1" applyProtection="1">
      <alignment horizontal="center" vertical="center"/>
    </xf>
    <xf numFmtId="210" fontId="37" fillId="28" borderId="8" xfId="63" applyNumberFormat="1" applyFont="1" applyFill="1" applyBorder="1" applyAlignment="1" applyProtection="1">
      <alignment horizontal="center"/>
    </xf>
    <xf numFmtId="0" fontId="6" fillId="0" borderId="0" xfId="59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39" fontId="21" fillId="25" borderId="0" xfId="59" applyNumberFormat="1" applyFont="1" applyFill="1" applyProtection="1"/>
    <xf numFmtId="39" fontId="70" fillId="28" borderId="0" xfId="0" applyNumberFormat="1" applyFont="1" applyFill="1" applyBorder="1" applyAlignment="1">
      <alignment horizontal="right" vertical="center" wrapText="1"/>
    </xf>
    <xf numFmtId="191" fontId="8" fillId="25" borderId="0" xfId="59" applyNumberFormat="1" applyFont="1" applyFill="1" applyProtection="1"/>
    <xf numFmtId="200" fontId="8" fillId="25" borderId="0" xfId="59" applyNumberFormat="1" applyFont="1" applyFill="1" applyProtection="1"/>
    <xf numFmtId="0" fontId="11" fillId="25" borderId="13" xfId="59" applyFont="1" applyFill="1" applyBorder="1" applyAlignment="1" applyProtection="1">
      <alignment horizontal="center" vertical="center" wrapText="1"/>
    </xf>
    <xf numFmtId="49" fontId="11" fillId="25" borderId="17" xfId="59" applyNumberFormat="1" applyFont="1" applyFill="1" applyBorder="1" applyAlignment="1" applyProtection="1">
      <alignment horizontal="center" vertical="top" wrapText="1"/>
    </xf>
    <xf numFmtId="200" fontId="6" fillId="27" borderId="8" xfId="59" applyNumberFormat="1" applyFont="1" applyFill="1" applyBorder="1" applyProtection="1"/>
    <xf numFmtId="200" fontId="13" fillId="27" borderId="8" xfId="59" applyNumberFormat="1" applyFont="1" applyFill="1" applyBorder="1" applyProtection="1">
      <protection locked="0"/>
    </xf>
    <xf numFmtId="200" fontId="11" fillId="27" borderId="8" xfId="59" applyNumberFormat="1" applyFont="1" applyFill="1" applyBorder="1" applyProtection="1"/>
    <xf numFmtId="200" fontId="14" fillId="27" borderId="8" xfId="0" applyNumberFormat="1" applyFont="1" applyFill="1" applyBorder="1" applyAlignment="1"/>
    <xf numFmtId="200" fontId="8" fillId="25" borderId="0" xfId="59" applyNumberFormat="1" applyFont="1" applyFill="1" applyBorder="1" applyProtection="1"/>
    <xf numFmtId="191" fontId="8" fillId="27" borderId="0" xfId="59" applyNumberFormat="1" applyFont="1" applyFill="1" applyBorder="1" applyProtection="1"/>
    <xf numFmtId="191" fontId="8" fillId="27" borderId="0" xfId="59" applyNumberFormat="1" applyFont="1" applyFill="1" applyProtection="1"/>
    <xf numFmtId="0" fontId="8" fillId="27" borderId="0" xfId="59" applyFont="1" applyFill="1" applyProtection="1"/>
    <xf numFmtId="200" fontId="5" fillId="0" borderId="0" xfId="59" applyNumberFormat="1" applyFont="1" applyFill="1" applyAlignment="1" applyProtection="1">
      <alignment horizontal="left" vertical="center"/>
    </xf>
    <xf numFmtId="200" fontId="5" fillId="0" borderId="0" xfId="59" applyNumberFormat="1" applyFont="1" applyFill="1" applyAlignment="1" applyProtection="1">
      <alignment horizontal="right" vertical="center"/>
    </xf>
    <xf numFmtId="0" fontId="11" fillId="0" borderId="13" xfId="59" applyFont="1" applyFill="1" applyBorder="1" applyAlignment="1" applyProtection="1">
      <alignment horizontal="center" vertical="center" wrapText="1"/>
    </xf>
    <xf numFmtId="200" fontId="6" fillId="0" borderId="0" xfId="0" applyNumberFormat="1" applyFont="1" applyFill="1" applyAlignment="1" applyProtection="1"/>
    <xf numFmtId="191" fontId="6" fillId="0" borderId="0" xfId="0" applyNumberFormat="1" applyFont="1" applyFill="1" applyBorder="1" applyAlignment="1" applyProtection="1">
      <alignment vertical="center"/>
    </xf>
    <xf numFmtId="0" fontId="6" fillId="25" borderId="0" xfId="59" applyFont="1" applyFill="1" applyAlignment="1" applyProtection="1">
      <alignment horizontal="center" wrapText="1"/>
    </xf>
    <xf numFmtId="39" fontId="65" fillId="0" borderId="0" xfId="0" applyNumberFormat="1" applyFont="1" applyFill="1" applyBorder="1" applyAlignment="1">
      <alignment horizontal="right" vertical="center" wrapText="1"/>
    </xf>
    <xf numFmtId="39" fontId="8" fillId="28" borderId="0" xfId="0" applyNumberFormat="1" applyFont="1" applyFill="1" applyBorder="1" applyAlignment="1">
      <alignment horizontal="right" vertical="center" wrapText="1"/>
    </xf>
    <xf numFmtId="4" fontId="71" fillId="28" borderId="0" xfId="55" applyNumberFormat="1" applyFont="1" applyFill="1" applyBorder="1" applyAlignment="1">
      <alignment vertical="center"/>
    </xf>
    <xf numFmtId="0" fontId="11" fillId="25" borderId="8" xfId="59" applyFont="1" applyFill="1" applyBorder="1" applyAlignment="1" applyProtection="1">
      <alignment horizontal="center" vertical="center" wrapText="1"/>
    </xf>
    <xf numFmtId="200" fontId="5" fillId="0" borderId="8" xfId="0" applyNumberFormat="1" applyFont="1" applyFill="1" applyBorder="1" applyAlignment="1" applyProtection="1">
      <alignment horizontal="center"/>
    </xf>
    <xf numFmtId="200" fontId="40" fillId="25" borderId="8" xfId="59" applyNumberFormat="1" applyFont="1" applyFill="1" applyBorder="1" applyAlignment="1" applyProtection="1">
      <alignment horizontal="center"/>
    </xf>
    <xf numFmtId="200" fontId="39" fillId="25" borderId="8" xfId="59" applyNumberFormat="1" applyFont="1" applyFill="1" applyBorder="1" applyAlignment="1" applyProtection="1">
      <alignment horizontal="center"/>
    </xf>
    <xf numFmtId="200" fontId="39" fillId="25" borderId="8" xfId="59" applyNumberFormat="1" applyFont="1" applyFill="1" applyBorder="1" applyAlignment="1" applyProtection="1">
      <alignment horizontal="center"/>
      <protection locked="0"/>
    </xf>
    <xf numFmtId="4" fontId="6" fillId="25" borderId="0" xfId="59" applyNumberFormat="1" applyFont="1" applyFill="1" applyBorder="1" applyAlignment="1" applyProtection="1">
      <alignment horizontal="centerContinuous" vertical="center"/>
    </xf>
    <xf numFmtId="4" fontId="6" fillId="0" borderId="0" xfId="59" applyNumberFormat="1" applyFont="1" applyFill="1" applyBorder="1" applyAlignment="1" applyProtection="1">
      <alignment horizontal="centerContinuous" vertical="center"/>
    </xf>
    <xf numFmtId="4" fontId="8" fillId="25" borderId="0" xfId="59" applyNumberFormat="1" applyFont="1" applyFill="1" applyBorder="1" applyAlignment="1" applyProtection="1">
      <alignment horizontal="centerContinuous" vertical="center"/>
    </xf>
    <xf numFmtId="4" fontId="8" fillId="0" borderId="0" xfId="59" applyNumberFormat="1" applyFont="1" applyFill="1" applyBorder="1" applyAlignment="1" applyProtection="1">
      <alignment horizontal="centerContinuous" vertical="center"/>
    </xf>
    <xf numFmtId="191" fontId="8" fillId="25" borderId="0" xfId="59" applyNumberFormat="1" applyFont="1" applyFill="1" applyBorder="1" applyAlignment="1" applyProtection="1">
      <alignment horizontal="center" vertical="center" wrapText="1"/>
    </xf>
    <xf numFmtId="191" fontId="8" fillId="0" borderId="0" xfId="59" applyNumberFormat="1" applyFont="1" applyFill="1" applyBorder="1" applyAlignment="1" applyProtection="1">
      <alignment horizontal="center" vertical="center" wrapText="1"/>
    </xf>
    <xf numFmtId="2" fontId="66" fillId="25" borderId="0" xfId="0" applyNumberFormat="1" applyFont="1" applyFill="1" applyBorder="1" applyAlignment="1">
      <alignment horizontal="right"/>
    </xf>
    <xf numFmtId="191" fontId="8" fillId="25" borderId="0" xfId="59" applyNumberFormat="1" applyFont="1" applyFill="1" applyBorder="1" applyAlignment="1" applyProtection="1">
      <alignment horizontal="center"/>
    </xf>
    <xf numFmtId="191" fontId="8" fillId="0" borderId="0" xfId="59" applyNumberFormat="1" applyFont="1" applyFill="1" applyBorder="1" applyAlignment="1" applyProtection="1">
      <alignment horizontal="center"/>
    </xf>
    <xf numFmtId="191" fontId="8" fillId="25" borderId="0" xfId="59" applyNumberFormat="1" applyFont="1" applyFill="1" applyBorder="1" applyProtection="1"/>
    <xf numFmtId="191" fontId="8" fillId="25" borderId="0" xfId="59" applyNumberFormat="1" applyFont="1" applyFill="1" applyAlignment="1" applyProtection="1">
      <alignment horizontal="center"/>
    </xf>
    <xf numFmtId="191" fontId="8" fillId="0" borderId="0" xfId="59" applyNumberFormat="1" applyFont="1" applyFill="1" applyAlignment="1" applyProtection="1">
      <alignment horizontal="center"/>
    </xf>
    <xf numFmtId="0" fontId="8" fillId="25" borderId="0" xfId="59" applyFont="1" applyFill="1" applyAlignment="1" applyProtection="1">
      <alignment horizontal="center"/>
    </xf>
    <xf numFmtId="0" fontId="8" fillId="0" borderId="0" xfId="59" applyFont="1" applyFill="1" applyAlignment="1" applyProtection="1">
      <alignment horizontal="center"/>
    </xf>
    <xf numFmtId="191" fontId="8" fillId="0" borderId="0" xfId="59" applyNumberFormat="1" applyFont="1" applyFill="1" applyProtection="1"/>
    <xf numFmtId="4" fontId="8" fillId="0" borderId="0" xfId="59" applyNumberFormat="1" applyFont="1" applyFill="1" applyBorder="1" applyProtection="1"/>
    <xf numFmtId="0" fontId="8" fillId="0" borderId="0" xfId="59" applyFont="1" applyFill="1" applyBorder="1" applyProtection="1"/>
    <xf numFmtId="200" fontId="8" fillId="0" borderId="0" xfId="59" applyNumberFormat="1" applyFont="1" applyFill="1" applyBorder="1" applyProtection="1"/>
    <xf numFmtId="0" fontId="5" fillId="0" borderId="12" xfId="59" applyFont="1" applyFill="1" applyBorder="1" applyAlignment="1" applyProtection="1">
      <alignment horizontal="center" vertical="center"/>
    </xf>
    <xf numFmtId="0" fontId="5" fillId="0" borderId="16" xfId="59" applyFont="1" applyFill="1" applyBorder="1" applyAlignment="1" applyProtection="1">
      <alignment horizontal="center" vertical="center"/>
    </xf>
    <xf numFmtId="0" fontId="5" fillId="0" borderId="10" xfId="59" applyFont="1" applyFill="1" applyBorder="1" applyAlignment="1" applyProtection="1">
      <alignment horizontal="center" vertical="center"/>
    </xf>
    <xf numFmtId="0" fontId="5" fillId="0" borderId="17" xfId="59" applyFont="1" applyFill="1" applyBorder="1" applyAlignment="1" applyProtection="1">
      <alignment horizontal="center" vertical="center"/>
    </xf>
    <xf numFmtId="0" fontId="19" fillId="0" borderId="16" xfId="59" applyFont="1" applyFill="1" applyBorder="1" applyAlignment="1" applyProtection="1">
      <alignment horizontal="center" vertical="center"/>
    </xf>
    <xf numFmtId="0" fontId="5" fillId="0" borderId="0" xfId="59" applyFont="1" applyFill="1" applyAlignment="1" applyProtection="1">
      <alignment horizontal="center" vertical="center" wrapText="1"/>
    </xf>
    <xf numFmtId="0" fontId="21" fillId="0" borderId="0" xfId="59" applyFont="1" applyAlignment="1" applyProtection="1">
      <alignment horizontal="center"/>
    </xf>
    <xf numFmtId="0" fontId="7" fillId="0" borderId="0" xfId="59" applyFont="1" applyFill="1" applyAlignment="1" applyProtection="1">
      <alignment horizontal="center" vertical="center" wrapText="1"/>
    </xf>
    <xf numFmtId="0" fontId="5" fillId="25" borderId="8" xfId="59" applyFont="1" applyFill="1" applyBorder="1" applyAlignment="1" applyProtection="1">
      <alignment horizontal="center" vertical="center"/>
    </xf>
    <xf numFmtId="0" fontId="9" fillId="0" borderId="8" xfId="59" applyFont="1" applyFill="1" applyBorder="1" applyAlignment="1" applyProtection="1">
      <alignment horizontal="center" vertical="center" wrapText="1"/>
    </xf>
    <xf numFmtId="0" fontId="4" fillId="0" borderId="8" xfId="59" applyFont="1" applyFill="1" applyBorder="1" applyAlignment="1" applyProtection="1">
      <alignment horizontal="center" vertical="center" wrapText="1"/>
    </xf>
    <xf numFmtId="0" fontId="8" fillId="0" borderId="9" xfId="59" applyFont="1" applyFill="1" applyBorder="1" applyAlignment="1" applyProtection="1">
      <alignment horizontal="center"/>
    </xf>
    <xf numFmtId="0" fontId="5" fillId="0" borderId="8" xfId="59" applyFont="1" applyFill="1" applyBorder="1" applyAlignment="1" applyProtection="1">
      <alignment horizontal="center" vertical="center"/>
    </xf>
    <xf numFmtId="0" fontId="5" fillId="0" borderId="0" xfId="59" applyFont="1" applyFill="1" applyAlignment="1" applyProtection="1">
      <alignment horizontal="center" wrapText="1"/>
    </xf>
  </cellXfs>
  <cellStyles count="6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Відсотковий" xfId="63" builtinId="5"/>
    <cellStyle name="Добре" xfId="45"/>
    <cellStyle name="Заголовок 1 2" xfId="46"/>
    <cellStyle name="Заголовок 2 2" xfId="47"/>
    <cellStyle name="Заголовок 3 2" xfId="48"/>
    <cellStyle name="Заголовок 4 2" xfId="49"/>
    <cellStyle name="Звичайний" xfId="0" builtinId="0"/>
    <cellStyle name="Звичайний 2" xfId="50"/>
    <cellStyle name="Звичайний 3" xfId="51"/>
    <cellStyle name="Зв'язана клітинка" xfId="52"/>
    <cellStyle name="Контрольна клітинка" xfId="53"/>
    <cellStyle name="Назва" xfId="54"/>
    <cellStyle name="Обычный 2" xfId="55"/>
    <cellStyle name="Обычный 2 2" xfId="56"/>
    <cellStyle name="Обычный 3" xfId="57"/>
    <cellStyle name="Обычный 3 2" xfId="58"/>
    <cellStyle name="Обычный_ZV1PIV98" xfId="59"/>
    <cellStyle name="Обычный_Додаток 4" xfId="60"/>
    <cellStyle name="Обычный_Додаток 5" xfId="61"/>
    <cellStyle name="Примечание 2" xfId="62"/>
    <cellStyle name="Середній" xfId="64"/>
    <cellStyle name="Стиль 1" xfId="65"/>
    <cellStyle name="Текст попередження" xfId="66"/>
    <cellStyle name="Тысячи [0]_Розподіл (2)" xfId="67"/>
    <cellStyle name="Тысячи_Розподіл (2)" xfId="68"/>
  </cellStyles>
  <dxfs count="3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1"/>
  <sheetViews>
    <sheetView showGridLines="0" showZeros="0" view="pageBreakPreview" zoomScale="85" zoomScaleNormal="75" zoomScaleSheetLayoutView="85" workbookViewId="0">
      <pane xSplit="3" ySplit="9" topLeftCell="K62" activePane="bottomRight" state="frozen"/>
      <selection pane="topRight" activeCell="D1" sqref="D1"/>
      <selection pane="bottomLeft" activeCell="A10" sqref="A10"/>
      <selection pane="bottomRight" activeCell="G62" sqref="G62:J64"/>
    </sheetView>
  </sheetViews>
  <sheetFormatPr defaultColWidth="7.88671875" defaultRowHeight="15.6" x14ac:dyDescent="0.3"/>
  <cols>
    <col min="1" max="1" width="12.44140625" style="29" customWidth="1"/>
    <col min="2" max="2" width="72.109375" style="29" customWidth="1"/>
    <col min="3" max="3" width="0.109375" style="29" customWidth="1"/>
    <col min="4" max="4" width="21.33203125" style="11" customWidth="1"/>
    <col min="5" max="5" width="19.33203125" style="11" customWidth="1"/>
    <col min="6" max="6" width="20.5546875" style="11" customWidth="1"/>
    <col min="7" max="7" width="18.6640625" style="11" customWidth="1"/>
    <col min="8" max="8" width="15.5546875" style="11" customWidth="1"/>
    <col min="9" max="9" width="20.33203125" style="11" customWidth="1"/>
    <col min="10" max="10" width="16" style="11" customWidth="1"/>
    <col min="11" max="11" width="22" style="238" customWidth="1"/>
    <col min="12" max="12" width="21.33203125" style="238" customWidth="1"/>
    <col min="13" max="13" width="20.5546875" style="29" customWidth="1"/>
    <col min="14" max="14" width="12.33203125" style="29" customWidth="1"/>
    <col min="15" max="15" width="20.5546875" style="11" customWidth="1"/>
    <col min="16" max="16" width="22.44140625" style="11" customWidth="1"/>
    <col min="17" max="17" width="20.5546875" style="11" customWidth="1"/>
    <col min="18" max="18" width="13.33203125" style="11" customWidth="1"/>
    <col min="19" max="33" width="7.88671875" style="29" customWidth="1"/>
    <col min="34" max="16384" width="7.88671875" style="11"/>
  </cols>
  <sheetData>
    <row r="1" spans="1:33" s="24" customFormat="1" ht="18" x14ac:dyDescent="0.35">
      <c r="A1" s="5" t="s">
        <v>5</v>
      </c>
      <c r="B1" s="5"/>
      <c r="C1" s="5"/>
      <c r="D1" s="1"/>
      <c r="E1" s="1"/>
      <c r="F1" s="1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33" s="25" customFormat="1" ht="20.25" customHeight="1" x14ac:dyDescent="0.35">
      <c r="A2" s="6" t="s">
        <v>70</v>
      </c>
      <c r="B2" s="6"/>
      <c r="C2" s="6"/>
      <c r="D2" s="4"/>
      <c r="E2" s="4"/>
      <c r="F2" s="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3" s="26" customFormat="1" ht="15.75" customHeight="1" x14ac:dyDescent="0.3">
      <c r="A3" s="3" t="s">
        <v>6</v>
      </c>
      <c r="B3" s="3"/>
      <c r="C3" s="3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33" s="27" customFormat="1" ht="26.25" customHeight="1" x14ac:dyDescent="0.3">
      <c r="A4" s="276" t="s">
        <v>254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</row>
    <row r="5" spans="1:33" s="27" customFormat="1" ht="23.25" customHeight="1" x14ac:dyDescent="0.3">
      <c r="A5" s="278" t="s">
        <v>237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</row>
    <row r="6" spans="1:33" s="7" customFormat="1" ht="20.399999999999999" x14ac:dyDescent="0.3">
      <c r="B6" s="8" t="s">
        <v>140</v>
      </c>
      <c r="C6" s="8"/>
      <c r="D6" s="239"/>
      <c r="E6" s="240"/>
      <c r="F6" s="239"/>
      <c r="G6" s="83"/>
      <c r="H6" s="83"/>
      <c r="K6" s="227"/>
      <c r="L6" s="228"/>
      <c r="M6" s="226"/>
      <c r="N6" s="225"/>
      <c r="O6" s="83"/>
      <c r="Q6" s="282" t="s">
        <v>224</v>
      </c>
      <c r="R6" s="282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28" customFormat="1" ht="18" customHeight="1" x14ac:dyDescent="0.3">
      <c r="A7" s="280" t="s">
        <v>7</v>
      </c>
      <c r="B7" s="281" t="s">
        <v>8</v>
      </c>
      <c r="C7" s="274" t="s">
        <v>78</v>
      </c>
      <c r="D7" s="275"/>
      <c r="E7" s="275"/>
      <c r="F7" s="275"/>
      <c r="G7" s="272"/>
      <c r="H7" s="272"/>
      <c r="I7" s="272"/>
      <c r="J7" s="273"/>
      <c r="K7" s="279" t="s">
        <v>79</v>
      </c>
      <c r="L7" s="279"/>
      <c r="M7" s="279"/>
      <c r="N7" s="279"/>
      <c r="O7" s="271" t="s">
        <v>80</v>
      </c>
      <c r="P7" s="271"/>
      <c r="Q7" s="272"/>
      <c r="R7" s="273"/>
    </row>
    <row r="8" spans="1:33" s="68" customFormat="1" ht="114" customHeight="1" x14ac:dyDescent="0.25">
      <c r="A8" s="280"/>
      <c r="B8" s="281"/>
      <c r="C8" s="62" t="s">
        <v>82</v>
      </c>
      <c r="D8" s="63" t="s">
        <v>242</v>
      </c>
      <c r="E8" s="241" t="s">
        <v>255</v>
      </c>
      <c r="F8" s="241" t="s">
        <v>9</v>
      </c>
      <c r="G8" s="82" t="s">
        <v>256</v>
      </c>
      <c r="H8" s="63" t="s">
        <v>257</v>
      </c>
      <c r="I8" s="63" t="s">
        <v>116</v>
      </c>
      <c r="J8" s="63" t="s">
        <v>243</v>
      </c>
      <c r="K8" s="229" t="s">
        <v>245</v>
      </c>
      <c r="L8" s="89" t="s">
        <v>9</v>
      </c>
      <c r="M8" s="89" t="s">
        <v>211</v>
      </c>
      <c r="N8" s="89" t="s">
        <v>10</v>
      </c>
      <c r="O8" s="65" t="s">
        <v>244</v>
      </c>
      <c r="P8" s="64" t="s">
        <v>9</v>
      </c>
      <c r="Q8" s="66" t="s">
        <v>193</v>
      </c>
      <c r="R8" s="67" t="s">
        <v>10</v>
      </c>
    </row>
    <row r="9" spans="1:33" s="9" customFormat="1" ht="13.8" x14ac:dyDescent="0.25">
      <c r="A9" s="22">
        <v>1</v>
      </c>
      <c r="B9" s="22">
        <v>2</v>
      </c>
      <c r="C9" s="21" t="s">
        <v>74</v>
      </c>
      <c r="D9" s="21" t="s">
        <v>74</v>
      </c>
      <c r="E9" s="21" t="s">
        <v>192</v>
      </c>
      <c r="F9" s="21" t="s">
        <v>11</v>
      </c>
      <c r="G9" s="21" t="s">
        <v>107</v>
      </c>
      <c r="H9" s="21" t="s">
        <v>108</v>
      </c>
      <c r="I9" s="21" t="s">
        <v>75</v>
      </c>
      <c r="J9" s="21" t="s">
        <v>12</v>
      </c>
      <c r="K9" s="230" t="s">
        <v>13</v>
      </c>
      <c r="L9" s="88" t="s">
        <v>14</v>
      </c>
      <c r="M9" s="88" t="s">
        <v>15</v>
      </c>
      <c r="N9" s="88" t="s">
        <v>76</v>
      </c>
      <c r="O9" s="21" t="s">
        <v>16</v>
      </c>
      <c r="P9" s="21" t="s">
        <v>73</v>
      </c>
      <c r="Q9" s="42" t="s">
        <v>103</v>
      </c>
      <c r="R9" s="21" t="s">
        <v>104</v>
      </c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</row>
    <row r="10" spans="1:33" s="7" customFormat="1" ht="20.25" customHeight="1" x14ac:dyDescent="0.35">
      <c r="A10" s="185">
        <v>10000000</v>
      </c>
      <c r="B10" s="109" t="s">
        <v>17</v>
      </c>
      <c r="C10" s="110" t="e">
        <f>C11+#REF!+C15+C21+#REF!</f>
        <v>#REF!</v>
      </c>
      <c r="D10" s="153">
        <f>D11+D15+D21+D26+D31+D25</f>
        <v>5806621.3890300002</v>
      </c>
      <c r="E10" s="153">
        <f>E11+E15+E21+E26+E31+E25</f>
        <v>1300841.0150299999</v>
      </c>
      <c r="F10" s="153">
        <f>F11+F15+F21+F26+F31+F25</f>
        <v>1380935.5663800002</v>
      </c>
      <c r="G10" s="153">
        <f>F10-E10</f>
        <v>80094.551350000314</v>
      </c>
      <c r="H10" s="177">
        <f>IFERROR(F10/E10,"")</f>
        <v>1.06157136070018</v>
      </c>
      <c r="I10" s="153">
        <f t="shared" ref="I10:I19" si="0">F10-D10</f>
        <v>-4425685.8226500005</v>
      </c>
      <c r="J10" s="177">
        <f>IFERROR(F10/D10,"")</f>
        <v>0.23782083829141931</v>
      </c>
      <c r="K10" s="152">
        <f>K11+K15+K21+K26+K31+K14</f>
        <v>5445.1559999999999</v>
      </c>
      <c r="L10" s="152">
        <f>L11+L15+L21+L26+L31+L14</f>
        <v>1502.8232499999999</v>
      </c>
      <c r="M10" s="152">
        <f t="shared" ref="M10:M16" si="1">L10-K10</f>
        <v>-3942.33275</v>
      </c>
      <c r="N10" s="180">
        <f>IFERROR(L10/K10,"")</f>
        <v>0.27599268964929563</v>
      </c>
      <c r="O10" s="153">
        <f t="shared" ref="O10:O19" si="2">D10+K10</f>
        <v>5812066.5450300006</v>
      </c>
      <c r="P10" s="153">
        <f t="shared" ref="P10:P24" si="3">L10+F10</f>
        <v>1382438.3896300001</v>
      </c>
      <c r="Q10" s="166">
        <f t="shared" ref="Q10:Q19" si="4">P10-O10</f>
        <v>-4429628.1554000005</v>
      </c>
      <c r="R10" s="177">
        <f>IFERROR(P10/O10,"")</f>
        <v>0.23785660038805773</v>
      </c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</row>
    <row r="11" spans="1:33" s="7" customFormat="1" ht="40.5" customHeight="1" x14ac:dyDescent="0.35">
      <c r="A11" s="185">
        <v>11000000</v>
      </c>
      <c r="B11" s="109" t="s">
        <v>57</v>
      </c>
      <c r="C11" s="110">
        <f>C12+C13</f>
        <v>107497.5</v>
      </c>
      <c r="D11" s="153">
        <f>D12+D13</f>
        <v>3621857.9619999998</v>
      </c>
      <c r="E11" s="153">
        <f>E12+E13</f>
        <v>776058.91599999997</v>
      </c>
      <c r="F11" s="153">
        <f>F12+F13</f>
        <v>808761.19955000014</v>
      </c>
      <c r="G11" s="153">
        <f t="shared" ref="G11:G81" si="5">F11-E11</f>
        <v>32702.283550000167</v>
      </c>
      <c r="H11" s="177">
        <f t="shared" ref="H11:H50" si="6">IFERROR(F11/E11,"")</f>
        <v>1.0421389186771486</v>
      </c>
      <c r="I11" s="153">
        <f t="shared" si="0"/>
        <v>-2813096.7624499998</v>
      </c>
      <c r="J11" s="177">
        <f t="shared" ref="J11:J50" si="7">IFERROR(F11/D11,"")</f>
        <v>0.22330008742347257</v>
      </c>
      <c r="K11" s="152">
        <f>K12+K13</f>
        <v>0</v>
      </c>
      <c r="L11" s="152">
        <f>L12+L13</f>
        <v>0</v>
      </c>
      <c r="M11" s="152">
        <f>L11-K11</f>
        <v>0</v>
      </c>
      <c r="N11" s="180" t="str">
        <f t="shared" ref="N11:N50" si="8">IFERROR(L11/K11,"")</f>
        <v/>
      </c>
      <c r="O11" s="153">
        <f t="shared" si="2"/>
        <v>3621857.9619999998</v>
      </c>
      <c r="P11" s="153">
        <f t="shared" si="3"/>
        <v>808761.19955000014</v>
      </c>
      <c r="Q11" s="166">
        <f t="shared" si="4"/>
        <v>-2813096.7624499998</v>
      </c>
      <c r="R11" s="177">
        <f t="shared" ref="R11:R50" si="9">IFERROR(P11/O11,"")</f>
        <v>0.22330008742347257</v>
      </c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</row>
    <row r="12" spans="1:33" s="220" customFormat="1" ht="21" customHeight="1" x14ac:dyDescent="0.4">
      <c r="A12" s="217">
        <v>11010000</v>
      </c>
      <c r="B12" s="111" t="s">
        <v>201</v>
      </c>
      <c r="C12" s="112">
        <v>106199</v>
      </c>
      <c r="D12" s="168">
        <v>3559025.077</v>
      </c>
      <c r="E12" s="168">
        <v>749603.43099999998</v>
      </c>
      <c r="F12" s="168">
        <v>780561.17796000012</v>
      </c>
      <c r="G12" s="168">
        <f t="shared" si="5"/>
        <v>30957.746960000135</v>
      </c>
      <c r="H12" s="211">
        <f t="shared" si="6"/>
        <v>1.0412988330625719</v>
      </c>
      <c r="I12" s="168">
        <f t="shared" si="0"/>
        <v>-2778463.89904</v>
      </c>
      <c r="J12" s="211">
        <f t="shared" si="7"/>
        <v>0.21931881935992331</v>
      </c>
      <c r="K12" s="218">
        <v>0</v>
      </c>
      <c r="L12" s="218">
        <v>0</v>
      </c>
      <c r="M12" s="218">
        <f>L12-K12</f>
        <v>0</v>
      </c>
      <c r="N12" s="219" t="str">
        <f t="shared" si="8"/>
        <v/>
      </c>
      <c r="O12" s="155">
        <f t="shared" si="2"/>
        <v>3559025.077</v>
      </c>
      <c r="P12" s="168">
        <f t="shared" si="3"/>
        <v>780561.17796000012</v>
      </c>
      <c r="Q12" s="169">
        <f t="shared" si="4"/>
        <v>-2778463.89904</v>
      </c>
      <c r="R12" s="211">
        <f t="shared" si="9"/>
        <v>0.21931881935992331</v>
      </c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</row>
    <row r="13" spans="1:33" s="220" customFormat="1" ht="24" customHeight="1" x14ac:dyDescent="0.4">
      <c r="A13" s="217">
        <v>11020000</v>
      </c>
      <c r="B13" s="111" t="s">
        <v>71</v>
      </c>
      <c r="C13" s="112">
        <v>1298.5</v>
      </c>
      <c r="D13" s="168">
        <v>62832.885000000002</v>
      </c>
      <c r="E13" s="168">
        <v>26455.485000000001</v>
      </c>
      <c r="F13" s="168">
        <v>28200.02159</v>
      </c>
      <c r="G13" s="168">
        <f t="shared" si="5"/>
        <v>1744.5365899999997</v>
      </c>
      <c r="H13" s="211">
        <f t="shared" si="6"/>
        <v>1.0659423401234187</v>
      </c>
      <c r="I13" s="168">
        <f t="shared" si="0"/>
        <v>-34632.863410000005</v>
      </c>
      <c r="J13" s="211">
        <f t="shared" si="7"/>
        <v>0.44880991203889492</v>
      </c>
      <c r="K13" s="218"/>
      <c r="L13" s="218">
        <v>0</v>
      </c>
      <c r="M13" s="218">
        <f>L13-K13</f>
        <v>0</v>
      </c>
      <c r="N13" s="219" t="str">
        <f t="shared" si="8"/>
        <v/>
      </c>
      <c r="O13" s="155">
        <f t="shared" si="2"/>
        <v>62832.885000000002</v>
      </c>
      <c r="P13" s="168">
        <f t="shared" si="3"/>
        <v>28200.02159</v>
      </c>
      <c r="Q13" s="169">
        <f t="shared" si="4"/>
        <v>-34632.863410000005</v>
      </c>
      <c r="R13" s="211">
        <f t="shared" si="9"/>
        <v>0.44880991203889492</v>
      </c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</row>
    <row r="14" spans="1:33" s="7" customFormat="1" ht="24" hidden="1" customHeight="1" x14ac:dyDescent="0.4">
      <c r="A14" s="185" t="s">
        <v>217</v>
      </c>
      <c r="B14" s="109" t="s">
        <v>216</v>
      </c>
      <c r="C14" s="112"/>
      <c r="D14" s="173">
        <v>0</v>
      </c>
      <c r="E14" s="173">
        <v>0</v>
      </c>
      <c r="F14" s="173">
        <v>0</v>
      </c>
      <c r="G14" s="173"/>
      <c r="H14" s="177" t="str">
        <f t="shared" si="6"/>
        <v/>
      </c>
      <c r="I14" s="173"/>
      <c r="J14" s="177" t="str">
        <f t="shared" si="7"/>
        <v/>
      </c>
      <c r="K14" s="152">
        <v>0</v>
      </c>
      <c r="L14" s="152">
        <v>0</v>
      </c>
      <c r="M14" s="152">
        <f>L14-K14</f>
        <v>0</v>
      </c>
      <c r="N14" s="180" t="str">
        <f t="shared" si="8"/>
        <v/>
      </c>
      <c r="O14" s="155">
        <f>D14+K14</f>
        <v>0</v>
      </c>
      <c r="P14" s="168">
        <f>L14+F14</f>
        <v>0</v>
      </c>
      <c r="Q14" s="169">
        <f>P14-O14</f>
        <v>0</v>
      </c>
      <c r="R14" s="177" t="str">
        <f t="shared" si="9"/>
        <v/>
      </c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</row>
    <row r="15" spans="1:33" s="7" customFormat="1" ht="43.5" customHeight="1" x14ac:dyDescent="0.35">
      <c r="A15" s="185">
        <v>13000000</v>
      </c>
      <c r="B15" s="109" t="s">
        <v>176</v>
      </c>
      <c r="C15" s="113" t="e">
        <f>C16+#REF!+#REF!+C19</f>
        <v>#REF!</v>
      </c>
      <c r="D15" s="153">
        <f>SUM(D16:D20)</f>
        <v>35706.25</v>
      </c>
      <c r="E15" s="153">
        <f>SUM(E16:E20)</f>
        <v>10023.221</v>
      </c>
      <c r="F15" s="153">
        <f>SUM(F16:F20)</f>
        <v>14178.634540000001</v>
      </c>
      <c r="G15" s="153">
        <f t="shared" si="5"/>
        <v>4155.4135400000014</v>
      </c>
      <c r="H15" s="177">
        <f t="shared" si="6"/>
        <v>1.4145786608915438</v>
      </c>
      <c r="I15" s="153">
        <f t="shared" si="0"/>
        <v>-21527.615460000001</v>
      </c>
      <c r="J15" s="177">
        <f t="shared" si="7"/>
        <v>0.39709111262033958</v>
      </c>
      <c r="K15" s="152">
        <f>SUM(K16:K20)</f>
        <v>0</v>
      </c>
      <c r="L15" s="152">
        <f>SUM(L16:L20)</f>
        <v>0</v>
      </c>
      <c r="M15" s="152">
        <f t="shared" si="1"/>
        <v>0</v>
      </c>
      <c r="N15" s="180" t="str">
        <f t="shared" si="8"/>
        <v/>
      </c>
      <c r="O15" s="153">
        <f t="shared" si="2"/>
        <v>35706.25</v>
      </c>
      <c r="P15" s="153">
        <f t="shared" si="3"/>
        <v>14178.634540000001</v>
      </c>
      <c r="Q15" s="166">
        <f t="shared" si="4"/>
        <v>-21527.615460000001</v>
      </c>
      <c r="R15" s="177">
        <f t="shared" si="9"/>
        <v>0.39709111262033958</v>
      </c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</row>
    <row r="16" spans="1:33" s="220" customFormat="1" ht="42.75" customHeight="1" x14ac:dyDescent="0.4">
      <c r="A16" s="217">
        <v>13010000</v>
      </c>
      <c r="B16" s="111" t="s">
        <v>177</v>
      </c>
      <c r="C16" s="112">
        <v>1</v>
      </c>
      <c r="D16" s="168">
        <v>22534.25</v>
      </c>
      <c r="E16" s="168">
        <v>7183.1360000000004</v>
      </c>
      <c r="F16" s="168">
        <v>10580.598620000001</v>
      </c>
      <c r="G16" s="168">
        <f t="shared" si="5"/>
        <v>3397.4626200000002</v>
      </c>
      <c r="H16" s="211">
        <f t="shared" si="6"/>
        <v>1.472977627042005</v>
      </c>
      <c r="I16" s="168">
        <f t="shared" si="0"/>
        <v>-11953.651379999999</v>
      </c>
      <c r="J16" s="211">
        <f t="shared" si="7"/>
        <v>0.46953409232612581</v>
      </c>
      <c r="K16" s="154">
        <v>0</v>
      </c>
      <c r="L16" s="154">
        <v>0</v>
      </c>
      <c r="M16" s="154">
        <f t="shared" si="1"/>
        <v>0</v>
      </c>
      <c r="N16" s="219" t="str">
        <f t="shared" si="8"/>
        <v/>
      </c>
      <c r="O16" s="155">
        <f t="shared" si="2"/>
        <v>22534.25</v>
      </c>
      <c r="P16" s="168">
        <f t="shared" si="3"/>
        <v>10580.598620000001</v>
      </c>
      <c r="Q16" s="169">
        <f t="shared" si="4"/>
        <v>-11953.651379999999</v>
      </c>
      <c r="R16" s="211">
        <f t="shared" si="9"/>
        <v>0.46953409232612581</v>
      </c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</row>
    <row r="17" spans="1:33" s="220" customFormat="1" ht="32.25" customHeight="1" x14ac:dyDescent="0.4">
      <c r="A17" s="217">
        <v>13020000</v>
      </c>
      <c r="B17" s="111" t="s">
        <v>178</v>
      </c>
      <c r="C17" s="112"/>
      <c r="D17" s="168">
        <v>7600</v>
      </c>
      <c r="E17" s="168">
        <v>1386.3</v>
      </c>
      <c r="F17" s="168">
        <v>1794.5349200000001</v>
      </c>
      <c r="G17" s="168">
        <f t="shared" si="5"/>
        <v>408.2349200000001</v>
      </c>
      <c r="H17" s="211">
        <f t="shared" si="6"/>
        <v>1.2944780494842387</v>
      </c>
      <c r="I17" s="168">
        <f t="shared" si="0"/>
        <v>-5805.4650799999999</v>
      </c>
      <c r="J17" s="211">
        <f t="shared" si="7"/>
        <v>0.2361230157894737</v>
      </c>
      <c r="K17" s="154">
        <v>0</v>
      </c>
      <c r="L17" s="154">
        <v>0</v>
      </c>
      <c r="M17" s="154"/>
      <c r="N17" s="219" t="str">
        <f t="shared" si="8"/>
        <v/>
      </c>
      <c r="O17" s="155">
        <f t="shared" si="2"/>
        <v>7600</v>
      </c>
      <c r="P17" s="168">
        <f t="shared" si="3"/>
        <v>1794.5349200000001</v>
      </c>
      <c r="Q17" s="169">
        <f t="shared" si="4"/>
        <v>-5805.4650799999999</v>
      </c>
      <c r="R17" s="211">
        <f t="shared" si="9"/>
        <v>0.2361230157894737</v>
      </c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</row>
    <row r="18" spans="1:33" s="220" customFormat="1" ht="35.25" customHeight="1" x14ac:dyDescent="0.4">
      <c r="A18" s="217">
        <v>13030000</v>
      </c>
      <c r="B18" s="111" t="s">
        <v>179</v>
      </c>
      <c r="C18" s="112"/>
      <c r="D18" s="168">
        <v>2785.6</v>
      </c>
      <c r="E18" s="168">
        <v>630.98500000000001</v>
      </c>
      <c r="F18" s="168">
        <v>675.10741999999993</v>
      </c>
      <c r="G18" s="168">
        <f t="shared" si="5"/>
        <v>44.12241999999992</v>
      </c>
      <c r="H18" s="211">
        <f t="shared" si="6"/>
        <v>1.0699262581519369</v>
      </c>
      <c r="I18" s="168">
        <f t="shared" si="0"/>
        <v>-2110.4925800000001</v>
      </c>
      <c r="J18" s="211">
        <f t="shared" si="7"/>
        <v>0.24235619615163698</v>
      </c>
      <c r="K18" s="154">
        <v>0</v>
      </c>
      <c r="L18" s="154">
        <v>0</v>
      </c>
      <c r="M18" s="154"/>
      <c r="N18" s="219" t="str">
        <f t="shared" si="8"/>
        <v/>
      </c>
      <c r="O18" s="155">
        <f t="shared" si="2"/>
        <v>2785.6</v>
      </c>
      <c r="P18" s="168">
        <f t="shared" si="3"/>
        <v>675.10741999999993</v>
      </c>
      <c r="Q18" s="169">
        <f t="shared" si="4"/>
        <v>-2110.4925800000001</v>
      </c>
      <c r="R18" s="211">
        <f t="shared" si="9"/>
        <v>0.24235619615163698</v>
      </c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</row>
    <row r="19" spans="1:33" s="220" customFormat="1" ht="42" customHeight="1" x14ac:dyDescent="0.4">
      <c r="A19" s="217">
        <v>13040000</v>
      </c>
      <c r="B19" s="111" t="s">
        <v>222</v>
      </c>
      <c r="C19" s="112"/>
      <c r="D19" s="168">
        <v>2786.4</v>
      </c>
      <c r="E19" s="168">
        <v>822.8</v>
      </c>
      <c r="F19" s="168">
        <v>1128.3935800000002</v>
      </c>
      <c r="G19" s="167">
        <f t="shared" si="5"/>
        <v>305.5935800000002</v>
      </c>
      <c r="H19" s="211">
        <f t="shared" si="6"/>
        <v>1.3714068789499274</v>
      </c>
      <c r="I19" s="168">
        <f t="shared" si="0"/>
        <v>-1658.0064199999999</v>
      </c>
      <c r="J19" s="211">
        <f t="shared" si="7"/>
        <v>0.40496467843812811</v>
      </c>
      <c r="K19" s="154">
        <v>0</v>
      </c>
      <c r="L19" s="154">
        <v>0</v>
      </c>
      <c r="M19" s="154">
        <f>L19-K19</f>
        <v>0</v>
      </c>
      <c r="N19" s="219" t="str">
        <f t="shared" si="8"/>
        <v/>
      </c>
      <c r="O19" s="155">
        <f t="shared" si="2"/>
        <v>2786.4</v>
      </c>
      <c r="P19" s="168">
        <f t="shared" si="3"/>
        <v>1128.3935800000002</v>
      </c>
      <c r="Q19" s="169">
        <f t="shared" si="4"/>
        <v>-1658.0064199999999</v>
      </c>
      <c r="R19" s="211">
        <f t="shared" si="9"/>
        <v>0.40496467843812811</v>
      </c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</row>
    <row r="20" spans="1:33" s="7" customFormat="1" ht="26.25" hidden="1" customHeight="1" x14ac:dyDescent="0.4">
      <c r="A20" s="186">
        <v>13070000</v>
      </c>
      <c r="B20" s="111" t="s">
        <v>93</v>
      </c>
      <c r="C20" s="112"/>
      <c r="D20" s="168">
        <v>0</v>
      </c>
      <c r="E20" s="168">
        <v>0</v>
      </c>
      <c r="F20" s="168">
        <v>0</v>
      </c>
      <c r="G20" s="153">
        <f t="shared" si="5"/>
        <v>0</v>
      </c>
      <c r="H20" s="178" t="str">
        <f t="shared" si="6"/>
        <v/>
      </c>
      <c r="I20" s="168"/>
      <c r="J20" s="178" t="str">
        <f t="shared" si="7"/>
        <v/>
      </c>
      <c r="K20" s="154">
        <v>0</v>
      </c>
      <c r="L20" s="154">
        <v>0</v>
      </c>
      <c r="M20" s="154"/>
      <c r="N20" s="201" t="str">
        <f t="shared" si="8"/>
        <v/>
      </c>
      <c r="O20" s="155"/>
      <c r="P20" s="168">
        <f t="shared" si="3"/>
        <v>0</v>
      </c>
      <c r="Q20" s="169"/>
      <c r="R20" s="178" t="str">
        <f t="shared" si="9"/>
        <v/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33" s="7" customFormat="1" ht="27.75" customHeight="1" x14ac:dyDescent="0.35">
      <c r="A21" s="185">
        <v>14000000</v>
      </c>
      <c r="B21" s="109" t="s">
        <v>58</v>
      </c>
      <c r="C21" s="113" t="e">
        <f>C24+#REF!</f>
        <v>#REF!</v>
      </c>
      <c r="D21" s="153">
        <f>D24+D23+D22</f>
        <v>572766.18400000001</v>
      </c>
      <c r="E21" s="153">
        <f>E24+E23+E22</f>
        <v>135339.40400000001</v>
      </c>
      <c r="F21" s="153">
        <f>F22+F23+F24</f>
        <v>116095.68369999999</v>
      </c>
      <c r="G21" s="153">
        <f t="shared" si="5"/>
        <v>-19243.720300000015</v>
      </c>
      <c r="H21" s="177">
        <f t="shared" si="6"/>
        <v>0.85781140058810945</v>
      </c>
      <c r="I21" s="153">
        <f t="shared" ref="I21:I34" si="10">F21-D21</f>
        <v>-456670.50030000001</v>
      </c>
      <c r="J21" s="177">
        <f t="shared" si="7"/>
        <v>0.20269297829216815</v>
      </c>
      <c r="K21" s="152">
        <f>((K24+K23+K22)/1000)/1000</f>
        <v>0</v>
      </c>
      <c r="L21" s="152">
        <f>((L24+L23+L22)/1000)/1000</f>
        <v>0</v>
      </c>
      <c r="M21" s="152">
        <f>M24+M23+M22</f>
        <v>0</v>
      </c>
      <c r="N21" s="180" t="str">
        <f t="shared" si="8"/>
        <v/>
      </c>
      <c r="O21" s="153">
        <f>O24+O23+O22</f>
        <v>572766.18400000001</v>
      </c>
      <c r="P21" s="153">
        <f>P24+P23+P22</f>
        <v>116095.68369999999</v>
      </c>
      <c r="Q21" s="166">
        <f t="shared" ref="Q21:Q29" si="11">P21-O21</f>
        <v>-456670.50030000001</v>
      </c>
      <c r="R21" s="177">
        <f t="shared" si="9"/>
        <v>0.20269297829216815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s="220" customFormat="1" ht="49.5" customHeight="1" x14ac:dyDescent="0.4">
      <c r="A22" s="221">
        <v>14020000</v>
      </c>
      <c r="B22" s="111" t="s">
        <v>139</v>
      </c>
      <c r="C22" s="112"/>
      <c r="D22" s="168">
        <v>56151.16</v>
      </c>
      <c r="E22" s="168">
        <v>11068.161</v>
      </c>
      <c r="F22" s="168">
        <v>8627.6375900000003</v>
      </c>
      <c r="G22" s="168">
        <f t="shared" si="5"/>
        <v>-2440.5234099999998</v>
      </c>
      <c r="H22" s="211">
        <f t="shared" si="6"/>
        <v>0.7795005502720822</v>
      </c>
      <c r="I22" s="168">
        <f t="shared" si="10"/>
        <v>-47523.522410000005</v>
      </c>
      <c r="J22" s="211">
        <f t="shared" si="7"/>
        <v>0.15365021114434679</v>
      </c>
      <c r="K22" s="170">
        <v>0</v>
      </c>
      <c r="L22" s="170">
        <v>0</v>
      </c>
      <c r="M22" s="170"/>
      <c r="N22" s="219" t="str">
        <f t="shared" si="8"/>
        <v/>
      </c>
      <c r="O22" s="168">
        <f>D22+K22</f>
        <v>56151.16</v>
      </c>
      <c r="P22" s="168">
        <f>L22+F22</f>
        <v>8627.6375900000003</v>
      </c>
      <c r="Q22" s="168">
        <f t="shared" si="11"/>
        <v>-47523.522410000005</v>
      </c>
      <c r="R22" s="211">
        <f t="shared" si="9"/>
        <v>0.15365021114434679</v>
      </c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</row>
    <row r="23" spans="1:33" s="220" customFormat="1" ht="48" customHeight="1" x14ac:dyDescent="0.4">
      <c r="A23" s="221">
        <v>14030000</v>
      </c>
      <c r="B23" s="111" t="s">
        <v>180</v>
      </c>
      <c r="C23" s="112"/>
      <c r="D23" s="168">
        <v>184068.614</v>
      </c>
      <c r="E23" s="168">
        <v>43804.81</v>
      </c>
      <c r="F23" s="168">
        <v>49002.449760000003</v>
      </c>
      <c r="G23" s="168">
        <f t="shared" si="5"/>
        <v>5197.6397600000055</v>
      </c>
      <c r="H23" s="211">
        <f t="shared" si="6"/>
        <v>1.1186545441014355</v>
      </c>
      <c r="I23" s="168">
        <f t="shared" si="10"/>
        <v>-135066.16424000001</v>
      </c>
      <c r="J23" s="211">
        <f t="shared" si="7"/>
        <v>0.26621838832338901</v>
      </c>
      <c r="K23" s="170">
        <v>0</v>
      </c>
      <c r="L23" s="170">
        <v>0</v>
      </c>
      <c r="M23" s="170"/>
      <c r="N23" s="219" t="str">
        <f t="shared" si="8"/>
        <v/>
      </c>
      <c r="O23" s="168">
        <f>D23+K23</f>
        <v>184068.614</v>
      </c>
      <c r="P23" s="168">
        <f>L23+F23</f>
        <v>49002.449760000003</v>
      </c>
      <c r="Q23" s="168">
        <f t="shared" si="11"/>
        <v>-135066.16424000001</v>
      </c>
      <c r="R23" s="211">
        <f t="shared" si="9"/>
        <v>0.26621838832338901</v>
      </c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</row>
    <row r="24" spans="1:33" s="220" customFormat="1" ht="64.5" customHeight="1" x14ac:dyDescent="0.4">
      <c r="A24" s="221">
        <v>14040000</v>
      </c>
      <c r="B24" s="111" t="s">
        <v>181</v>
      </c>
      <c r="C24" s="112" t="e">
        <f>#REF!+#REF!+#REF!+#REF!+#REF!</f>
        <v>#REF!</v>
      </c>
      <c r="D24" s="168">
        <v>332546.40999999997</v>
      </c>
      <c r="E24" s="168">
        <v>80466.433000000005</v>
      </c>
      <c r="F24" s="168">
        <v>58465.59635</v>
      </c>
      <c r="G24" s="168">
        <f t="shared" si="5"/>
        <v>-22000.836650000005</v>
      </c>
      <c r="H24" s="211">
        <f t="shared" si="6"/>
        <v>0.72658367185233619</v>
      </c>
      <c r="I24" s="168">
        <f t="shared" si="10"/>
        <v>-274080.81364999997</v>
      </c>
      <c r="J24" s="211">
        <f t="shared" si="7"/>
        <v>0.17581184036838648</v>
      </c>
      <c r="K24" s="170">
        <v>0</v>
      </c>
      <c r="L24" s="170">
        <v>0</v>
      </c>
      <c r="M24" s="170">
        <f>L24-K24</f>
        <v>0</v>
      </c>
      <c r="N24" s="219" t="str">
        <f t="shared" si="8"/>
        <v/>
      </c>
      <c r="O24" s="168">
        <f>D24+K24</f>
        <v>332546.40999999997</v>
      </c>
      <c r="P24" s="168">
        <f t="shared" si="3"/>
        <v>58465.59635</v>
      </c>
      <c r="Q24" s="168">
        <f t="shared" si="11"/>
        <v>-274080.81364999997</v>
      </c>
      <c r="R24" s="211">
        <f t="shared" si="9"/>
        <v>0.17581184036838648</v>
      </c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</row>
    <row r="25" spans="1:33" s="7" customFormat="1" ht="42.75" hidden="1" customHeight="1" x14ac:dyDescent="0.4">
      <c r="A25" s="190">
        <v>16000000</v>
      </c>
      <c r="B25" s="191" t="s">
        <v>219</v>
      </c>
      <c r="C25" s="114"/>
      <c r="D25" s="173">
        <v>0</v>
      </c>
      <c r="E25" s="173">
        <v>0</v>
      </c>
      <c r="F25" s="173">
        <v>0</v>
      </c>
      <c r="G25" s="173">
        <f t="shared" si="5"/>
        <v>0</v>
      </c>
      <c r="H25" s="178" t="str">
        <f t="shared" si="6"/>
        <v/>
      </c>
      <c r="I25" s="173">
        <f t="shared" si="10"/>
        <v>0</v>
      </c>
      <c r="J25" s="177" t="str">
        <f t="shared" si="7"/>
        <v/>
      </c>
      <c r="K25" s="170"/>
      <c r="L25" s="170"/>
      <c r="M25" s="170"/>
      <c r="N25" s="180" t="str">
        <f t="shared" si="8"/>
        <v/>
      </c>
      <c r="O25" s="168">
        <f>D25+K25</f>
        <v>0</v>
      </c>
      <c r="P25" s="176">
        <f>L25+F25</f>
        <v>0</v>
      </c>
      <c r="Q25" s="176">
        <f>P25-O25</f>
        <v>0</v>
      </c>
      <c r="R25" s="177" t="str">
        <f t="shared" si="9"/>
        <v/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s="7" customFormat="1" ht="20.25" customHeight="1" x14ac:dyDescent="0.35">
      <c r="A26" s="185">
        <v>18000000</v>
      </c>
      <c r="B26" s="109" t="s">
        <v>18</v>
      </c>
      <c r="C26" s="109"/>
      <c r="D26" s="153">
        <f>SUM(D27:D30)</f>
        <v>1576290.99303</v>
      </c>
      <c r="E26" s="153">
        <f>SUM(E27:E30)</f>
        <v>379419.47403000004</v>
      </c>
      <c r="F26" s="153">
        <f>SUM(F27:F30)</f>
        <v>441898.99858999997</v>
      </c>
      <c r="G26" s="153">
        <f t="shared" si="5"/>
        <v>62479.524559999933</v>
      </c>
      <c r="H26" s="177">
        <f t="shared" si="6"/>
        <v>1.1646713699124989</v>
      </c>
      <c r="I26" s="153">
        <f t="shared" si="10"/>
        <v>-1134391.99444</v>
      </c>
      <c r="J26" s="177">
        <f t="shared" si="7"/>
        <v>0.28034100337055579</v>
      </c>
      <c r="K26" s="152">
        <f>(K27+K28+K29+K30)/1000</f>
        <v>0</v>
      </c>
      <c r="L26" s="152">
        <f>(L27+L28+L29+L30)/1000</f>
        <v>0</v>
      </c>
      <c r="M26" s="152">
        <f t="shared" ref="M26:M34" si="12">L26-K26</f>
        <v>0</v>
      </c>
      <c r="N26" s="180" t="str">
        <f t="shared" si="8"/>
        <v/>
      </c>
      <c r="O26" s="153">
        <f t="shared" ref="O26:O59" si="13">D26+K26</f>
        <v>1576290.99303</v>
      </c>
      <c r="P26" s="153">
        <f t="shared" ref="P26:P32" si="14">L26+F26</f>
        <v>441898.99858999997</v>
      </c>
      <c r="Q26" s="166">
        <f t="shared" si="11"/>
        <v>-1134391.99444</v>
      </c>
      <c r="R26" s="177">
        <f t="shared" si="9"/>
        <v>0.28034100337055579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s="220" customFormat="1" ht="29.25" customHeight="1" x14ac:dyDescent="0.4">
      <c r="A27" s="217">
        <v>18010000</v>
      </c>
      <c r="B27" s="111" t="s">
        <v>182</v>
      </c>
      <c r="C27" s="124"/>
      <c r="D27" s="168">
        <v>733384.29200000002</v>
      </c>
      <c r="E27" s="168">
        <v>151394.68299999999</v>
      </c>
      <c r="F27" s="168">
        <v>182392.49597999995</v>
      </c>
      <c r="G27" s="168">
        <f t="shared" si="5"/>
        <v>30997.812979999959</v>
      </c>
      <c r="H27" s="211">
        <f t="shared" si="6"/>
        <v>1.2047483594915942</v>
      </c>
      <c r="I27" s="168">
        <f t="shared" si="10"/>
        <v>-550991.79602000001</v>
      </c>
      <c r="J27" s="211">
        <f t="shared" si="7"/>
        <v>0.24869975805263081</v>
      </c>
      <c r="K27" s="171">
        <v>0</v>
      </c>
      <c r="L27" s="171">
        <v>0</v>
      </c>
      <c r="M27" s="171">
        <f>L27-K27</f>
        <v>0</v>
      </c>
      <c r="N27" s="219" t="str">
        <f t="shared" si="8"/>
        <v/>
      </c>
      <c r="O27" s="155">
        <f t="shared" si="13"/>
        <v>733384.29200000002</v>
      </c>
      <c r="P27" s="155">
        <f t="shared" si="14"/>
        <v>182392.49597999995</v>
      </c>
      <c r="Q27" s="155">
        <f t="shared" si="11"/>
        <v>-550991.79602000001</v>
      </c>
      <c r="R27" s="211">
        <f t="shared" si="9"/>
        <v>0.24869975805263081</v>
      </c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</row>
    <row r="28" spans="1:33" s="220" customFormat="1" ht="36" customHeight="1" x14ac:dyDescent="0.4">
      <c r="A28" s="217">
        <v>18020000</v>
      </c>
      <c r="B28" s="111" t="s">
        <v>86</v>
      </c>
      <c r="C28" s="112"/>
      <c r="D28" s="168">
        <v>3719.3</v>
      </c>
      <c r="E28" s="168">
        <v>890.6</v>
      </c>
      <c r="F28" s="168">
        <v>876.37874999999997</v>
      </c>
      <c r="G28" s="168">
        <f t="shared" si="5"/>
        <v>-14.221250000000055</v>
      </c>
      <c r="H28" s="211">
        <f t="shared" si="6"/>
        <v>0.98403183247249038</v>
      </c>
      <c r="I28" s="168">
        <f t="shared" si="10"/>
        <v>-2842.9212500000003</v>
      </c>
      <c r="J28" s="211">
        <f t="shared" si="7"/>
        <v>0.23563002446696957</v>
      </c>
      <c r="K28" s="154">
        <v>0</v>
      </c>
      <c r="L28" s="154">
        <v>0</v>
      </c>
      <c r="M28" s="154">
        <f t="shared" si="12"/>
        <v>0</v>
      </c>
      <c r="N28" s="219" t="str">
        <f t="shared" si="8"/>
        <v/>
      </c>
      <c r="O28" s="155">
        <f t="shared" si="13"/>
        <v>3719.3</v>
      </c>
      <c r="P28" s="168">
        <f t="shared" si="14"/>
        <v>876.37874999999997</v>
      </c>
      <c r="Q28" s="169">
        <f t="shared" si="11"/>
        <v>-2842.9212500000003</v>
      </c>
      <c r="R28" s="211">
        <f t="shared" si="9"/>
        <v>0.23563002446696957</v>
      </c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</row>
    <row r="29" spans="1:33" s="220" customFormat="1" ht="27" customHeight="1" x14ac:dyDescent="0.4">
      <c r="A29" s="217">
        <v>18030000</v>
      </c>
      <c r="B29" s="111" t="s">
        <v>87</v>
      </c>
      <c r="C29" s="112"/>
      <c r="D29" s="168">
        <v>4469.2349999999997</v>
      </c>
      <c r="E29" s="168">
        <v>1111.4259999999999</v>
      </c>
      <c r="F29" s="168">
        <v>997.81398999999999</v>
      </c>
      <c r="G29" s="168">
        <f t="shared" si="5"/>
        <v>-113.61200999999994</v>
      </c>
      <c r="H29" s="211">
        <f t="shared" si="6"/>
        <v>0.89777816066926641</v>
      </c>
      <c r="I29" s="168">
        <f t="shared" si="10"/>
        <v>-3471.4210099999996</v>
      </c>
      <c r="J29" s="211">
        <f t="shared" si="7"/>
        <v>0.22326281567203338</v>
      </c>
      <c r="K29" s="154">
        <v>0</v>
      </c>
      <c r="L29" s="154">
        <v>0</v>
      </c>
      <c r="M29" s="154">
        <f t="shared" si="12"/>
        <v>0</v>
      </c>
      <c r="N29" s="219" t="str">
        <f t="shared" si="8"/>
        <v/>
      </c>
      <c r="O29" s="155">
        <f t="shared" si="13"/>
        <v>4469.2349999999997</v>
      </c>
      <c r="P29" s="168">
        <f t="shared" si="14"/>
        <v>997.81398999999999</v>
      </c>
      <c r="Q29" s="169">
        <f t="shared" si="11"/>
        <v>-3471.4210099999996</v>
      </c>
      <c r="R29" s="211">
        <f t="shared" si="9"/>
        <v>0.22326281567203338</v>
      </c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</row>
    <row r="30" spans="1:33" s="220" customFormat="1" ht="22.5" customHeight="1" x14ac:dyDescent="0.4">
      <c r="A30" s="217">
        <v>18050000</v>
      </c>
      <c r="B30" s="111" t="s">
        <v>88</v>
      </c>
      <c r="C30" s="112"/>
      <c r="D30" s="168">
        <v>834718.16602999996</v>
      </c>
      <c r="E30" s="168">
        <v>226022.76503000001</v>
      </c>
      <c r="F30" s="168">
        <v>257632.30987000003</v>
      </c>
      <c r="G30" s="168">
        <f>F30-E30</f>
        <v>31609.544840000017</v>
      </c>
      <c r="H30" s="211">
        <f t="shared" si="6"/>
        <v>1.1398511554170416</v>
      </c>
      <c r="I30" s="168">
        <f>F30-D30</f>
        <v>-577085.85615999997</v>
      </c>
      <c r="J30" s="211">
        <f t="shared" si="7"/>
        <v>0.30864586438237485</v>
      </c>
      <c r="K30" s="154">
        <v>0</v>
      </c>
      <c r="L30" s="154">
        <v>0</v>
      </c>
      <c r="M30" s="154">
        <f t="shared" si="12"/>
        <v>0</v>
      </c>
      <c r="N30" s="219" t="str">
        <f t="shared" si="8"/>
        <v/>
      </c>
      <c r="O30" s="155">
        <f>D30+K30</f>
        <v>834718.16602999996</v>
      </c>
      <c r="P30" s="168">
        <f>L30+F30</f>
        <v>257632.30987000003</v>
      </c>
      <c r="Q30" s="169">
        <f>P30-O30</f>
        <v>-577085.85615999997</v>
      </c>
      <c r="R30" s="211">
        <f t="shared" si="9"/>
        <v>0.30864586438237485</v>
      </c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</row>
    <row r="31" spans="1:33" s="7" customFormat="1" ht="21.75" customHeight="1" x14ac:dyDescent="0.4">
      <c r="A31" s="185">
        <v>19000000</v>
      </c>
      <c r="B31" s="109" t="s">
        <v>89</v>
      </c>
      <c r="C31" s="112"/>
      <c r="D31" s="153">
        <f>D32+D33+D34</f>
        <v>0</v>
      </c>
      <c r="E31" s="153">
        <f>E32+E33+E34</f>
        <v>0</v>
      </c>
      <c r="F31" s="153">
        <f>F32+F33+F34</f>
        <v>1.05</v>
      </c>
      <c r="G31" s="176">
        <f t="shared" si="5"/>
        <v>1.05</v>
      </c>
      <c r="H31" s="177" t="str">
        <f t="shared" si="6"/>
        <v/>
      </c>
      <c r="I31" s="176">
        <f t="shared" si="10"/>
        <v>1.05</v>
      </c>
      <c r="J31" s="177" t="str">
        <f t="shared" si="7"/>
        <v/>
      </c>
      <c r="K31" s="152">
        <f>K32+K34+K33</f>
        <v>5445.1559999999999</v>
      </c>
      <c r="L31" s="152">
        <f>L32+L34+L33</f>
        <v>1502.8232499999999</v>
      </c>
      <c r="M31" s="152">
        <f t="shared" si="12"/>
        <v>-3942.33275</v>
      </c>
      <c r="N31" s="180">
        <f t="shared" si="8"/>
        <v>0.27599268964929563</v>
      </c>
      <c r="O31" s="153">
        <f t="shared" si="13"/>
        <v>5445.1559999999999</v>
      </c>
      <c r="P31" s="153">
        <f t="shared" si="14"/>
        <v>1503.8732499999999</v>
      </c>
      <c r="Q31" s="153">
        <f t="shared" ref="Q31:Q55" si="15">P31-O31</f>
        <v>-3941.2827500000003</v>
      </c>
      <c r="R31" s="177">
        <f t="shared" si="9"/>
        <v>0.27618552159019866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s="220" customFormat="1" ht="23.25" customHeight="1" x14ac:dyDescent="0.4">
      <c r="A32" s="217">
        <v>19010000</v>
      </c>
      <c r="B32" s="111" t="s">
        <v>90</v>
      </c>
      <c r="C32" s="112"/>
      <c r="D32" s="168">
        <v>0</v>
      </c>
      <c r="E32" s="168">
        <v>0</v>
      </c>
      <c r="F32" s="168">
        <v>0</v>
      </c>
      <c r="G32" s="168">
        <f t="shared" si="5"/>
        <v>0</v>
      </c>
      <c r="H32" s="211" t="str">
        <f t="shared" si="6"/>
        <v/>
      </c>
      <c r="I32" s="168">
        <f t="shared" si="10"/>
        <v>0</v>
      </c>
      <c r="J32" s="211" t="str">
        <f t="shared" si="7"/>
        <v/>
      </c>
      <c r="K32" s="154">
        <v>5445.1559999999999</v>
      </c>
      <c r="L32" s="154">
        <v>1502.8232499999999</v>
      </c>
      <c r="M32" s="154">
        <f t="shared" si="12"/>
        <v>-3942.33275</v>
      </c>
      <c r="N32" s="219">
        <f t="shared" si="8"/>
        <v>0.27599268964929563</v>
      </c>
      <c r="O32" s="155">
        <f t="shared" si="13"/>
        <v>5445.1559999999999</v>
      </c>
      <c r="P32" s="168">
        <f t="shared" si="14"/>
        <v>1502.8232499999999</v>
      </c>
      <c r="Q32" s="155">
        <f t="shared" si="15"/>
        <v>-3942.33275</v>
      </c>
      <c r="R32" s="211">
        <f t="shared" si="9"/>
        <v>0.27599268964929563</v>
      </c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</row>
    <row r="33" spans="1:33" s="220" customFormat="1" ht="42" hidden="1" customHeight="1" x14ac:dyDescent="0.4">
      <c r="A33" s="217">
        <v>19050000</v>
      </c>
      <c r="B33" s="111" t="s">
        <v>240</v>
      </c>
      <c r="C33" s="111"/>
      <c r="D33" s="168"/>
      <c r="E33" s="168"/>
      <c r="F33" s="168"/>
      <c r="G33" s="168"/>
      <c r="H33" s="211"/>
      <c r="I33" s="168"/>
      <c r="J33" s="211"/>
      <c r="K33" s="154">
        <v>0</v>
      </c>
      <c r="L33" s="154"/>
      <c r="M33" s="154">
        <f t="shared" si="12"/>
        <v>0</v>
      </c>
      <c r="N33" s="219" t="str">
        <f t="shared" si="8"/>
        <v/>
      </c>
      <c r="O33" s="155">
        <f>D33+K33</f>
        <v>0</v>
      </c>
      <c r="P33" s="168">
        <f>L33+F33</f>
        <v>0</v>
      </c>
      <c r="Q33" s="155">
        <f>P33-O33</f>
        <v>0</v>
      </c>
      <c r="R33" s="211" t="str">
        <f>IFERROR(P33/O33,"")</f>
        <v/>
      </c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</row>
    <row r="34" spans="1:33" s="220" customFormat="1" ht="63" x14ac:dyDescent="0.4">
      <c r="A34" s="217">
        <v>19090000</v>
      </c>
      <c r="B34" s="111" t="s">
        <v>223</v>
      </c>
      <c r="C34" s="112"/>
      <c r="D34" s="168">
        <v>0</v>
      </c>
      <c r="E34" s="168">
        <v>0</v>
      </c>
      <c r="F34" s="168">
        <v>1.05</v>
      </c>
      <c r="G34" s="168">
        <f t="shared" si="5"/>
        <v>1.05</v>
      </c>
      <c r="H34" s="211" t="str">
        <f t="shared" si="6"/>
        <v/>
      </c>
      <c r="I34" s="168">
        <f t="shared" si="10"/>
        <v>1.05</v>
      </c>
      <c r="J34" s="211" t="str">
        <f t="shared" si="7"/>
        <v/>
      </c>
      <c r="K34" s="154">
        <v>0</v>
      </c>
      <c r="L34" s="154">
        <v>0</v>
      </c>
      <c r="M34" s="154">
        <f t="shared" si="12"/>
        <v>0</v>
      </c>
      <c r="N34" s="219" t="str">
        <f t="shared" si="8"/>
        <v/>
      </c>
      <c r="O34" s="155">
        <f>D34+K34</f>
        <v>0</v>
      </c>
      <c r="P34" s="168">
        <f>L34+F34</f>
        <v>1.05</v>
      </c>
      <c r="Q34" s="155">
        <f>P34-O34</f>
        <v>1.05</v>
      </c>
      <c r="R34" s="211" t="str">
        <f>IFERROR(P34/O34,"")</f>
        <v/>
      </c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</row>
    <row r="35" spans="1:33" s="92" customFormat="1" ht="23.25" customHeight="1" x14ac:dyDescent="0.35">
      <c r="A35" s="187">
        <v>20000000</v>
      </c>
      <c r="B35" s="115" t="s">
        <v>19</v>
      </c>
      <c r="C35" s="116">
        <v>5750.4</v>
      </c>
      <c r="D35" s="152">
        <f>(D36+D37+D42+D46)</f>
        <v>196661.30743999998</v>
      </c>
      <c r="E35" s="152">
        <f>(E36+E37+E42+E46)</f>
        <v>48079.041440000001</v>
      </c>
      <c r="F35" s="152">
        <f>(F36+F37+F42+F46)</f>
        <v>66215.00275</v>
      </c>
      <c r="G35" s="152">
        <f t="shared" si="5"/>
        <v>18135.961309999999</v>
      </c>
      <c r="H35" s="177">
        <f t="shared" si="6"/>
        <v>1.3772113745785195</v>
      </c>
      <c r="I35" s="152">
        <f t="shared" ref="I35:I43" si="16">F35-D35</f>
        <v>-130446.30468999998</v>
      </c>
      <c r="J35" s="177">
        <f t="shared" si="7"/>
        <v>0.33669562971964756</v>
      </c>
      <c r="K35" s="152">
        <f>K36+K37+K42+K46</f>
        <v>380901.43054000003</v>
      </c>
      <c r="L35" s="152">
        <f>L36+L37+L42+L46</f>
        <v>163097.30265000003</v>
      </c>
      <c r="M35" s="152">
        <f t="shared" ref="M35:M47" si="17">L35-K35</f>
        <v>-217804.12789</v>
      </c>
      <c r="N35" s="180">
        <f t="shared" si="8"/>
        <v>0.42818768734677282</v>
      </c>
      <c r="O35" s="152">
        <f t="shared" si="13"/>
        <v>577562.73797999998</v>
      </c>
      <c r="P35" s="152">
        <f t="shared" ref="P35:P59" si="18">L35+F35</f>
        <v>229312.30540000001</v>
      </c>
      <c r="Q35" s="152">
        <f t="shared" si="15"/>
        <v>-348250.43257999996</v>
      </c>
      <c r="R35" s="177">
        <f t="shared" si="9"/>
        <v>0.39703445239907548</v>
      </c>
      <c r="S35" s="91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</row>
    <row r="36" spans="1:33" s="7" customFormat="1" ht="45.75" customHeight="1" x14ac:dyDescent="0.4">
      <c r="A36" s="185">
        <v>21000000</v>
      </c>
      <c r="B36" s="109" t="s">
        <v>72</v>
      </c>
      <c r="C36" s="113">
        <v>1</v>
      </c>
      <c r="D36" s="176">
        <v>25131.433000000001</v>
      </c>
      <c r="E36" s="176">
        <v>6071.25</v>
      </c>
      <c r="F36" s="176">
        <v>11081.440720000001</v>
      </c>
      <c r="G36" s="153">
        <f t="shared" si="5"/>
        <v>5010.1907200000005</v>
      </c>
      <c r="H36" s="177">
        <f t="shared" si="6"/>
        <v>1.8252321548280832</v>
      </c>
      <c r="I36" s="153">
        <f t="shared" si="16"/>
        <v>-14049.99228</v>
      </c>
      <c r="J36" s="177">
        <f t="shared" si="7"/>
        <v>0.44093946891130326</v>
      </c>
      <c r="K36" s="154">
        <v>0</v>
      </c>
      <c r="L36" s="154">
        <v>140</v>
      </c>
      <c r="M36" s="152">
        <f t="shared" si="17"/>
        <v>140</v>
      </c>
      <c r="N36" s="180" t="str">
        <f t="shared" si="8"/>
        <v/>
      </c>
      <c r="O36" s="153">
        <f t="shared" si="13"/>
        <v>25131.433000000001</v>
      </c>
      <c r="P36" s="153">
        <f t="shared" si="18"/>
        <v>11221.440720000001</v>
      </c>
      <c r="Q36" s="153">
        <f t="shared" si="15"/>
        <v>-13909.99228</v>
      </c>
      <c r="R36" s="177">
        <f t="shared" si="9"/>
        <v>0.4465101818905432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s="7" customFormat="1" ht="44.25" customHeight="1" x14ac:dyDescent="0.35">
      <c r="A37" s="185">
        <v>22000000</v>
      </c>
      <c r="B37" s="109" t="s">
        <v>183</v>
      </c>
      <c r="C37" s="113">
        <v>4948.8</v>
      </c>
      <c r="D37" s="153">
        <f>SUM(D38:D41)</f>
        <v>164608.66144</v>
      </c>
      <c r="E37" s="153">
        <f>SUM(E38:E41)</f>
        <v>38893.409440000003</v>
      </c>
      <c r="F37" s="153">
        <f>SUM(F38:F41)</f>
        <v>43345.340060000002</v>
      </c>
      <c r="G37" s="153">
        <f t="shared" si="5"/>
        <v>4451.9306199999992</v>
      </c>
      <c r="H37" s="177">
        <f t="shared" si="6"/>
        <v>1.1144649102277313</v>
      </c>
      <c r="I37" s="153">
        <f t="shared" si="16"/>
        <v>-121263.32137999999</v>
      </c>
      <c r="J37" s="177">
        <f t="shared" si="7"/>
        <v>0.26332356803593482</v>
      </c>
      <c r="K37" s="152">
        <f>SUM(K38:K41)</f>
        <v>0</v>
      </c>
      <c r="L37" s="152">
        <f>SUM(L38:L41)</f>
        <v>0</v>
      </c>
      <c r="M37" s="152">
        <f t="shared" si="17"/>
        <v>0</v>
      </c>
      <c r="N37" s="180" t="str">
        <f t="shared" si="8"/>
        <v/>
      </c>
      <c r="O37" s="153">
        <f t="shared" si="13"/>
        <v>164608.66144</v>
      </c>
      <c r="P37" s="153">
        <f t="shared" si="18"/>
        <v>43345.340060000002</v>
      </c>
      <c r="Q37" s="153">
        <f t="shared" si="15"/>
        <v>-121263.32137999999</v>
      </c>
      <c r="R37" s="177">
        <f t="shared" si="9"/>
        <v>0.26332356803593482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s="220" customFormat="1" ht="22.5" customHeight="1" x14ac:dyDescent="0.4">
      <c r="A38" s="217">
        <v>22010000</v>
      </c>
      <c r="B38" s="111" t="s">
        <v>117</v>
      </c>
      <c r="C38" s="117"/>
      <c r="D38" s="168">
        <v>90148.792440000005</v>
      </c>
      <c r="E38" s="168">
        <v>20987.354440000003</v>
      </c>
      <c r="F38" s="168">
        <v>24683.363000000005</v>
      </c>
      <c r="G38" s="168">
        <f t="shared" si="5"/>
        <v>3696.008560000002</v>
      </c>
      <c r="H38" s="211">
        <f t="shared" si="6"/>
        <v>1.1761064535583268</v>
      </c>
      <c r="I38" s="168">
        <f t="shared" si="16"/>
        <v>-65465.42944</v>
      </c>
      <c r="J38" s="211">
        <f t="shared" si="7"/>
        <v>0.27380691778459948</v>
      </c>
      <c r="K38" s="154"/>
      <c r="L38" s="154">
        <v>0</v>
      </c>
      <c r="M38" s="154">
        <f t="shared" si="17"/>
        <v>0</v>
      </c>
      <c r="N38" s="219" t="str">
        <f t="shared" si="8"/>
        <v/>
      </c>
      <c r="O38" s="155">
        <f t="shared" si="13"/>
        <v>90148.792440000005</v>
      </c>
      <c r="P38" s="168">
        <f t="shared" si="18"/>
        <v>24683.363000000005</v>
      </c>
      <c r="Q38" s="155">
        <f t="shared" si="15"/>
        <v>-65465.42944</v>
      </c>
      <c r="R38" s="211">
        <f t="shared" si="9"/>
        <v>0.27380691778459948</v>
      </c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</row>
    <row r="39" spans="1:33" s="220" customFormat="1" ht="61.5" customHeight="1" x14ac:dyDescent="0.4">
      <c r="A39" s="217">
        <v>22080000</v>
      </c>
      <c r="B39" s="111" t="s">
        <v>184</v>
      </c>
      <c r="C39" s="112">
        <v>259.60000000000002</v>
      </c>
      <c r="D39" s="168">
        <v>73327.94</v>
      </c>
      <c r="E39" s="168">
        <v>17716.52</v>
      </c>
      <c r="F39" s="168">
        <v>18179.704280000002</v>
      </c>
      <c r="G39" s="168">
        <f t="shared" si="5"/>
        <v>463.18428000000131</v>
      </c>
      <c r="H39" s="211">
        <f t="shared" si="6"/>
        <v>1.0261442021345051</v>
      </c>
      <c r="I39" s="168">
        <f t="shared" si="16"/>
        <v>-55148.235719999997</v>
      </c>
      <c r="J39" s="211">
        <f t="shared" si="7"/>
        <v>0.24792329199483853</v>
      </c>
      <c r="K39" s="154"/>
      <c r="L39" s="154">
        <v>0</v>
      </c>
      <c r="M39" s="154">
        <f t="shared" si="17"/>
        <v>0</v>
      </c>
      <c r="N39" s="219" t="str">
        <f t="shared" si="8"/>
        <v/>
      </c>
      <c r="O39" s="155">
        <f t="shared" si="13"/>
        <v>73327.94</v>
      </c>
      <c r="P39" s="168">
        <f t="shared" si="18"/>
        <v>18179.704280000002</v>
      </c>
      <c r="Q39" s="155">
        <f t="shared" si="15"/>
        <v>-55148.235719999997</v>
      </c>
      <c r="R39" s="211">
        <f t="shared" si="9"/>
        <v>0.24792329199483853</v>
      </c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</row>
    <row r="40" spans="1:33" s="220" customFormat="1" ht="23.25" customHeight="1" x14ac:dyDescent="0.4">
      <c r="A40" s="217">
        <v>22090000</v>
      </c>
      <c r="B40" s="111" t="s">
        <v>52</v>
      </c>
      <c r="C40" s="112">
        <v>4672.3</v>
      </c>
      <c r="D40" s="168">
        <v>817.02599999999995</v>
      </c>
      <c r="E40" s="168">
        <v>145.88499999999999</v>
      </c>
      <c r="F40" s="168">
        <v>354.46232000000009</v>
      </c>
      <c r="G40" s="168">
        <f t="shared" si="5"/>
        <v>208.5773200000001</v>
      </c>
      <c r="H40" s="211">
        <f t="shared" si="6"/>
        <v>2.4297379442711731</v>
      </c>
      <c r="I40" s="168">
        <f t="shared" si="16"/>
        <v>-462.56367999999986</v>
      </c>
      <c r="J40" s="211">
        <f t="shared" si="7"/>
        <v>0.43384460225256005</v>
      </c>
      <c r="K40" s="154"/>
      <c r="L40" s="154">
        <v>0</v>
      </c>
      <c r="M40" s="154">
        <f t="shared" si="17"/>
        <v>0</v>
      </c>
      <c r="N40" s="219" t="str">
        <f t="shared" si="8"/>
        <v/>
      </c>
      <c r="O40" s="155">
        <f t="shared" si="13"/>
        <v>817.02599999999995</v>
      </c>
      <c r="P40" s="168">
        <f t="shared" si="18"/>
        <v>354.46232000000009</v>
      </c>
      <c r="Q40" s="155">
        <f t="shared" si="15"/>
        <v>-462.56367999999986</v>
      </c>
      <c r="R40" s="211">
        <f t="shared" si="9"/>
        <v>0.43384460225256005</v>
      </c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</row>
    <row r="41" spans="1:33" s="220" customFormat="1" ht="120" customHeight="1" x14ac:dyDescent="0.4">
      <c r="A41" s="217">
        <v>22130000</v>
      </c>
      <c r="B41" s="111" t="s">
        <v>202</v>
      </c>
      <c r="C41" s="112"/>
      <c r="D41" s="168">
        <v>314.90300000000002</v>
      </c>
      <c r="E41" s="168">
        <v>43.65</v>
      </c>
      <c r="F41" s="168">
        <v>127.81045999999999</v>
      </c>
      <c r="G41" s="168">
        <f t="shared" si="5"/>
        <v>84.16046</v>
      </c>
      <c r="H41" s="211">
        <f t="shared" si="6"/>
        <v>2.9280746849942725</v>
      </c>
      <c r="I41" s="168">
        <f t="shared" si="16"/>
        <v>-187.09254000000004</v>
      </c>
      <c r="J41" s="211">
        <f t="shared" si="7"/>
        <v>0.40587247501611601</v>
      </c>
      <c r="K41" s="154"/>
      <c r="L41" s="154">
        <v>0</v>
      </c>
      <c r="M41" s="154">
        <f t="shared" si="17"/>
        <v>0</v>
      </c>
      <c r="N41" s="219" t="str">
        <f t="shared" si="8"/>
        <v/>
      </c>
      <c r="O41" s="155">
        <f t="shared" si="13"/>
        <v>314.90300000000002</v>
      </c>
      <c r="P41" s="168">
        <f t="shared" si="18"/>
        <v>127.81045999999999</v>
      </c>
      <c r="Q41" s="155">
        <f t="shared" si="15"/>
        <v>-187.09254000000004</v>
      </c>
      <c r="R41" s="211">
        <f t="shared" si="9"/>
        <v>0.40587247501611601</v>
      </c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</row>
    <row r="42" spans="1:33" s="7" customFormat="1" ht="20.25" customHeight="1" x14ac:dyDescent="0.35">
      <c r="A42" s="185">
        <v>24000000</v>
      </c>
      <c r="B42" s="109" t="s">
        <v>59</v>
      </c>
      <c r="C42" s="113">
        <f>C43+C46</f>
        <v>300.2</v>
      </c>
      <c r="D42" s="153">
        <f>SUM(D43:D44)</f>
        <v>6921.2129999999997</v>
      </c>
      <c r="E42" s="153">
        <f>SUM(E43:E44)</f>
        <v>3114.3820000000001</v>
      </c>
      <c r="F42" s="153">
        <f>SUM(F43:F44)</f>
        <v>11788.221969999999</v>
      </c>
      <c r="G42" s="153">
        <f t="shared" si="5"/>
        <v>8673.8399699999991</v>
      </c>
      <c r="H42" s="177">
        <f t="shared" si="6"/>
        <v>3.7850918641322737</v>
      </c>
      <c r="I42" s="153">
        <f t="shared" si="16"/>
        <v>4867.008969999999</v>
      </c>
      <c r="J42" s="177">
        <f t="shared" si="7"/>
        <v>1.7032017321241233</v>
      </c>
      <c r="K42" s="152">
        <f>K43+K44+K45</f>
        <v>5376.4009999999998</v>
      </c>
      <c r="L42" s="152">
        <f>L43+L44+L45</f>
        <v>5034.1965599999994</v>
      </c>
      <c r="M42" s="152">
        <f t="shared" si="17"/>
        <v>-342.20444000000043</v>
      </c>
      <c r="N42" s="180">
        <f t="shared" si="8"/>
        <v>0.9363506479520407</v>
      </c>
      <c r="O42" s="153">
        <f t="shared" si="13"/>
        <v>12297.614</v>
      </c>
      <c r="P42" s="153">
        <f t="shared" si="18"/>
        <v>16822.418529999999</v>
      </c>
      <c r="Q42" s="153">
        <f t="shared" si="15"/>
        <v>4524.8045299999994</v>
      </c>
      <c r="R42" s="177">
        <f t="shared" si="9"/>
        <v>1.3679416616914468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s="220" customFormat="1" ht="24" customHeight="1" x14ac:dyDescent="0.4">
      <c r="A43" s="217">
        <v>24060000</v>
      </c>
      <c r="B43" s="111" t="s">
        <v>20</v>
      </c>
      <c r="C43" s="112">
        <v>300.2</v>
      </c>
      <c r="D43" s="168">
        <v>6921.2129999999997</v>
      </c>
      <c r="E43" s="168">
        <v>3114.3820000000001</v>
      </c>
      <c r="F43" s="168">
        <v>11788.221969999999</v>
      </c>
      <c r="G43" s="168">
        <f t="shared" si="5"/>
        <v>8673.8399699999991</v>
      </c>
      <c r="H43" s="211">
        <f t="shared" si="6"/>
        <v>3.7850918641322737</v>
      </c>
      <c r="I43" s="168">
        <f t="shared" si="16"/>
        <v>4867.008969999999</v>
      </c>
      <c r="J43" s="211">
        <f t="shared" si="7"/>
        <v>1.7032017321241233</v>
      </c>
      <c r="K43" s="154">
        <v>659</v>
      </c>
      <c r="L43" s="154">
        <v>2878.8742599999996</v>
      </c>
      <c r="M43" s="154">
        <f t="shared" si="17"/>
        <v>2219.8742599999996</v>
      </c>
      <c r="N43" s="219">
        <f t="shared" si="8"/>
        <v>4.3685497116843699</v>
      </c>
      <c r="O43" s="155">
        <f t="shared" si="13"/>
        <v>7580.2129999999997</v>
      </c>
      <c r="P43" s="168">
        <f>L43+F43</f>
        <v>14667.096229999999</v>
      </c>
      <c r="Q43" s="155">
        <f t="shared" si="15"/>
        <v>7086.8832299999995</v>
      </c>
      <c r="R43" s="211">
        <f t="shared" si="9"/>
        <v>1.9349187456869614</v>
      </c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</row>
    <row r="44" spans="1:33" s="220" customFormat="1" ht="55.5" customHeight="1" x14ac:dyDescent="0.4">
      <c r="A44" s="217">
        <v>24110000</v>
      </c>
      <c r="B44" s="111" t="s">
        <v>83</v>
      </c>
      <c r="C44" s="112"/>
      <c r="D44" s="168">
        <v>0</v>
      </c>
      <c r="E44" s="168">
        <v>0</v>
      </c>
      <c r="F44" s="168">
        <v>0</v>
      </c>
      <c r="G44" s="168">
        <f t="shared" si="5"/>
        <v>0</v>
      </c>
      <c r="H44" s="211" t="str">
        <f t="shared" si="6"/>
        <v/>
      </c>
      <c r="I44" s="168"/>
      <c r="J44" s="211" t="str">
        <f t="shared" si="7"/>
        <v/>
      </c>
      <c r="K44" s="154">
        <v>52.100999999999999</v>
      </c>
      <c r="L44" s="154">
        <v>23.660919999999997</v>
      </c>
      <c r="M44" s="154">
        <f t="shared" si="17"/>
        <v>-28.440080000000002</v>
      </c>
      <c r="N44" s="219">
        <f t="shared" si="8"/>
        <v>0.45413562119728984</v>
      </c>
      <c r="O44" s="155">
        <f t="shared" si="13"/>
        <v>52.100999999999999</v>
      </c>
      <c r="P44" s="168">
        <f>L44+F44</f>
        <v>23.660919999999997</v>
      </c>
      <c r="Q44" s="155">
        <f t="shared" si="15"/>
        <v>-28.440080000000002</v>
      </c>
      <c r="R44" s="211">
        <f t="shared" si="9"/>
        <v>0.45413562119728984</v>
      </c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</row>
    <row r="45" spans="1:33" s="220" customFormat="1" ht="53.25" customHeight="1" x14ac:dyDescent="0.4">
      <c r="A45" s="217" t="s">
        <v>91</v>
      </c>
      <c r="B45" s="111" t="s">
        <v>92</v>
      </c>
      <c r="C45" s="112"/>
      <c r="D45" s="168">
        <v>0</v>
      </c>
      <c r="E45" s="168">
        <v>0</v>
      </c>
      <c r="F45" s="168">
        <v>0</v>
      </c>
      <c r="G45" s="168">
        <f t="shared" si="5"/>
        <v>0</v>
      </c>
      <c r="H45" s="211" t="str">
        <f t="shared" si="6"/>
        <v/>
      </c>
      <c r="I45" s="168"/>
      <c r="J45" s="211" t="str">
        <f t="shared" si="7"/>
        <v/>
      </c>
      <c r="K45" s="154">
        <v>4665.3</v>
      </c>
      <c r="L45" s="154">
        <v>2131.66138</v>
      </c>
      <c r="M45" s="154">
        <f t="shared" si="17"/>
        <v>-2533.6386200000002</v>
      </c>
      <c r="N45" s="219">
        <f t="shared" si="8"/>
        <v>0.45691839324373568</v>
      </c>
      <c r="O45" s="155">
        <f t="shared" si="13"/>
        <v>4665.3</v>
      </c>
      <c r="P45" s="168">
        <f>L45+F45</f>
        <v>2131.66138</v>
      </c>
      <c r="Q45" s="155">
        <f t="shared" si="15"/>
        <v>-2533.6386200000002</v>
      </c>
      <c r="R45" s="211">
        <f t="shared" si="9"/>
        <v>0.45691839324373568</v>
      </c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</row>
    <row r="46" spans="1:33" s="7" customFormat="1" ht="22.5" customHeight="1" x14ac:dyDescent="0.4">
      <c r="A46" s="185">
        <v>25000000</v>
      </c>
      <c r="B46" s="109" t="s">
        <v>53</v>
      </c>
      <c r="C46" s="113"/>
      <c r="D46" s="153">
        <v>0</v>
      </c>
      <c r="E46" s="153">
        <v>0</v>
      </c>
      <c r="F46" s="153">
        <v>0</v>
      </c>
      <c r="G46" s="168">
        <f t="shared" si="5"/>
        <v>0</v>
      </c>
      <c r="H46" s="177" t="str">
        <f t="shared" si="6"/>
        <v/>
      </c>
      <c r="I46" s="153">
        <f>F46-D46</f>
        <v>0</v>
      </c>
      <c r="J46" s="177" t="str">
        <f t="shared" si="7"/>
        <v/>
      </c>
      <c r="K46" s="152">
        <v>375525.02954000002</v>
      </c>
      <c r="L46" s="152">
        <v>157923.10609000002</v>
      </c>
      <c r="M46" s="152">
        <f t="shared" si="17"/>
        <v>-217601.92345</v>
      </c>
      <c r="N46" s="180">
        <f t="shared" si="8"/>
        <v>0.420539494487087</v>
      </c>
      <c r="O46" s="153">
        <f t="shared" si="13"/>
        <v>375525.02954000002</v>
      </c>
      <c r="P46" s="176">
        <f>L46+F46</f>
        <v>157923.10609000002</v>
      </c>
      <c r="Q46" s="153">
        <f t="shared" si="15"/>
        <v>-217601.92345</v>
      </c>
      <c r="R46" s="177">
        <f t="shared" si="9"/>
        <v>0.420539494487087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s="7" customFormat="1" ht="20.399999999999999" x14ac:dyDescent="0.35">
      <c r="A47" s="185">
        <v>30000000</v>
      </c>
      <c r="B47" s="109" t="s">
        <v>69</v>
      </c>
      <c r="C47" s="117"/>
      <c r="D47" s="176">
        <v>23</v>
      </c>
      <c r="E47" s="176">
        <v>5</v>
      </c>
      <c r="F47" s="176">
        <v>8.1637199999999996</v>
      </c>
      <c r="G47" s="176">
        <f t="shared" si="5"/>
        <v>3.1637199999999996</v>
      </c>
      <c r="H47" s="177">
        <f t="shared" si="6"/>
        <v>1.632744</v>
      </c>
      <c r="I47" s="153">
        <f>F47-D47</f>
        <v>-14.83628</v>
      </c>
      <c r="J47" s="177">
        <f t="shared" si="7"/>
        <v>0.35494434782608691</v>
      </c>
      <c r="K47" s="152">
        <v>461018.94099999999</v>
      </c>
      <c r="L47" s="152">
        <v>60415.482100000001</v>
      </c>
      <c r="M47" s="152">
        <f t="shared" si="17"/>
        <v>-400603.45889999997</v>
      </c>
      <c r="N47" s="180">
        <f t="shared" si="8"/>
        <v>0.13104772218024768</v>
      </c>
      <c r="O47" s="153">
        <f t="shared" si="13"/>
        <v>461041.94099999999</v>
      </c>
      <c r="P47" s="153">
        <f t="shared" si="18"/>
        <v>60423.645819999998</v>
      </c>
      <c r="Q47" s="153">
        <f t="shared" si="15"/>
        <v>-400618.29518000002</v>
      </c>
      <c r="R47" s="177">
        <f t="shared" si="9"/>
        <v>0.13105889171154605</v>
      </c>
      <c r="S47" s="56"/>
      <c r="T47" s="56"/>
      <c r="U47" s="56"/>
      <c r="V47" s="56"/>
      <c r="W47" s="57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s="92" customFormat="1" ht="61.2" x14ac:dyDescent="0.35">
      <c r="A48" s="187" t="s">
        <v>190</v>
      </c>
      <c r="B48" s="115" t="s">
        <v>191</v>
      </c>
      <c r="C48" s="118"/>
      <c r="D48" s="152">
        <v>0</v>
      </c>
      <c r="E48" s="152">
        <v>0</v>
      </c>
      <c r="F48" s="152">
        <v>0</v>
      </c>
      <c r="G48" s="153">
        <f>F48-E48</f>
        <v>0</v>
      </c>
      <c r="H48" s="177" t="str">
        <f t="shared" si="6"/>
        <v/>
      </c>
      <c r="I48" s="153">
        <f>F48-D48</f>
        <v>0</v>
      </c>
      <c r="J48" s="177" t="str">
        <f t="shared" si="7"/>
        <v/>
      </c>
      <c r="K48" s="152">
        <v>451641.22399999999</v>
      </c>
      <c r="L48" s="152">
        <v>3101.3359999999998</v>
      </c>
      <c r="M48" s="152">
        <f t="shared" ref="M48:M56" si="19">L48-K48</f>
        <v>-448539.88799999998</v>
      </c>
      <c r="N48" s="180">
        <f t="shared" si="8"/>
        <v>6.8668133801709826E-3</v>
      </c>
      <c r="O48" s="152">
        <f>D48+K48</f>
        <v>451641.22399999999</v>
      </c>
      <c r="P48" s="152">
        <f>L48+F48</f>
        <v>3101.3359999999998</v>
      </c>
      <c r="Q48" s="152">
        <f>P48-O48</f>
        <v>-448539.88799999998</v>
      </c>
      <c r="R48" s="177">
        <f t="shared" si="9"/>
        <v>6.8668133801709826E-3</v>
      </c>
      <c r="S48" s="91"/>
      <c r="T48" s="91"/>
      <c r="U48" s="91"/>
      <c r="V48" s="91"/>
      <c r="W48" s="94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spans="1:33" s="7" customFormat="1" ht="30" customHeight="1" x14ac:dyDescent="0.35">
      <c r="A49" s="185">
        <v>50000000</v>
      </c>
      <c r="B49" s="109" t="s">
        <v>21</v>
      </c>
      <c r="C49" s="113" t="e">
        <f>#REF!+C50</f>
        <v>#REF!</v>
      </c>
      <c r="D49" s="153">
        <f>D50</f>
        <v>0</v>
      </c>
      <c r="E49" s="153">
        <f>E50</f>
        <v>0</v>
      </c>
      <c r="F49" s="153">
        <f>F50</f>
        <v>0</v>
      </c>
      <c r="G49" s="153">
        <f>F49-E49</f>
        <v>0</v>
      </c>
      <c r="H49" s="177" t="str">
        <f t="shared" si="6"/>
        <v/>
      </c>
      <c r="I49" s="153">
        <f>F49-D49</f>
        <v>0</v>
      </c>
      <c r="J49" s="177" t="str">
        <f t="shared" si="7"/>
        <v/>
      </c>
      <c r="K49" s="152">
        <f>K50</f>
        <v>18246</v>
      </c>
      <c r="L49" s="152">
        <f>L50</f>
        <v>4491.9805500000002</v>
      </c>
      <c r="M49" s="152">
        <f t="shared" si="19"/>
        <v>-13754.01945</v>
      </c>
      <c r="N49" s="180">
        <f t="shared" si="8"/>
        <v>0.24618987997369288</v>
      </c>
      <c r="O49" s="153">
        <f t="shared" si="13"/>
        <v>18246</v>
      </c>
      <c r="P49" s="153">
        <f t="shared" si="18"/>
        <v>4491.9805500000002</v>
      </c>
      <c r="Q49" s="153">
        <f t="shared" si="15"/>
        <v>-13754.01945</v>
      </c>
      <c r="R49" s="177">
        <f t="shared" si="9"/>
        <v>0.24618987997369288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s="220" customFormat="1" ht="81" customHeight="1" x14ac:dyDescent="0.4">
      <c r="A50" s="217">
        <v>50110000</v>
      </c>
      <c r="B50" s="111" t="s">
        <v>185</v>
      </c>
      <c r="C50" s="112"/>
      <c r="D50" s="168">
        <v>0</v>
      </c>
      <c r="E50" s="168">
        <v>0</v>
      </c>
      <c r="F50" s="168">
        <v>0</v>
      </c>
      <c r="G50" s="168">
        <f t="shared" si="5"/>
        <v>0</v>
      </c>
      <c r="H50" s="211" t="str">
        <f t="shared" si="6"/>
        <v/>
      </c>
      <c r="I50" s="168"/>
      <c r="J50" s="211" t="str">
        <f t="shared" si="7"/>
        <v/>
      </c>
      <c r="K50" s="154">
        <v>18246</v>
      </c>
      <c r="L50" s="154">
        <v>4491.9805500000002</v>
      </c>
      <c r="M50" s="154">
        <f t="shared" si="19"/>
        <v>-13754.01945</v>
      </c>
      <c r="N50" s="219">
        <f t="shared" si="8"/>
        <v>0.24618987997369288</v>
      </c>
      <c r="O50" s="155">
        <f t="shared" si="13"/>
        <v>18246</v>
      </c>
      <c r="P50" s="168">
        <f t="shared" si="18"/>
        <v>4491.9805500000002</v>
      </c>
      <c r="Q50" s="155">
        <f t="shared" si="15"/>
        <v>-13754.01945</v>
      </c>
      <c r="R50" s="211">
        <f t="shared" si="9"/>
        <v>0.24618987997369288</v>
      </c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</row>
    <row r="51" spans="1:33" ht="20.25" customHeight="1" x14ac:dyDescent="0.35">
      <c r="A51" s="14">
        <v>900101</v>
      </c>
      <c r="B51" s="119" t="s">
        <v>22</v>
      </c>
      <c r="C51" s="120" t="e">
        <f>C10+C35+C49+#REF!</f>
        <v>#REF!</v>
      </c>
      <c r="D51" s="172">
        <f>D10+D35+D49+D47</f>
        <v>6003305.6964699998</v>
      </c>
      <c r="E51" s="172">
        <f>E10+E35+E49+E47</f>
        <v>1348925.05647</v>
      </c>
      <c r="F51" s="172">
        <f>F10+F35+F49+F47</f>
        <v>1447158.7328500003</v>
      </c>
      <c r="G51" s="172">
        <f t="shared" si="5"/>
        <v>98233.67638000031</v>
      </c>
      <c r="H51" s="179">
        <f t="shared" ref="H51:H59" si="20">IFERROR(F51/E51,"")</f>
        <v>1.0728236723818207</v>
      </c>
      <c r="I51" s="172">
        <f t="shared" ref="I51:I59" si="21">F51-D51</f>
        <v>-4556146.9636199996</v>
      </c>
      <c r="J51" s="179">
        <f t="shared" ref="J51:J59" si="22">IFERROR(F51/D51,"")</f>
        <v>0.24106031010563783</v>
      </c>
      <c r="K51" s="172">
        <f>K10+K35+K47+K49+K48</f>
        <v>1317252.7515400001</v>
      </c>
      <c r="L51" s="172">
        <f>L10+L35+L47+L49+L48</f>
        <v>232608.92455000003</v>
      </c>
      <c r="M51" s="172">
        <f t="shared" si="19"/>
        <v>-1084643.82699</v>
      </c>
      <c r="N51" s="179">
        <f t="shared" ref="N51:N61" si="23">IFERROR(L51/K51,"")</f>
        <v>0.17658640247899043</v>
      </c>
      <c r="O51" s="172">
        <f t="shared" si="13"/>
        <v>7320558.4480099995</v>
      </c>
      <c r="P51" s="172">
        <f t="shared" si="18"/>
        <v>1679767.6574000004</v>
      </c>
      <c r="Q51" s="172">
        <f t="shared" si="15"/>
        <v>-5640790.7906099986</v>
      </c>
      <c r="R51" s="179">
        <f t="shared" ref="R51:R62" si="24">IFERROR(P51/O51,"")</f>
        <v>0.22945895034232311</v>
      </c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s="7" customFormat="1" ht="22.5" customHeight="1" x14ac:dyDescent="0.35">
      <c r="A52" s="185">
        <v>40000000</v>
      </c>
      <c r="B52" s="109" t="s">
        <v>54</v>
      </c>
      <c r="C52" s="121">
        <f>C53+C86</f>
        <v>226954.7</v>
      </c>
      <c r="D52" s="152">
        <f>D53</f>
        <v>4389343.2450000001</v>
      </c>
      <c r="E52" s="152">
        <f>E53</f>
        <v>1023870.145</v>
      </c>
      <c r="F52" s="153">
        <f>F53</f>
        <v>1023739.245</v>
      </c>
      <c r="G52" s="153">
        <f t="shared" si="5"/>
        <v>-130.90000000002328</v>
      </c>
      <c r="H52" s="200">
        <f t="shared" si="20"/>
        <v>0.99987215175611943</v>
      </c>
      <c r="I52" s="153">
        <f t="shared" si="21"/>
        <v>-3365604</v>
      </c>
      <c r="J52" s="200">
        <f t="shared" si="22"/>
        <v>0.23323289792070021</v>
      </c>
      <c r="K52" s="153">
        <f>K53</f>
        <v>42000</v>
      </c>
      <c r="L52" s="153">
        <f>L53</f>
        <v>0</v>
      </c>
      <c r="M52" s="153">
        <f t="shared" si="19"/>
        <v>-42000</v>
      </c>
      <c r="N52" s="200">
        <f t="shared" si="23"/>
        <v>0</v>
      </c>
      <c r="O52" s="153">
        <f t="shared" si="13"/>
        <v>4431343.2450000001</v>
      </c>
      <c r="P52" s="153">
        <f t="shared" si="18"/>
        <v>1023739.245</v>
      </c>
      <c r="Q52" s="153">
        <f t="shared" si="15"/>
        <v>-3407604</v>
      </c>
      <c r="R52" s="200">
        <f t="shared" si="24"/>
        <v>0.23102233079216142</v>
      </c>
    </row>
    <row r="53" spans="1:33" s="7" customFormat="1" ht="23.25" customHeight="1" x14ac:dyDescent="0.35">
      <c r="A53" s="185">
        <v>41000000</v>
      </c>
      <c r="B53" s="109" t="s">
        <v>55</v>
      </c>
      <c r="C53" s="121">
        <f>C54+C59</f>
        <v>226954.7</v>
      </c>
      <c r="D53" s="153">
        <f>D54+D59</f>
        <v>4389343.2450000001</v>
      </c>
      <c r="E53" s="153">
        <f>E54+E59</f>
        <v>1023870.145</v>
      </c>
      <c r="F53" s="153">
        <f>F54+F59</f>
        <v>1023739.245</v>
      </c>
      <c r="G53" s="153">
        <f t="shared" si="5"/>
        <v>-130.90000000002328</v>
      </c>
      <c r="H53" s="200">
        <f t="shared" si="20"/>
        <v>0.99987215175611943</v>
      </c>
      <c r="I53" s="153">
        <f t="shared" si="21"/>
        <v>-3365604</v>
      </c>
      <c r="J53" s="200">
        <f t="shared" si="22"/>
        <v>0.23323289792070021</v>
      </c>
      <c r="K53" s="153">
        <f>K54+K59</f>
        <v>42000</v>
      </c>
      <c r="L53" s="153">
        <f>L54+L59</f>
        <v>0</v>
      </c>
      <c r="M53" s="153">
        <f t="shared" si="19"/>
        <v>-42000</v>
      </c>
      <c r="N53" s="200">
        <f t="shared" si="23"/>
        <v>0</v>
      </c>
      <c r="O53" s="153">
        <f t="shared" si="13"/>
        <v>4431343.2450000001</v>
      </c>
      <c r="P53" s="153">
        <f t="shared" si="18"/>
        <v>1023739.245</v>
      </c>
      <c r="Q53" s="153">
        <f t="shared" si="15"/>
        <v>-3407604</v>
      </c>
      <c r="R53" s="200">
        <f t="shared" si="24"/>
        <v>0.23102233079216142</v>
      </c>
    </row>
    <row r="54" spans="1:33" s="95" customFormat="1" ht="23.25" customHeight="1" x14ac:dyDescent="0.35">
      <c r="A54" s="185">
        <v>41020000</v>
      </c>
      <c r="B54" s="146" t="s">
        <v>67</v>
      </c>
      <c r="C54" s="122">
        <f>SUM(C55:C55)</f>
        <v>226954.7</v>
      </c>
      <c r="D54" s="173">
        <f>D55+D56+D58+D57</f>
        <v>1351621.0450000002</v>
      </c>
      <c r="E54" s="173">
        <f>E55+E56+E58+E57</f>
        <v>344702.64500000002</v>
      </c>
      <c r="F54" s="173">
        <f>F55+F56+F58+F57</f>
        <v>344702.64500000002</v>
      </c>
      <c r="G54" s="153">
        <f t="shared" si="5"/>
        <v>0</v>
      </c>
      <c r="H54" s="200">
        <f t="shared" si="20"/>
        <v>1</v>
      </c>
      <c r="I54" s="173">
        <f t="shared" si="21"/>
        <v>-1006918.4000000001</v>
      </c>
      <c r="J54" s="200">
        <f t="shared" si="22"/>
        <v>0.25502906030883826</v>
      </c>
      <c r="K54" s="153">
        <f>K55+K56</f>
        <v>0</v>
      </c>
      <c r="L54" s="153">
        <f>L55+L56</f>
        <v>0</v>
      </c>
      <c r="M54" s="153">
        <f t="shared" si="19"/>
        <v>0</v>
      </c>
      <c r="N54" s="200" t="str">
        <f t="shared" si="23"/>
        <v/>
      </c>
      <c r="O54" s="167">
        <f t="shared" si="13"/>
        <v>1351621.0450000002</v>
      </c>
      <c r="P54" s="173">
        <f t="shared" si="18"/>
        <v>344702.64500000002</v>
      </c>
      <c r="Q54" s="167">
        <f t="shared" si="15"/>
        <v>-1006918.4000000001</v>
      </c>
      <c r="R54" s="200">
        <f t="shared" si="24"/>
        <v>0.25502906030883826</v>
      </c>
    </row>
    <row r="55" spans="1:33" s="220" customFormat="1" ht="29.25" customHeight="1" x14ac:dyDescent="0.4">
      <c r="A55" s="217">
        <v>41020100</v>
      </c>
      <c r="B55" s="111" t="s">
        <v>105</v>
      </c>
      <c r="C55" s="123">
        <v>226954.7</v>
      </c>
      <c r="D55" s="168">
        <v>1212708.6000000001</v>
      </c>
      <c r="E55" s="168">
        <v>303177.3</v>
      </c>
      <c r="F55" s="168">
        <v>303177.3</v>
      </c>
      <c r="G55" s="167">
        <f t="shared" si="5"/>
        <v>0</v>
      </c>
      <c r="H55" s="219">
        <f t="shared" si="20"/>
        <v>1</v>
      </c>
      <c r="I55" s="168">
        <f t="shared" si="21"/>
        <v>-909531.3</v>
      </c>
      <c r="J55" s="219">
        <f t="shared" si="22"/>
        <v>0.25000012369006036</v>
      </c>
      <c r="K55" s="167">
        <v>0</v>
      </c>
      <c r="L55" s="167">
        <v>0</v>
      </c>
      <c r="M55" s="167">
        <f t="shared" si="19"/>
        <v>0</v>
      </c>
      <c r="N55" s="219" t="str">
        <f t="shared" si="23"/>
        <v/>
      </c>
      <c r="O55" s="155">
        <f t="shared" si="13"/>
        <v>1212708.6000000001</v>
      </c>
      <c r="P55" s="168">
        <f t="shared" si="18"/>
        <v>303177.3</v>
      </c>
      <c r="Q55" s="155">
        <f t="shared" si="15"/>
        <v>-909531.3</v>
      </c>
      <c r="R55" s="219">
        <f t="shared" si="24"/>
        <v>0.25000012369006036</v>
      </c>
    </row>
    <row r="56" spans="1:33" s="220" customFormat="1" ht="84" customHeight="1" x14ac:dyDescent="0.4">
      <c r="A56" s="217">
        <v>41020200</v>
      </c>
      <c r="B56" s="111" t="s">
        <v>158</v>
      </c>
      <c r="C56" s="123"/>
      <c r="D56" s="168">
        <v>113751.6</v>
      </c>
      <c r="E56" s="168">
        <v>28437.9</v>
      </c>
      <c r="F56" s="168">
        <v>28437.9</v>
      </c>
      <c r="G56" s="167">
        <f t="shared" si="5"/>
        <v>0</v>
      </c>
      <c r="H56" s="219">
        <f t="shared" si="20"/>
        <v>1</v>
      </c>
      <c r="I56" s="168">
        <f t="shared" si="21"/>
        <v>-85313.700000000012</v>
      </c>
      <c r="J56" s="219">
        <f t="shared" si="22"/>
        <v>0.25</v>
      </c>
      <c r="K56" s="167">
        <v>0</v>
      </c>
      <c r="L56" s="167">
        <v>0</v>
      </c>
      <c r="M56" s="167">
        <f t="shared" si="19"/>
        <v>0</v>
      </c>
      <c r="N56" s="219" t="str">
        <f t="shared" si="23"/>
        <v/>
      </c>
      <c r="O56" s="155">
        <f t="shared" si="13"/>
        <v>113751.6</v>
      </c>
      <c r="P56" s="168">
        <f>L56+F56</f>
        <v>28437.9</v>
      </c>
      <c r="Q56" s="155">
        <f t="shared" ref="Q56:Q62" si="25">P56-O56</f>
        <v>-85313.700000000012</v>
      </c>
      <c r="R56" s="219">
        <f t="shared" si="24"/>
        <v>0.25</v>
      </c>
    </row>
    <row r="57" spans="1:33" s="220" customFormat="1" ht="130.5" customHeight="1" x14ac:dyDescent="0.4">
      <c r="A57" s="217" t="s">
        <v>250</v>
      </c>
      <c r="B57" s="111" t="s">
        <v>251</v>
      </c>
      <c r="C57" s="123"/>
      <c r="D57" s="168">
        <v>1013.9450000000001</v>
      </c>
      <c r="E57" s="168">
        <v>1013.9450000000001</v>
      </c>
      <c r="F57" s="168">
        <v>1013.9450000000001</v>
      </c>
      <c r="G57" s="167">
        <f>F57-E57</f>
        <v>0</v>
      </c>
      <c r="H57" s="219">
        <f>IFERROR(F57/E57,"")</f>
        <v>1</v>
      </c>
      <c r="I57" s="168">
        <f>F57-D57</f>
        <v>0</v>
      </c>
      <c r="J57" s="219">
        <f>IFERROR(F57/D57,"")</f>
        <v>1</v>
      </c>
      <c r="K57" s="167"/>
      <c r="L57" s="167"/>
      <c r="M57" s="167"/>
      <c r="N57" s="219"/>
      <c r="O57" s="155">
        <f>D57+K57</f>
        <v>1013.9450000000001</v>
      </c>
      <c r="P57" s="168">
        <f>L57+F57</f>
        <v>1013.9450000000001</v>
      </c>
      <c r="Q57" s="155">
        <f>P57-O57</f>
        <v>0</v>
      </c>
      <c r="R57" s="219">
        <f>IFERROR(P57/O57,"")</f>
        <v>1</v>
      </c>
    </row>
    <row r="58" spans="1:33" s="220" customFormat="1" ht="126" x14ac:dyDescent="0.4">
      <c r="A58" s="217" t="s">
        <v>248</v>
      </c>
      <c r="B58" s="111" t="s">
        <v>249</v>
      </c>
      <c r="C58" s="123"/>
      <c r="D58" s="168">
        <v>24146.9</v>
      </c>
      <c r="E58" s="168">
        <v>12073.5</v>
      </c>
      <c r="F58" s="168">
        <v>12073.5</v>
      </c>
      <c r="G58" s="167">
        <f>F58-E58</f>
        <v>0</v>
      </c>
      <c r="H58" s="219">
        <f>IFERROR(F58/E58,"")</f>
        <v>1</v>
      </c>
      <c r="I58" s="168">
        <f>F58-D58</f>
        <v>-12073.400000000001</v>
      </c>
      <c r="J58" s="219">
        <f>IFERROR(F58/D58,"")</f>
        <v>0.50000207065917357</v>
      </c>
      <c r="K58" s="167">
        <v>0</v>
      </c>
      <c r="L58" s="167">
        <v>0</v>
      </c>
      <c r="M58" s="167">
        <f>L58-K58</f>
        <v>0</v>
      </c>
      <c r="N58" s="219" t="str">
        <f>IFERROR(L58/K58,"")</f>
        <v/>
      </c>
      <c r="O58" s="155">
        <f>D58+K58</f>
        <v>24146.9</v>
      </c>
      <c r="P58" s="168">
        <f>L58+F58</f>
        <v>12073.5</v>
      </c>
      <c r="Q58" s="155">
        <f t="shared" si="25"/>
        <v>-12073.400000000001</v>
      </c>
      <c r="R58" s="219">
        <f>IFERROR(P58/O58,"")</f>
        <v>0.50000207065917357</v>
      </c>
    </row>
    <row r="59" spans="1:33" s="7" customFormat="1" ht="23.25" customHeight="1" x14ac:dyDescent="0.35">
      <c r="A59" s="185">
        <v>41030000</v>
      </c>
      <c r="B59" s="124" t="s">
        <v>68</v>
      </c>
      <c r="C59" s="113">
        <f>C79</f>
        <v>0</v>
      </c>
      <c r="D59" s="153">
        <f>SUM(D60:D80)</f>
        <v>3037722.1999999997</v>
      </c>
      <c r="E59" s="153">
        <f>SUM(E60:E80)</f>
        <v>679167.5</v>
      </c>
      <c r="F59" s="153">
        <f>SUM(F60:F80)</f>
        <v>679036.6</v>
      </c>
      <c r="G59" s="153">
        <f>F59-E59</f>
        <v>-130.90000000002328</v>
      </c>
      <c r="H59" s="200">
        <f t="shared" si="20"/>
        <v>0.99980726404016673</v>
      </c>
      <c r="I59" s="153">
        <f t="shared" si="21"/>
        <v>-2358685.5999999996</v>
      </c>
      <c r="J59" s="200">
        <f t="shared" si="22"/>
        <v>0.22353479195694723</v>
      </c>
      <c r="K59" s="152">
        <f>SUM(K60:K80)</f>
        <v>42000</v>
      </c>
      <c r="L59" s="152">
        <f>SUM(L60:L80)</f>
        <v>0</v>
      </c>
      <c r="M59" s="152">
        <f>SUM(M60:M79)</f>
        <v>0</v>
      </c>
      <c r="N59" s="200">
        <f t="shared" si="23"/>
        <v>0</v>
      </c>
      <c r="O59" s="153">
        <f t="shared" si="13"/>
        <v>3079722.1999999997</v>
      </c>
      <c r="P59" s="153">
        <f t="shared" si="18"/>
        <v>679036.6</v>
      </c>
      <c r="Q59" s="153">
        <f t="shared" si="25"/>
        <v>-2400685.5999999996</v>
      </c>
      <c r="R59" s="200">
        <f t="shared" si="24"/>
        <v>0.22048631529168444</v>
      </c>
    </row>
    <row r="60" spans="1:33" s="7" customFormat="1" ht="107.25" hidden="1" customHeight="1" x14ac:dyDescent="0.4">
      <c r="A60" s="186">
        <v>41030400</v>
      </c>
      <c r="B60" s="192" t="s">
        <v>221</v>
      </c>
      <c r="C60" s="113"/>
      <c r="D60" s="155"/>
      <c r="E60" s="155"/>
      <c r="F60" s="155"/>
      <c r="G60" s="153">
        <f>F60-E60</f>
        <v>0</v>
      </c>
      <c r="H60" s="200" t="str">
        <f>IFERROR(F60/E60,"")</f>
        <v/>
      </c>
      <c r="I60" s="153">
        <f>F60-D60</f>
        <v>0</v>
      </c>
      <c r="J60" s="200" t="str">
        <f>IFERROR(F60/D60,"")</f>
        <v/>
      </c>
      <c r="K60" s="155"/>
      <c r="L60" s="155"/>
      <c r="M60" s="155">
        <f>L60-K60</f>
        <v>0</v>
      </c>
      <c r="N60" s="200" t="str">
        <f t="shared" si="23"/>
        <v/>
      </c>
      <c r="O60" s="155">
        <f>D60+K60</f>
        <v>0</v>
      </c>
      <c r="P60" s="155">
        <f>L60+F60</f>
        <v>0</v>
      </c>
      <c r="Q60" s="155">
        <f t="shared" si="25"/>
        <v>0</v>
      </c>
      <c r="R60" s="200" t="str">
        <f t="shared" si="24"/>
        <v/>
      </c>
    </row>
    <row r="61" spans="1:33" s="7" customFormat="1" ht="409.6" hidden="1" customHeight="1" x14ac:dyDescent="0.4">
      <c r="A61" s="186">
        <v>41030500</v>
      </c>
      <c r="B61" s="175" t="s">
        <v>220</v>
      </c>
      <c r="C61" s="113"/>
      <c r="D61" s="155"/>
      <c r="E61" s="155"/>
      <c r="F61" s="155"/>
      <c r="G61" s="153">
        <f>F61-E61</f>
        <v>0</v>
      </c>
      <c r="H61" s="200" t="str">
        <f>IFERROR(F61/E61,"")</f>
        <v/>
      </c>
      <c r="I61" s="153">
        <f>F61-D61</f>
        <v>0</v>
      </c>
      <c r="J61" s="200" t="str">
        <f>IFERROR(F61/D61,"")</f>
        <v/>
      </c>
      <c r="K61" s="155"/>
      <c r="L61" s="155"/>
      <c r="M61" s="155">
        <f>L61-K61</f>
        <v>0</v>
      </c>
      <c r="N61" s="200" t="str">
        <f t="shared" si="23"/>
        <v/>
      </c>
      <c r="O61" s="155">
        <f>D61+K61</f>
        <v>0</v>
      </c>
      <c r="P61" s="155">
        <f>L61+F61</f>
        <v>0</v>
      </c>
      <c r="Q61" s="155">
        <f t="shared" si="25"/>
        <v>0</v>
      </c>
      <c r="R61" s="201" t="str">
        <f t="shared" si="24"/>
        <v/>
      </c>
    </row>
    <row r="62" spans="1:33" s="220" customFormat="1" ht="82.5" customHeight="1" x14ac:dyDescent="0.4">
      <c r="A62" s="217">
        <v>41030600</v>
      </c>
      <c r="B62" s="175" t="s">
        <v>239</v>
      </c>
      <c r="C62" s="117"/>
      <c r="D62" s="168">
        <v>4348.2</v>
      </c>
      <c r="E62" s="168">
        <v>1087.2</v>
      </c>
      <c r="F62" s="168">
        <v>1087.2</v>
      </c>
      <c r="G62" s="153"/>
      <c r="H62" s="219">
        <f>IFERROR(F62/E62,"")</f>
        <v>1</v>
      </c>
      <c r="I62" s="155">
        <f t="shared" ref="I62:I79" si="26">F62-D62</f>
        <v>-3261</v>
      </c>
      <c r="J62" s="219">
        <f>IFERROR(F62/D62,"")</f>
        <v>0.25003449703325514</v>
      </c>
      <c r="K62" s="155"/>
      <c r="L62" s="155"/>
      <c r="M62" s="155"/>
      <c r="N62" s="222"/>
      <c r="O62" s="155">
        <f>D62+K62</f>
        <v>4348.2</v>
      </c>
      <c r="P62" s="155">
        <f>L62+F62</f>
        <v>1087.2</v>
      </c>
      <c r="Q62" s="155">
        <f t="shared" si="25"/>
        <v>-3261</v>
      </c>
      <c r="R62" s="219">
        <f t="shared" si="24"/>
        <v>0.25003449703325514</v>
      </c>
    </row>
    <row r="63" spans="1:33" s="220" customFormat="1" ht="82.5" customHeight="1" x14ac:dyDescent="0.4">
      <c r="A63" s="217" t="s">
        <v>261</v>
      </c>
      <c r="B63" s="175" t="s">
        <v>262</v>
      </c>
      <c r="C63" s="175"/>
      <c r="D63" s="168"/>
      <c r="E63" s="168"/>
      <c r="F63" s="168"/>
      <c r="G63" s="153"/>
      <c r="H63" s="219" t="str">
        <f>IFERROR(F63/E63,"")</f>
        <v/>
      </c>
      <c r="I63" s="155">
        <f>F63-D63</f>
        <v>0</v>
      </c>
      <c r="J63" s="219" t="str">
        <f>IFERROR(F63/D63,"")</f>
        <v/>
      </c>
      <c r="K63" s="154">
        <v>42000</v>
      </c>
      <c r="L63" s="154">
        <v>0</v>
      </c>
      <c r="M63" s="155"/>
      <c r="N63" s="222"/>
      <c r="O63" s="155">
        <f>D63+K63</f>
        <v>42000</v>
      </c>
      <c r="P63" s="155">
        <f>L63+F63</f>
        <v>0</v>
      </c>
      <c r="Q63" s="155">
        <f>P63-O63</f>
        <v>-42000</v>
      </c>
      <c r="R63" s="219">
        <f>IFERROR(P63/O63,"")</f>
        <v>0</v>
      </c>
    </row>
    <row r="64" spans="1:33" s="220" customFormat="1" ht="82.5" customHeight="1" x14ac:dyDescent="0.4">
      <c r="A64" s="217" t="s">
        <v>259</v>
      </c>
      <c r="B64" s="175" t="s">
        <v>260</v>
      </c>
      <c r="C64" s="117"/>
      <c r="D64" s="168">
        <v>0</v>
      </c>
      <c r="E64" s="168">
        <v>0</v>
      </c>
      <c r="F64" s="168">
        <v>41.6</v>
      </c>
      <c r="G64" s="153"/>
      <c r="H64" s="219" t="str">
        <f>IFERROR(F64/E64,"")</f>
        <v/>
      </c>
      <c r="I64" s="155">
        <f>F64-D64</f>
        <v>41.6</v>
      </c>
      <c r="J64" s="219" t="str">
        <f>IFERROR(F64/D64,"")</f>
        <v/>
      </c>
      <c r="K64" s="155"/>
      <c r="L64" s="155"/>
      <c r="M64" s="155"/>
      <c r="N64" s="222"/>
      <c r="O64" s="155">
        <f>D64+K64</f>
        <v>0</v>
      </c>
      <c r="P64" s="155">
        <f>L64+F64</f>
        <v>41.6</v>
      </c>
      <c r="Q64" s="155">
        <f>P64-O64</f>
        <v>41.6</v>
      </c>
      <c r="R64" s="219" t="str">
        <f>IFERROR(P64/O64,"")</f>
        <v/>
      </c>
    </row>
    <row r="65" spans="1:18" s="220" customFormat="1" ht="61.5" customHeight="1" x14ac:dyDescent="0.4">
      <c r="A65" s="217">
        <v>41033000</v>
      </c>
      <c r="B65" s="175" t="s">
        <v>218</v>
      </c>
      <c r="C65" s="117"/>
      <c r="D65" s="168">
        <v>46623.199999999997</v>
      </c>
      <c r="E65" s="168">
        <v>11655.6</v>
      </c>
      <c r="F65" s="168">
        <v>11655.6</v>
      </c>
      <c r="G65" s="155">
        <f t="shared" ref="G65:G79" si="27">F65-E65</f>
        <v>0</v>
      </c>
      <c r="H65" s="219">
        <f t="shared" ref="H65:H79" si="28">IFERROR(F65/E65,"")</f>
        <v>1</v>
      </c>
      <c r="I65" s="155">
        <f t="shared" si="26"/>
        <v>-34967.599999999999</v>
      </c>
      <c r="J65" s="219">
        <f t="shared" ref="J65:J79" si="29">IFERROR(F65/D65,"")</f>
        <v>0.24999571029015599</v>
      </c>
      <c r="K65" s="155"/>
      <c r="L65" s="155"/>
      <c r="M65" s="155">
        <f t="shared" ref="M65:M79" si="30">L65-K65</f>
        <v>0</v>
      </c>
      <c r="N65" s="219" t="str">
        <f t="shared" ref="N65:N79" si="31">IFERROR(L65/K65,"")</f>
        <v/>
      </c>
      <c r="O65" s="155">
        <f t="shared" ref="O65:O79" si="32">D65+K65</f>
        <v>46623.199999999997</v>
      </c>
      <c r="P65" s="155">
        <f t="shared" ref="P65:P79" si="33">L65+F65</f>
        <v>11655.6</v>
      </c>
      <c r="Q65" s="155">
        <f t="shared" ref="Q65:Q79" si="34">P65-O65</f>
        <v>-34967.599999999999</v>
      </c>
      <c r="R65" s="219">
        <f t="shared" ref="R65:R79" si="35">IFERROR(P65/O65,"")</f>
        <v>0.24999571029015599</v>
      </c>
    </row>
    <row r="66" spans="1:18" s="220" customFormat="1" ht="44.25" customHeight="1" x14ac:dyDescent="0.4">
      <c r="A66" s="217" t="s">
        <v>203</v>
      </c>
      <c r="B66" s="175" t="s">
        <v>207</v>
      </c>
      <c r="C66" s="117"/>
      <c r="D66" s="168">
        <v>2986750.8</v>
      </c>
      <c r="E66" s="168">
        <v>666424.69999999995</v>
      </c>
      <c r="F66" s="168">
        <v>666252.19999999995</v>
      </c>
      <c r="G66" s="155">
        <f t="shared" si="27"/>
        <v>-172.5</v>
      </c>
      <c r="H66" s="219">
        <f t="shared" si="28"/>
        <v>0.99974115605258929</v>
      </c>
      <c r="I66" s="155">
        <f t="shared" si="26"/>
        <v>-2320498.5999999996</v>
      </c>
      <c r="J66" s="219">
        <f t="shared" si="29"/>
        <v>0.22306922961232653</v>
      </c>
      <c r="K66" s="155"/>
      <c r="L66" s="155"/>
      <c r="M66" s="155">
        <f t="shared" si="30"/>
        <v>0</v>
      </c>
      <c r="N66" s="222" t="str">
        <f t="shared" si="31"/>
        <v/>
      </c>
      <c r="O66" s="155">
        <f t="shared" si="32"/>
        <v>2986750.8</v>
      </c>
      <c r="P66" s="155">
        <f t="shared" si="33"/>
        <v>666252.19999999995</v>
      </c>
      <c r="Q66" s="155">
        <f t="shared" si="34"/>
        <v>-2320498.5999999996</v>
      </c>
      <c r="R66" s="219">
        <f t="shared" si="35"/>
        <v>0.22306922961232653</v>
      </c>
    </row>
    <row r="67" spans="1:18" s="7" customFormat="1" ht="146.25" hidden="1" customHeight="1" x14ac:dyDescent="0.4">
      <c r="A67" s="186" t="s">
        <v>204</v>
      </c>
      <c r="B67" s="175" t="s">
        <v>209</v>
      </c>
      <c r="C67" s="113"/>
      <c r="D67" s="155">
        <v>0</v>
      </c>
      <c r="E67" s="155">
        <v>0</v>
      </c>
      <c r="F67" s="155">
        <v>0</v>
      </c>
      <c r="G67" s="155">
        <f t="shared" si="27"/>
        <v>0</v>
      </c>
      <c r="H67" s="201" t="str">
        <f t="shared" si="28"/>
        <v/>
      </c>
      <c r="I67" s="155">
        <f t="shared" si="26"/>
        <v>0</v>
      </c>
      <c r="J67" s="201" t="str">
        <f t="shared" si="29"/>
        <v/>
      </c>
      <c r="K67" s="155"/>
      <c r="L67" s="155"/>
      <c r="M67" s="155">
        <f t="shared" si="30"/>
        <v>0</v>
      </c>
      <c r="N67" s="200" t="str">
        <f t="shared" si="31"/>
        <v/>
      </c>
      <c r="O67" s="155">
        <f t="shared" ref="O67:O73" si="36">D67+K67</f>
        <v>0</v>
      </c>
      <c r="P67" s="155">
        <f t="shared" ref="P67:P73" si="37">L67+F67</f>
        <v>0</v>
      </c>
      <c r="Q67" s="155">
        <f t="shared" ref="Q67:Q73" si="38">P67-O67</f>
        <v>0</v>
      </c>
      <c r="R67" s="201" t="str">
        <f t="shared" ref="R67:R73" si="39">IFERROR(P67/O67,"")</f>
        <v/>
      </c>
    </row>
    <row r="68" spans="1:18" s="7" customFormat="1" ht="77.25" hidden="1" customHeight="1" x14ac:dyDescent="0.4">
      <c r="A68" s="186">
        <v>41034500</v>
      </c>
      <c r="B68" s="175" t="s">
        <v>225</v>
      </c>
      <c r="C68" s="113"/>
      <c r="D68" s="155">
        <v>0</v>
      </c>
      <c r="E68" s="155">
        <v>0</v>
      </c>
      <c r="F68" s="155">
        <v>0</v>
      </c>
      <c r="G68" s="155">
        <f t="shared" si="27"/>
        <v>0</v>
      </c>
      <c r="H68" s="201" t="str">
        <f t="shared" si="28"/>
        <v/>
      </c>
      <c r="I68" s="155">
        <f t="shared" si="26"/>
        <v>0</v>
      </c>
      <c r="J68" s="201" t="str">
        <f t="shared" si="29"/>
        <v/>
      </c>
      <c r="K68" s="155"/>
      <c r="L68" s="155"/>
      <c r="M68" s="155">
        <f t="shared" si="30"/>
        <v>0</v>
      </c>
      <c r="N68" s="201" t="str">
        <f t="shared" si="31"/>
        <v/>
      </c>
      <c r="O68" s="155">
        <f t="shared" si="36"/>
        <v>0</v>
      </c>
      <c r="P68" s="155">
        <f t="shared" si="37"/>
        <v>0</v>
      </c>
      <c r="Q68" s="155">
        <f t="shared" si="38"/>
        <v>0</v>
      </c>
      <c r="R68" s="201" t="str">
        <f t="shared" si="39"/>
        <v/>
      </c>
    </row>
    <row r="69" spans="1:18" s="7" customFormat="1" ht="77.25" hidden="1" customHeight="1" x14ac:dyDescent="0.4">
      <c r="A69" s="186">
        <v>41035200</v>
      </c>
      <c r="B69" s="175" t="s">
        <v>227</v>
      </c>
      <c r="C69" s="113"/>
      <c r="D69" s="155">
        <v>0</v>
      </c>
      <c r="E69" s="155">
        <v>0</v>
      </c>
      <c r="F69" s="155">
        <v>0</v>
      </c>
      <c r="G69" s="155">
        <f t="shared" si="27"/>
        <v>0</v>
      </c>
      <c r="H69" s="201" t="str">
        <f t="shared" si="28"/>
        <v/>
      </c>
      <c r="I69" s="155">
        <f t="shared" si="26"/>
        <v>0</v>
      </c>
      <c r="J69" s="201" t="str">
        <f t="shared" si="29"/>
        <v/>
      </c>
      <c r="K69" s="155"/>
      <c r="L69" s="155"/>
      <c r="M69" s="155">
        <f t="shared" si="30"/>
        <v>0</v>
      </c>
      <c r="N69" s="200" t="str">
        <f t="shared" si="31"/>
        <v/>
      </c>
      <c r="O69" s="155">
        <f t="shared" si="36"/>
        <v>0</v>
      </c>
      <c r="P69" s="155">
        <f t="shared" si="37"/>
        <v>0</v>
      </c>
      <c r="Q69" s="155">
        <f t="shared" si="38"/>
        <v>0</v>
      </c>
      <c r="R69" s="201" t="str">
        <f t="shared" si="39"/>
        <v/>
      </c>
    </row>
    <row r="70" spans="1:18" s="7" customFormat="1" ht="82.5" hidden="1" customHeight="1" x14ac:dyDescent="0.4">
      <c r="A70" s="186">
        <v>41035300</v>
      </c>
      <c r="B70" s="175" t="s">
        <v>235</v>
      </c>
      <c r="C70" s="113"/>
      <c r="D70" s="155">
        <v>0</v>
      </c>
      <c r="E70" s="155">
        <v>0</v>
      </c>
      <c r="F70" s="155">
        <v>0</v>
      </c>
      <c r="G70" s="155">
        <f t="shared" si="27"/>
        <v>0</v>
      </c>
      <c r="H70" s="201" t="str">
        <f t="shared" si="28"/>
        <v/>
      </c>
      <c r="I70" s="155">
        <f t="shared" si="26"/>
        <v>0</v>
      </c>
      <c r="J70" s="201" t="str">
        <f t="shared" si="29"/>
        <v/>
      </c>
      <c r="K70" s="155"/>
      <c r="L70" s="155"/>
      <c r="M70" s="155">
        <f t="shared" si="30"/>
        <v>0</v>
      </c>
      <c r="N70" s="200" t="str">
        <f t="shared" si="31"/>
        <v/>
      </c>
      <c r="O70" s="155">
        <f t="shared" si="36"/>
        <v>0</v>
      </c>
      <c r="P70" s="155">
        <f t="shared" si="37"/>
        <v>0</v>
      </c>
      <c r="Q70" s="155">
        <f t="shared" si="38"/>
        <v>0</v>
      </c>
      <c r="R70" s="201" t="str">
        <f t="shared" si="39"/>
        <v/>
      </c>
    </row>
    <row r="71" spans="1:18" s="7" customFormat="1" ht="72" hidden="1" customHeight="1" x14ac:dyDescent="0.4">
      <c r="A71" s="186" t="s">
        <v>205</v>
      </c>
      <c r="B71" s="175" t="s">
        <v>210</v>
      </c>
      <c r="C71" s="113"/>
      <c r="D71" s="155"/>
      <c r="E71" s="155"/>
      <c r="F71" s="155"/>
      <c r="G71" s="155">
        <f t="shared" si="27"/>
        <v>0</v>
      </c>
      <c r="H71" s="201" t="str">
        <f t="shared" si="28"/>
        <v/>
      </c>
      <c r="I71" s="155">
        <f t="shared" si="26"/>
        <v>0</v>
      </c>
      <c r="J71" s="201" t="str">
        <f t="shared" si="29"/>
        <v/>
      </c>
      <c r="K71" s="155"/>
      <c r="L71" s="155"/>
      <c r="M71" s="155">
        <f t="shared" si="30"/>
        <v>0</v>
      </c>
      <c r="N71" s="200" t="str">
        <f t="shared" si="31"/>
        <v/>
      </c>
      <c r="O71" s="155">
        <f t="shared" si="36"/>
        <v>0</v>
      </c>
      <c r="P71" s="155">
        <f t="shared" si="37"/>
        <v>0</v>
      </c>
      <c r="Q71" s="155">
        <f t="shared" si="38"/>
        <v>0</v>
      </c>
      <c r="R71" s="201" t="str">
        <f t="shared" si="39"/>
        <v/>
      </c>
    </row>
    <row r="72" spans="1:18" s="7" customFormat="1" ht="81" hidden="1" customHeight="1" x14ac:dyDescent="0.4">
      <c r="A72" s="186">
        <v>41035500</v>
      </c>
      <c r="B72" s="175" t="s">
        <v>228</v>
      </c>
      <c r="C72" s="113"/>
      <c r="D72" s="155"/>
      <c r="E72" s="155"/>
      <c r="F72" s="155"/>
      <c r="G72" s="155">
        <f t="shared" si="27"/>
        <v>0</v>
      </c>
      <c r="H72" s="201" t="str">
        <f t="shared" si="28"/>
        <v/>
      </c>
      <c r="I72" s="155">
        <f t="shared" si="26"/>
        <v>0</v>
      </c>
      <c r="J72" s="201" t="str">
        <f t="shared" si="29"/>
        <v/>
      </c>
      <c r="K72" s="155"/>
      <c r="L72" s="155"/>
      <c r="M72" s="155">
        <f t="shared" si="30"/>
        <v>0</v>
      </c>
      <c r="N72" s="200" t="str">
        <f t="shared" si="31"/>
        <v/>
      </c>
      <c r="O72" s="155">
        <f t="shared" si="36"/>
        <v>0</v>
      </c>
      <c r="P72" s="155">
        <f t="shared" si="37"/>
        <v>0</v>
      </c>
      <c r="Q72" s="155">
        <f t="shared" si="38"/>
        <v>0</v>
      </c>
      <c r="R72" s="201" t="str">
        <f t="shared" si="39"/>
        <v/>
      </c>
    </row>
    <row r="73" spans="1:18" s="7" customFormat="1" ht="105.75" hidden="1" customHeight="1" x14ac:dyDescent="0.4">
      <c r="A73" s="186">
        <v>41035600</v>
      </c>
      <c r="B73" s="175" t="s">
        <v>229</v>
      </c>
      <c r="C73" s="113"/>
      <c r="D73" s="155"/>
      <c r="E73" s="155"/>
      <c r="F73" s="155"/>
      <c r="G73" s="155">
        <f t="shared" si="27"/>
        <v>0</v>
      </c>
      <c r="H73" s="201" t="str">
        <f t="shared" si="28"/>
        <v/>
      </c>
      <c r="I73" s="155">
        <f t="shared" si="26"/>
        <v>0</v>
      </c>
      <c r="J73" s="201" t="str">
        <f t="shared" si="29"/>
        <v/>
      </c>
      <c r="K73" s="155"/>
      <c r="L73" s="155"/>
      <c r="M73" s="155">
        <f t="shared" si="30"/>
        <v>0</v>
      </c>
      <c r="N73" s="200" t="str">
        <f t="shared" si="31"/>
        <v/>
      </c>
      <c r="O73" s="155">
        <f t="shared" si="36"/>
        <v>0</v>
      </c>
      <c r="P73" s="155">
        <f t="shared" si="37"/>
        <v>0</v>
      </c>
      <c r="Q73" s="155">
        <f t="shared" si="38"/>
        <v>0</v>
      </c>
      <c r="R73" s="201" t="str">
        <f t="shared" si="39"/>
        <v/>
      </c>
    </row>
    <row r="74" spans="1:18" s="7" customFormat="1" ht="129.75" hidden="1" customHeight="1" x14ac:dyDescent="0.4">
      <c r="A74" s="186">
        <v>41035900</v>
      </c>
      <c r="B74" s="175" t="s">
        <v>226</v>
      </c>
      <c r="C74" s="113"/>
      <c r="D74" s="155"/>
      <c r="E74" s="155"/>
      <c r="F74" s="155"/>
      <c r="G74" s="155">
        <f t="shared" si="27"/>
        <v>0</v>
      </c>
      <c r="H74" s="201" t="str">
        <f t="shared" si="28"/>
        <v/>
      </c>
      <c r="I74" s="155">
        <f t="shared" si="26"/>
        <v>0</v>
      </c>
      <c r="J74" s="201" t="str">
        <f t="shared" si="29"/>
        <v/>
      </c>
      <c r="K74" s="155"/>
      <c r="L74" s="155"/>
      <c r="M74" s="155">
        <f t="shared" si="30"/>
        <v>0</v>
      </c>
      <c r="N74" s="200" t="str">
        <f t="shared" si="31"/>
        <v/>
      </c>
      <c r="O74" s="155">
        <f t="shared" si="32"/>
        <v>0</v>
      </c>
      <c r="P74" s="155">
        <f t="shared" si="33"/>
        <v>0</v>
      </c>
      <c r="Q74" s="155">
        <f t="shared" si="34"/>
        <v>0</v>
      </c>
      <c r="R74" s="201" t="str">
        <f t="shared" si="35"/>
        <v/>
      </c>
    </row>
    <row r="75" spans="1:18" s="7" customFormat="1" ht="384" hidden="1" customHeight="1" x14ac:dyDescent="0.4">
      <c r="A75" s="186">
        <v>41036100</v>
      </c>
      <c r="B75" s="175" t="s">
        <v>230</v>
      </c>
      <c r="C75" s="113"/>
      <c r="D75" s="155"/>
      <c r="E75" s="155"/>
      <c r="F75" s="155"/>
      <c r="G75" s="155">
        <f t="shared" si="27"/>
        <v>0</v>
      </c>
      <c r="H75" s="201" t="str">
        <f t="shared" si="28"/>
        <v/>
      </c>
      <c r="I75" s="155">
        <f t="shared" si="26"/>
        <v>0</v>
      </c>
      <c r="J75" s="201" t="str">
        <f t="shared" si="29"/>
        <v/>
      </c>
      <c r="K75" s="155"/>
      <c r="L75" s="155"/>
      <c r="M75" s="155">
        <f t="shared" si="30"/>
        <v>0</v>
      </c>
      <c r="N75" s="200" t="str">
        <f t="shared" si="31"/>
        <v/>
      </c>
      <c r="O75" s="155">
        <f t="shared" si="32"/>
        <v>0</v>
      </c>
      <c r="P75" s="155">
        <f t="shared" si="33"/>
        <v>0</v>
      </c>
      <c r="Q75" s="155">
        <f t="shared" si="34"/>
        <v>0</v>
      </c>
      <c r="R75" s="201" t="str">
        <f t="shared" si="35"/>
        <v/>
      </c>
    </row>
    <row r="76" spans="1:18" s="7" customFormat="1" ht="317.25" hidden="1" customHeight="1" x14ac:dyDescent="0.4">
      <c r="A76" s="186">
        <v>41036400</v>
      </c>
      <c r="B76" s="175" t="s">
        <v>231</v>
      </c>
      <c r="C76" s="113"/>
      <c r="D76" s="155"/>
      <c r="E76" s="155"/>
      <c r="F76" s="155"/>
      <c r="G76" s="155">
        <f t="shared" si="27"/>
        <v>0</v>
      </c>
      <c r="H76" s="201" t="str">
        <f t="shared" si="28"/>
        <v/>
      </c>
      <c r="I76" s="155">
        <f t="shared" si="26"/>
        <v>0</v>
      </c>
      <c r="J76" s="201" t="str">
        <f t="shared" si="29"/>
        <v/>
      </c>
      <c r="K76" s="155"/>
      <c r="L76" s="155"/>
      <c r="M76" s="155">
        <f t="shared" si="30"/>
        <v>0</v>
      </c>
      <c r="N76" s="200" t="str">
        <f t="shared" si="31"/>
        <v/>
      </c>
      <c r="O76" s="155">
        <f t="shared" si="32"/>
        <v>0</v>
      </c>
      <c r="P76" s="155">
        <f t="shared" si="33"/>
        <v>0</v>
      </c>
      <c r="Q76" s="155">
        <f t="shared" si="34"/>
        <v>0</v>
      </c>
      <c r="R76" s="201" t="str">
        <f t="shared" si="35"/>
        <v/>
      </c>
    </row>
    <row r="77" spans="1:18" s="7" customFormat="1" ht="91.5" hidden="1" customHeight="1" x14ac:dyDescent="0.4">
      <c r="A77" s="186">
        <v>41037000</v>
      </c>
      <c r="B77" s="175" t="s">
        <v>236</v>
      </c>
      <c r="C77" s="113"/>
      <c r="D77" s="155"/>
      <c r="E77" s="155"/>
      <c r="F77" s="155"/>
      <c r="G77" s="155">
        <f t="shared" si="27"/>
        <v>0</v>
      </c>
      <c r="H77" s="201" t="str">
        <f t="shared" si="28"/>
        <v/>
      </c>
      <c r="I77" s="155">
        <f t="shared" si="26"/>
        <v>0</v>
      </c>
      <c r="J77" s="201" t="str">
        <f t="shared" si="29"/>
        <v/>
      </c>
      <c r="K77" s="155"/>
      <c r="L77" s="155"/>
      <c r="M77" s="155">
        <f t="shared" si="30"/>
        <v>0</v>
      </c>
      <c r="N77" s="200" t="str">
        <f t="shared" si="31"/>
        <v/>
      </c>
      <c r="O77" s="155">
        <f t="shared" si="32"/>
        <v>0</v>
      </c>
      <c r="P77" s="155">
        <f t="shared" si="33"/>
        <v>0</v>
      </c>
      <c r="Q77" s="155">
        <f t="shared" si="34"/>
        <v>0</v>
      </c>
      <c r="R77" s="201" t="str">
        <f t="shared" si="35"/>
        <v/>
      </c>
    </row>
    <row r="78" spans="1:18" s="7" customFormat="1" ht="118.5" hidden="1" customHeight="1" x14ac:dyDescent="0.4">
      <c r="A78" s="186">
        <v>41037200</v>
      </c>
      <c r="B78" s="175" t="s">
        <v>232</v>
      </c>
      <c r="C78" s="113"/>
      <c r="D78" s="155"/>
      <c r="E78" s="155"/>
      <c r="F78" s="155"/>
      <c r="G78" s="155">
        <f t="shared" si="27"/>
        <v>0</v>
      </c>
      <c r="H78" s="201" t="str">
        <f t="shared" si="28"/>
        <v/>
      </c>
      <c r="I78" s="155">
        <f t="shared" si="26"/>
        <v>0</v>
      </c>
      <c r="J78" s="201" t="str">
        <f t="shared" si="29"/>
        <v/>
      </c>
      <c r="K78" s="155"/>
      <c r="L78" s="155"/>
      <c r="M78" s="155">
        <f t="shared" si="30"/>
        <v>0</v>
      </c>
      <c r="N78" s="200" t="str">
        <f t="shared" si="31"/>
        <v/>
      </c>
      <c r="O78" s="155">
        <f t="shared" si="32"/>
        <v>0</v>
      </c>
      <c r="P78" s="155">
        <f t="shared" si="33"/>
        <v>0</v>
      </c>
      <c r="Q78" s="155">
        <f t="shared" si="34"/>
        <v>0</v>
      </c>
      <c r="R78" s="201" t="str">
        <f t="shared" si="35"/>
        <v/>
      </c>
    </row>
    <row r="79" spans="1:18" s="7" customFormat="1" ht="133.5" hidden="1" customHeight="1" x14ac:dyDescent="0.4">
      <c r="A79" s="186" t="s">
        <v>206</v>
      </c>
      <c r="B79" s="175" t="s">
        <v>208</v>
      </c>
      <c r="C79" s="112"/>
      <c r="D79" s="168"/>
      <c r="E79" s="168"/>
      <c r="F79" s="168"/>
      <c r="G79" s="155">
        <f t="shared" si="27"/>
        <v>0</v>
      </c>
      <c r="H79" s="201" t="str">
        <f t="shared" si="28"/>
        <v/>
      </c>
      <c r="I79" s="155">
        <f t="shared" si="26"/>
        <v>0</v>
      </c>
      <c r="J79" s="201" t="str">
        <f t="shared" si="29"/>
        <v/>
      </c>
      <c r="K79" s="155"/>
      <c r="L79" s="155"/>
      <c r="M79" s="155">
        <f t="shared" si="30"/>
        <v>0</v>
      </c>
      <c r="N79" s="201" t="str">
        <f t="shared" si="31"/>
        <v/>
      </c>
      <c r="O79" s="155">
        <f t="shared" si="32"/>
        <v>0</v>
      </c>
      <c r="P79" s="155">
        <f t="shared" si="33"/>
        <v>0</v>
      </c>
      <c r="Q79" s="155">
        <f t="shared" si="34"/>
        <v>0</v>
      </c>
      <c r="R79" s="201" t="str">
        <f t="shared" si="35"/>
        <v/>
      </c>
    </row>
    <row r="80" spans="1:18" s="7" customFormat="1" ht="103.5" hidden="1" customHeight="1" x14ac:dyDescent="0.4">
      <c r="A80" s="186">
        <v>41039100</v>
      </c>
      <c r="B80" s="207" t="s">
        <v>238</v>
      </c>
      <c r="C80" s="112"/>
      <c r="D80" s="168"/>
      <c r="E80" s="168"/>
      <c r="F80" s="168"/>
      <c r="G80" s="155">
        <f>F80-E80</f>
        <v>0</v>
      </c>
      <c r="H80" s="201" t="str">
        <f>IFERROR(F80/E80,"")</f>
        <v/>
      </c>
      <c r="I80" s="155">
        <f>F80-D80</f>
        <v>0</v>
      </c>
      <c r="J80" s="201" t="str">
        <f>IFERROR(F80/D80,"")</f>
        <v/>
      </c>
      <c r="K80" s="170"/>
      <c r="L80" s="168"/>
      <c r="M80" s="155">
        <f>L80-K80</f>
        <v>0</v>
      </c>
      <c r="N80" s="201" t="str">
        <f>IFERROR(L80/K80,"")</f>
        <v/>
      </c>
      <c r="O80" s="155">
        <f>D80+K80</f>
        <v>0</v>
      </c>
      <c r="P80" s="155">
        <f>L80+F80</f>
        <v>0</v>
      </c>
      <c r="Q80" s="155">
        <f>P80-O80</f>
        <v>0</v>
      </c>
      <c r="R80" s="201" t="str">
        <f>IFERROR(P80/O80,"")</f>
        <v/>
      </c>
    </row>
    <row r="81" spans="1:33" ht="20.399999999999999" x14ac:dyDescent="0.35">
      <c r="A81" s="93">
        <v>900102</v>
      </c>
      <c r="B81" s="125" t="s">
        <v>23</v>
      </c>
      <c r="C81" s="125"/>
      <c r="D81" s="172">
        <f>D51+D52</f>
        <v>10392648.941470001</v>
      </c>
      <c r="E81" s="172">
        <f>E51+E52</f>
        <v>2372795.2014699997</v>
      </c>
      <c r="F81" s="172">
        <f>F52+F51</f>
        <v>2470897.9778500004</v>
      </c>
      <c r="G81" s="172">
        <f t="shared" si="5"/>
        <v>98102.776380000636</v>
      </c>
      <c r="H81" s="179">
        <f t="shared" ref="H81:H88" si="40">IFERROR(F81/E81,"")</f>
        <v>1.0413448140485213</v>
      </c>
      <c r="I81" s="172">
        <f t="shared" ref="I81:I88" si="41">F81-D81</f>
        <v>-7921750.9636200005</v>
      </c>
      <c r="J81" s="179">
        <f>IFERROR(F81/D81,"")</f>
        <v>0.23775439657066885</v>
      </c>
      <c r="K81" s="172">
        <f>K52+K51</f>
        <v>1359252.7515400001</v>
      </c>
      <c r="L81" s="172">
        <f>L52+L51</f>
        <v>232608.92455000003</v>
      </c>
      <c r="M81" s="172">
        <f>L81-K81</f>
        <v>-1126643.82699</v>
      </c>
      <c r="N81" s="179">
        <f>IFERROR(L81/K81,"")</f>
        <v>0.17113000086735877</v>
      </c>
      <c r="O81" s="172">
        <f>O52+O51</f>
        <v>11751901.693009999</v>
      </c>
      <c r="P81" s="172">
        <f>P52+P51</f>
        <v>2703506.9024000005</v>
      </c>
      <c r="Q81" s="172">
        <f t="shared" ref="Q81:Q87" si="42">P81-O81</f>
        <v>-9048394.7906099986</v>
      </c>
      <c r="R81" s="179">
        <f>IFERROR(P81/O81,"")</f>
        <v>0.23004846134885892</v>
      </c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:33" s="7" customFormat="1" ht="46.8" hidden="1" x14ac:dyDescent="0.35">
      <c r="A82" s="19" t="s">
        <v>99</v>
      </c>
      <c r="B82" s="23" t="s">
        <v>96</v>
      </c>
      <c r="C82" s="50"/>
      <c r="D82" s="100"/>
      <c r="E82" s="100"/>
      <c r="F82" s="100"/>
      <c r="G82" s="100"/>
      <c r="H82" s="179" t="str">
        <f t="shared" si="40"/>
        <v/>
      </c>
      <c r="I82" s="100">
        <f t="shared" si="41"/>
        <v>0</v>
      </c>
      <c r="J82" s="100" t="e">
        <f t="shared" ref="J82:J88" si="43">F82/D82*100</f>
        <v>#DIV/0!</v>
      </c>
      <c r="K82" s="231">
        <v>0</v>
      </c>
      <c r="L82" s="231">
        <v>0</v>
      </c>
      <c r="M82" s="101"/>
      <c r="N82" s="101"/>
      <c r="O82" s="102">
        <f t="shared" ref="O82:O88" si="44">D82+K82</f>
        <v>0</v>
      </c>
      <c r="P82" s="102">
        <f t="shared" ref="P82:P88" si="45">L82+F82</f>
        <v>0</v>
      </c>
      <c r="Q82" s="102">
        <f t="shared" si="42"/>
        <v>0</v>
      </c>
      <c r="R82" s="102" t="e">
        <f t="shared" ref="R82:R88" si="46">P82/O82*100</f>
        <v>#DIV/0!</v>
      </c>
    </row>
    <row r="83" spans="1:33" s="7" customFormat="1" ht="31.2" hidden="1" x14ac:dyDescent="0.35">
      <c r="A83" s="19" t="s">
        <v>100</v>
      </c>
      <c r="B83" s="23" t="s">
        <v>97</v>
      </c>
      <c r="C83" s="50"/>
      <c r="D83" s="100"/>
      <c r="E83" s="100"/>
      <c r="F83" s="100"/>
      <c r="G83" s="100"/>
      <c r="H83" s="179" t="str">
        <f t="shared" si="40"/>
        <v/>
      </c>
      <c r="I83" s="100">
        <f t="shared" si="41"/>
        <v>0</v>
      </c>
      <c r="J83" s="100" t="e">
        <f t="shared" si="43"/>
        <v>#DIV/0!</v>
      </c>
      <c r="K83" s="231">
        <v>0</v>
      </c>
      <c r="L83" s="231">
        <v>0</v>
      </c>
      <c r="M83" s="101"/>
      <c r="N83" s="101"/>
      <c r="O83" s="102">
        <f t="shared" si="44"/>
        <v>0</v>
      </c>
      <c r="P83" s="102">
        <f t="shared" si="45"/>
        <v>0</v>
      </c>
      <c r="Q83" s="102">
        <f t="shared" si="42"/>
        <v>0</v>
      </c>
      <c r="R83" s="102" t="e">
        <f t="shared" si="46"/>
        <v>#DIV/0!</v>
      </c>
    </row>
    <row r="84" spans="1:33" s="7" customFormat="1" ht="31.2" hidden="1" x14ac:dyDescent="0.35">
      <c r="A84" s="19" t="s">
        <v>94</v>
      </c>
      <c r="B84" s="23" t="s">
        <v>101</v>
      </c>
      <c r="C84" s="50"/>
      <c r="D84" s="100"/>
      <c r="E84" s="100"/>
      <c r="F84" s="100"/>
      <c r="G84" s="100"/>
      <c r="H84" s="179" t="str">
        <f t="shared" si="40"/>
        <v/>
      </c>
      <c r="I84" s="100">
        <f t="shared" si="41"/>
        <v>0</v>
      </c>
      <c r="J84" s="100" t="e">
        <f t="shared" si="43"/>
        <v>#DIV/0!</v>
      </c>
      <c r="K84" s="232"/>
      <c r="L84" s="232">
        <v>0</v>
      </c>
      <c r="M84" s="100">
        <f>L84-K84</f>
        <v>0</v>
      </c>
      <c r="N84" s="101" t="e">
        <f>L84/K84*100</f>
        <v>#DIV/0!</v>
      </c>
      <c r="O84" s="102">
        <f t="shared" si="44"/>
        <v>0</v>
      </c>
      <c r="P84" s="102">
        <f t="shared" si="45"/>
        <v>0</v>
      </c>
      <c r="Q84" s="102">
        <f t="shared" si="42"/>
        <v>0</v>
      </c>
      <c r="R84" s="102" t="e">
        <f t="shared" si="46"/>
        <v>#DIV/0!</v>
      </c>
    </row>
    <row r="85" spans="1:33" s="7" customFormat="1" ht="20.399999999999999" hidden="1" x14ac:dyDescent="0.35">
      <c r="A85" s="19" t="s">
        <v>95</v>
      </c>
      <c r="B85" s="23" t="s">
        <v>98</v>
      </c>
      <c r="C85" s="50"/>
      <c r="D85" s="100"/>
      <c r="E85" s="100"/>
      <c r="F85" s="100"/>
      <c r="G85" s="100"/>
      <c r="H85" s="179" t="str">
        <f t="shared" si="40"/>
        <v/>
      </c>
      <c r="I85" s="100">
        <f t="shared" si="41"/>
        <v>0</v>
      </c>
      <c r="J85" s="100" t="e">
        <f t="shared" si="43"/>
        <v>#DIV/0!</v>
      </c>
      <c r="K85" s="232">
        <v>14155.1</v>
      </c>
      <c r="L85" s="232">
        <v>14356.1</v>
      </c>
      <c r="M85" s="100">
        <f>L85-K85</f>
        <v>201</v>
      </c>
      <c r="N85" s="100">
        <f>L85/K85*100</f>
        <v>101.41998290368844</v>
      </c>
      <c r="O85" s="102">
        <f t="shared" si="44"/>
        <v>14155.1</v>
      </c>
      <c r="P85" s="102">
        <f t="shared" si="45"/>
        <v>14356.1</v>
      </c>
      <c r="Q85" s="102">
        <f t="shared" si="42"/>
        <v>201</v>
      </c>
      <c r="R85" s="102">
        <f t="shared" si="46"/>
        <v>101.41998290368844</v>
      </c>
    </row>
    <row r="86" spans="1:33" ht="31.2" hidden="1" x14ac:dyDescent="0.35">
      <c r="A86" s="10">
        <v>43000000</v>
      </c>
      <c r="B86" s="12" t="s">
        <v>81</v>
      </c>
      <c r="C86" s="13">
        <f>C87</f>
        <v>0</v>
      </c>
      <c r="D86" s="103"/>
      <c r="E86" s="103"/>
      <c r="F86" s="103">
        <f>F87</f>
        <v>0</v>
      </c>
      <c r="G86" s="103"/>
      <c r="H86" s="179" t="str">
        <f t="shared" si="40"/>
        <v/>
      </c>
      <c r="I86" s="103">
        <f t="shared" si="41"/>
        <v>0</v>
      </c>
      <c r="J86" s="103" t="e">
        <f t="shared" si="43"/>
        <v>#DIV/0!</v>
      </c>
      <c r="K86" s="233">
        <f>K87</f>
        <v>0</v>
      </c>
      <c r="L86" s="233">
        <f>L87</f>
        <v>0</v>
      </c>
      <c r="M86" s="103">
        <f>L86-K86</f>
        <v>0</v>
      </c>
      <c r="N86" s="103" t="e">
        <f>L86/K86*100</f>
        <v>#DIV/0!</v>
      </c>
      <c r="O86" s="104">
        <f t="shared" si="44"/>
        <v>0</v>
      </c>
      <c r="P86" s="104">
        <f t="shared" si="45"/>
        <v>0</v>
      </c>
      <c r="Q86" s="104">
        <f t="shared" si="42"/>
        <v>0</v>
      </c>
      <c r="R86" s="104" t="e">
        <f t="shared" si="46"/>
        <v>#DIV/0!</v>
      </c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spans="1:33" ht="20.399999999999999" hidden="1" x14ac:dyDescent="0.35">
      <c r="A87" s="19">
        <v>43010000</v>
      </c>
      <c r="B87" s="23" t="s">
        <v>56</v>
      </c>
      <c r="C87" s="20"/>
      <c r="D87" s="105"/>
      <c r="E87" s="105"/>
      <c r="F87" s="105"/>
      <c r="G87" s="105"/>
      <c r="H87" s="179" t="str">
        <f t="shared" si="40"/>
        <v/>
      </c>
      <c r="I87" s="105">
        <f t="shared" si="41"/>
        <v>0</v>
      </c>
      <c r="J87" s="105" t="e">
        <f t="shared" si="43"/>
        <v>#DIV/0!</v>
      </c>
      <c r="K87" s="234"/>
      <c r="L87" s="234"/>
      <c r="M87" s="102">
        <f>L87-K87</f>
        <v>0</v>
      </c>
      <c r="N87" s="100" t="e">
        <f>L87/K87*100</f>
        <v>#DIV/0!</v>
      </c>
      <c r="O87" s="104">
        <f t="shared" si="44"/>
        <v>0</v>
      </c>
      <c r="P87" s="104">
        <f t="shared" si="45"/>
        <v>0</v>
      </c>
      <c r="Q87" s="104">
        <f t="shared" si="42"/>
        <v>0</v>
      </c>
      <c r="R87" s="104" t="e">
        <f t="shared" si="46"/>
        <v>#DIV/0!</v>
      </c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spans="1:33" ht="20.399999999999999" hidden="1" x14ac:dyDescent="0.35">
      <c r="A88" s="14">
        <v>900103</v>
      </c>
      <c r="B88" s="15" t="s">
        <v>102</v>
      </c>
      <c r="C88" s="16" t="e">
        <f>C51+C52</f>
        <v>#REF!</v>
      </c>
      <c r="D88" s="106">
        <f>D81+D82+D83+D84+D85</f>
        <v>10392648.941470001</v>
      </c>
      <c r="E88" s="106"/>
      <c r="F88" s="106">
        <f>F81+F82+F83+F84+F85</f>
        <v>2470897.9778500004</v>
      </c>
      <c r="G88" s="106"/>
      <c r="H88" s="179" t="str">
        <f t="shared" si="40"/>
        <v/>
      </c>
      <c r="I88" s="106">
        <f t="shared" si="41"/>
        <v>-7921750.9636200005</v>
      </c>
      <c r="J88" s="106">
        <f t="shared" si="43"/>
        <v>23.775439657066887</v>
      </c>
      <c r="K88" s="231">
        <f>K81+K84+K85</f>
        <v>1373407.8515400002</v>
      </c>
      <c r="L88" s="231">
        <f>L81+L84+L85</f>
        <v>246965.02455000003</v>
      </c>
      <c r="M88" s="106">
        <f>L88-K88</f>
        <v>-1126442.8269900002</v>
      </c>
      <c r="N88" s="107">
        <f>L88/K88*100</f>
        <v>17.981914423532565</v>
      </c>
      <c r="O88" s="106">
        <f t="shared" si="44"/>
        <v>11766056.79301</v>
      </c>
      <c r="P88" s="106">
        <f t="shared" si="45"/>
        <v>2717863.0024000006</v>
      </c>
      <c r="Q88" s="106">
        <f>P88-O88</f>
        <v>-9048193.7906100005</v>
      </c>
      <c r="R88" s="107">
        <f t="shared" si="46"/>
        <v>23.099183101127249</v>
      </c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</row>
    <row r="89" spans="1:33" x14ac:dyDescent="0.3">
      <c r="B89" s="36"/>
      <c r="C89" s="36"/>
      <c r="D89" s="242"/>
      <c r="E89" s="242"/>
      <c r="F89" s="98"/>
      <c r="G89" s="98"/>
      <c r="H89" s="98"/>
      <c r="I89" s="108"/>
      <c r="J89" s="108"/>
      <c r="K89" s="228"/>
      <c r="L89" s="228"/>
      <c r="M89" s="97"/>
      <c r="N89" s="97"/>
      <c r="O89" s="98"/>
      <c r="P89" s="98"/>
      <c r="Q89" s="98"/>
      <c r="R89" s="98"/>
    </row>
    <row r="90" spans="1:33" x14ac:dyDescent="0.3">
      <c r="B90" s="61"/>
      <c r="C90" s="38"/>
      <c r="D90" s="99"/>
      <c r="E90" s="99"/>
      <c r="F90" s="99"/>
      <c r="G90" s="99"/>
      <c r="H90" s="99"/>
      <c r="I90" s="98"/>
      <c r="J90" s="98"/>
      <c r="K90" s="235"/>
      <c r="L90" s="235"/>
      <c r="M90" s="97"/>
      <c r="N90" s="97"/>
      <c r="O90" s="98"/>
      <c r="P90" s="98"/>
      <c r="Q90" s="98"/>
      <c r="R90" s="98"/>
    </row>
    <row r="91" spans="1:33" x14ac:dyDescent="0.3">
      <c r="B91" s="37"/>
      <c r="C91" s="38"/>
      <c r="D91" s="243"/>
      <c r="E91" s="243"/>
      <c r="F91" s="52"/>
      <c r="G91" s="52"/>
      <c r="H91" s="52"/>
      <c r="I91" s="52"/>
      <c r="J91" s="52"/>
      <c r="K91" s="236"/>
      <c r="L91" s="236"/>
    </row>
    <row r="92" spans="1:33" ht="17.399999999999999" x14ac:dyDescent="0.3">
      <c r="B92" s="96"/>
      <c r="C92" s="39"/>
      <c r="D92" s="51"/>
      <c r="E92" s="51"/>
      <c r="F92" s="98"/>
      <c r="K92" s="237"/>
      <c r="L92" s="237"/>
    </row>
    <row r="93" spans="1:33" x14ac:dyDescent="0.3">
      <c r="B93" s="30"/>
      <c r="C93" s="30"/>
      <c r="D93" s="51"/>
      <c r="E93" s="51"/>
      <c r="F93" s="51"/>
      <c r="G93" s="52"/>
      <c r="H93" s="52"/>
    </row>
    <row r="94" spans="1:33" x14ac:dyDescent="0.3">
      <c r="B94" s="30"/>
      <c r="C94" s="30"/>
      <c r="D94" s="51"/>
      <c r="E94" s="51"/>
    </row>
    <row r="95" spans="1:33" x14ac:dyDescent="0.3">
      <c r="B95" s="30"/>
      <c r="C95" s="30"/>
      <c r="D95" s="209"/>
      <c r="E95" s="209"/>
    </row>
    <row r="96" spans="1:33" x14ac:dyDescent="0.3">
      <c r="B96" s="30"/>
      <c r="C96" s="30"/>
      <c r="D96" s="108"/>
      <c r="E96" s="209"/>
    </row>
    <row r="97" spans="2:5" x14ac:dyDescent="0.3">
      <c r="B97" s="30"/>
      <c r="C97" s="30"/>
      <c r="D97" s="209"/>
      <c r="E97" s="209"/>
    </row>
    <row r="98" spans="2:5" x14ac:dyDescent="0.3">
      <c r="D98" s="98"/>
    </row>
    <row r="141" spans="1:13" x14ac:dyDescent="0.3">
      <c r="A141" s="277"/>
      <c r="B141" s="277"/>
      <c r="C141" s="277"/>
      <c r="D141" s="277"/>
      <c r="E141" s="277"/>
      <c r="F141" s="277"/>
      <c r="G141" s="277"/>
      <c r="H141" s="277"/>
      <c r="I141" s="277"/>
      <c r="J141" s="277"/>
      <c r="K141" s="277"/>
      <c r="L141" s="277"/>
      <c r="M141" s="277"/>
    </row>
  </sheetData>
  <sheetProtection password="C4FF" sheet="1"/>
  <mergeCells count="12">
    <mergeCell ref="A141:M141"/>
    <mergeCell ref="A5:R5"/>
    <mergeCell ref="K7:N7"/>
    <mergeCell ref="A7:A8"/>
    <mergeCell ref="B7:B8"/>
    <mergeCell ref="Q6:R6"/>
    <mergeCell ref="A1:R1"/>
    <mergeCell ref="A2:R2"/>
    <mergeCell ref="A3:R3"/>
    <mergeCell ref="O7:R7"/>
    <mergeCell ref="C7:J7"/>
    <mergeCell ref="A4:S4"/>
  </mergeCells>
  <phoneticPr fontId="15" type="noConversion"/>
  <printOptions horizontalCentered="1"/>
  <pageMargins left="0.19685039370078741" right="0.27559055118110237" top="0.39370078740157483" bottom="0.27559055118110237" header="0.15748031496062992" footer="0.15748031496062992"/>
  <pageSetup paperSize="9" scale="37" orientation="landscape" horizontalDpi="4294967294" verticalDpi="75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8"/>
  <sheetViews>
    <sheetView showGridLines="0" showZeros="0" tabSelected="1" view="pageBreakPreview" zoomScale="75" zoomScaleNormal="75" zoomScaleSheetLayoutView="75" workbookViewId="0">
      <pane xSplit="2" ySplit="5" topLeftCell="D25" activePane="bottomRight" state="frozen"/>
      <selection pane="topRight" activeCell="C1" sqref="C1"/>
      <selection pane="bottomLeft" activeCell="A6" sqref="A6"/>
      <selection pane="bottomRight" activeCell="K35" sqref="K35"/>
    </sheetView>
  </sheetViews>
  <sheetFormatPr defaultColWidth="7.5546875" defaultRowHeight="15.6" x14ac:dyDescent="0.3"/>
  <cols>
    <col min="1" max="1" width="11" style="41" customWidth="1"/>
    <col min="2" max="2" width="57.44140625" style="34" customWidth="1"/>
    <col min="3" max="3" width="25" style="265" customWidth="1"/>
    <col min="4" max="4" width="21.33203125" style="266" customWidth="1"/>
    <col min="5" max="5" width="19.44140625" style="92" customWidth="1"/>
    <col min="6" max="6" width="22.33203125" style="11" customWidth="1"/>
    <col min="7" max="7" width="20.88671875" style="11" customWidth="1"/>
    <col min="8" max="8" width="19.88671875" style="11" customWidth="1"/>
    <col min="9" max="9" width="17" style="11" customWidth="1"/>
    <col min="10" max="10" width="20.88671875" style="7" customWidth="1"/>
    <col min="11" max="11" width="18.6640625" style="7" customWidth="1"/>
    <col min="12" max="12" width="19" style="28" customWidth="1"/>
    <col min="13" max="13" width="16.33203125" style="28" customWidth="1"/>
    <col min="14" max="14" width="1" style="11" hidden="1" customWidth="1"/>
    <col min="15" max="15" width="23.109375" style="11" customWidth="1"/>
    <col min="16" max="16" width="22" style="11" customWidth="1"/>
    <col min="17" max="17" width="22.88671875" style="11" customWidth="1"/>
    <col min="18" max="18" width="14" style="11" customWidth="1"/>
    <col min="19" max="20" width="7.5546875" style="29" customWidth="1"/>
    <col min="21" max="16384" width="7.5546875" style="11"/>
  </cols>
  <sheetData>
    <row r="1" spans="1:20" ht="18" customHeight="1" x14ac:dyDescent="0.35">
      <c r="A1" s="284" t="s">
        <v>141</v>
      </c>
      <c r="B1" s="284"/>
      <c r="C1" s="284"/>
      <c r="D1" s="284"/>
      <c r="E1" s="244"/>
      <c r="F1" s="53"/>
      <c r="G1" s="53"/>
      <c r="H1" s="52"/>
      <c r="I1" s="52"/>
      <c r="J1" s="7" t="s">
        <v>24</v>
      </c>
    </row>
    <row r="2" spans="1:20" s="7" customFormat="1" x14ac:dyDescent="0.3">
      <c r="A2" s="40"/>
      <c r="B2" s="223" t="s">
        <v>24</v>
      </c>
      <c r="C2" s="245"/>
      <c r="D2" s="246"/>
      <c r="E2" s="247"/>
      <c r="F2" s="210"/>
      <c r="G2" s="210"/>
      <c r="H2" s="55"/>
      <c r="I2" s="54"/>
      <c r="J2" s="83"/>
      <c r="K2" s="267"/>
      <c r="L2" s="195"/>
      <c r="M2" s="28"/>
      <c r="R2" s="7" t="s">
        <v>224</v>
      </c>
      <c r="S2" s="28"/>
      <c r="T2" s="28"/>
    </row>
    <row r="3" spans="1:20" s="28" customFormat="1" ht="20.399999999999999" x14ac:dyDescent="0.3">
      <c r="A3" s="280" t="s">
        <v>138</v>
      </c>
      <c r="B3" s="281" t="s">
        <v>25</v>
      </c>
      <c r="C3" s="283" t="s">
        <v>78</v>
      </c>
      <c r="D3" s="283"/>
      <c r="E3" s="283"/>
      <c r="F3" s="283"/>
      <c r="G3" s="283"/>
      <c r="H3" s="283"/>
      <c r="I3" s="283"/>
      <c r="J3" s="283" t="s">
        <v>79</v>
      </c>
      <c r="K3" s="283"/>
      <c r="L3" s="283"/>
      <c r="M3" s="283"/>
      <c r="N3" s="283" t="s">
        <v>80</v>
      </c>
      <c r="O3" s="283"/>
      <c r="P3" s="283"/>
      <c r="Q3" s="283"/>
      <c r="R3" s="283"/>
    </row>
    <row r="4" spans="1:20" s="68" customFormat="1" ht="128.25" customHeight="1" x14ac:dyDescent="0.25">
      <c r="A4" s="280"/>
      <c r="B4" s="281"/>
      <c r="C4" s="248" t="s">
        <v>246</v>
      </c>
      <c r="D4" s="69" t="s">
        <v>255</v>
      </c>
      <c r="E4" s="89" t="s">
        <v>85</v>
      </c>
      <c r="F4" s="224" t="s">
        <v>258</v>
      </c>
      <c r="G4" s="69" t="s">
        <v>257</v>
      </c>
      <c r="H4" s="69" t="s">
        <v>116</v>
      </c>
      <c r="I4" s="69" t="s">
        <v>212</v>
      </c>
      <c r="J4" s="69" t="s">
        <v>245</v>
      </c>
      <c r="K4" s="64" t="s">
        <v>85</v>
      </c>
      <c r="L4" s="64" t="s">
        <v>193</v>
      </c>
      <c r="M4" s="64" t="s">
        <v>10</v>
      </c>
      <c r="N4" s="65" t="s">
        <v>84</v>
      </c>
      <c r="O4" s="65" t="s">
        <v>247</v>
      </c>
      <c r="P4" s="64" t="s">
        <v>85</v>
      </c>
      <c r="Q4" s="64" t="s">
        <v>200</v>
      </c>
      <c r="R4" s="64" t="s">
        <v>10</v>
      </c>
    </row>
    <row r="5" spans="1:20" s="17" customFormat="1" ht="13.8" x14ac:dyDescent="0.25">
      <c r="A5" s="22">
        <v>1</v>
      </c>
      <c r="B5" s="22">
        <v>2</v>
      </c>
      <c r="C5" s="88" t="s">
        <v>74</v>
      </c>
      <c r="D5" s="193" t="s">
        <v>192</v>
      </c>
      <c r="E5" s="88" t="s">
        <v>11</v>
      </c>
      <c r="F5" s="21" t="s">
        <v>107</v>
      </c>
      <c r="G5" s="21" t="s">
        <v>108</v>
      </c>
      <c r="H5" s="21" t="s">
        <v>75</v>
      </c>
      <c r="I5" s="21" t="s">
        <v>12</v>
      </c>
      <c r="J5" s="193" t="s">
        <v>13</v>
      </c>
      <c r="K5" s="193" t="s">
        <v>14</v>
      </c>
      <c r="L5" s="193" t="s">
        <v>15</v>
      </c>
      <c r="M5" s="193" t="s">
        <v>76</v>
      </c>
      <c r="N5" s="21"/>
      <c r="O5" s="21" t="s">
        <v>16</v>
      </c>
      <c r="P5" s="21" t="s">
        <v>73</v>
      </c>
      <c r="Q5" s="21" t="s">
        <v>103</v>
      </c>
      <c r="R5" s="21" t="s">
        <v>104</v>
      </c>
      <c r="S5" s="31"/>
      <c r="T5" s="31"/>
    </row>
    <row r="6" spans="1:20" s="7" customFormat="1" ht="25.5" customHeight="1" x14ac:dyDescent="0.35">
      <c r="A6" s="70" t="s">
        <v>118</v>
      </c>
      <c r="B6" s="126" t="s">
        <v>60</v>
      </c>
      <c r="C6" s="152">
        <f>SUM(C7:C9)</f>
        <v>1109554.17297</v>
      </c>
      <c r="D6" s="152">
        <f>SUM(D7:D9)</f>
        <v>316351.50233000005</v>
      </c>
      <c r="E6" s="152">
        <f>SUM(E7:E9)</f>
        <v>247808.34994000016</v>
      </c>
      <c r="F6" s="153">
        <f t="shared" ref="F6:F11" si="0">E6-D6</f>
        <v>-68543.152389999887</v>
      </c>
      <c r="G6" s="177">
        <f>IFERROR(E6/D6,"")</f>
        <v>0.78333230003599119</v>
      </c>
      <c r="H6" s="153">
        <f t="shared" ref="H6:H13" si="1">E6-C6</f>
        <v>-861745.82302999985</v>
      </c>
      <c r="I6" s="177">
        <f>IFERROR(E6/C6,"")</f>
        <v>0.22334046951189321</v>
      </c>
      <c r="J6" s="153">
        <f>SUM(J7:J9)</f>
        <v>33340.30212</v>
      </c>
      <c r="K6" s="153">
        <f>SUM(K7:K9)</f>
        <v>20476.063259999999</v>
      </c>
      <c r="L6" s="153">
        <f t="shared" ref="L6:L16" si="2">K6-J6</f>
        <v>-12864.238860000001</v>
      </c>
      <c r="M6" s="177">
        <f>IFERROR(K6/J6,"")</f>
        <v>0.61415350065819974</v>
      </c>
      <c r="N6" s="153" t="e">
        <f>#REF!+#REF!</f>
        <v>#REF!</v>
      </c>
      <c r="O6" s="153">
        <f t="shared" ref="O6:O13" si="3">C6+J6</f>
        <v>1142894.4750899998</v>
      </c>
      <c r="P6" s="153">
        <f t="shared" ref="P6:P13" si="4">E6+K6</f>
        <v>268284.41320000018</v>
      </c>
      <c r="Q6" s="153">
        <f>P6-O6</f>
        <v>-874610.06188999966</v>
      </c>
      <c r="R6" s="177">
        <f>IFERROR(P6/O6,"")</f>
        <v>0.23474119356371331</v>
      </c>
      <c r="S6" s="28"/>
      <c r="T6" s="28"/>
    </row>
    <row r="7" spans="1:20" s="7" customFormat="1" ht="133.5" customHeight="1" x14ac:dyDescent="0.4">
      <c r="A7" s="71" t="s">
        <v>142</v>
      </c>
      <c r="B7" s="127" t="s">
        <v>160</v>
      </c>
      <c r="C7" s="155">
        <v>657040.32033000002</v>
      </c>
      <c r="D7" s="155">
        <v>197714.60133000003</v>
      </c>
      <c r="E7" s="155">
        <v>152745.11958000014</v>
      </c>
      <c r="F7" s="155">
        <f t="shared" si="0"/>
        <v>-44969.48174999989</v>
      </c>
      <c r="G7" s="211">
        <f t="shared" ref="G7:G47" si="5">IFERROR(E7/D7,"")</f>
        <v>0.77255356231914019</v>
      </c>
      <c r="H7" s="155">
        <f t="shared" si="1"/>
        <v>-504295.20074999984</v>
      </c>
      <c r="I7" s="211">
        <f t="shared" ref="I7:I47" si="6">IFERROR(E7/C7,"")</f>
        <v>0.2324744994390657</v>
      </c>
      <c r="J7" s="155">
        <v>14204.012580000001</v>
      </c>
      <c r="K7" s="155">
        <v>8713.3502499999995</v>
      </c>
      <c r="L7" s="155">
        <f>K7-J7</f>
        <v>-5490.662330000001</v>
      </c>
      <c r="M7" s="211">
        <f t="shared" ref="M7:M47" si="7">IFERROR(K7/J7,"")</f>
        <v>0.61344287052159163</v>
      </c>
      <c r="N7" s="155"/>
      <c r="O7" s="155">
        <f t="shared" si="3"/>
        <v>671244.33291</v>
      </c>
      <c r="P7" s="155">
        <f t="shared" si="4"/>
        <v>161458.46983000013</v>
      </c>
      <c r="Q7" s="155">
        <f t="shared" ref="Q7:Q65" si="8">P7-O7</f>
        <v>-509785.86307999986</v>
      </c>
      <c r="R7" s="211">
        <f t="shared" ref="R7:R47" si="9">IFERROR(P7/O7,"")</f>
        <v>0.24053606401418717</v>
      </c>
      <c r="S7" s="28"/>
      <c r="T7" s="28"/>
    </row>
    <row r="8" spans="1:20" s="7" customFormat="1" ht="91.5" customHeight="1" x14ac:dyDescent="0.4">
      <c r="A8" s="71" t="s">
        <v>159</v>
      </c>
      <c r="B8" s="127" t="s">
        <v>161</v>
      </c>
      <c r="C8" s="155">
        <v>365070.61499999999</v>
      </c>
      <c r="D8" s="155">
        <v>94685.475000000006</v>
      </c>
      <c r="E8" s="155">
        <v>77476.530390000014</v>
      </c>
      <c r="F8" s="155">
        <f t="shared" si="0"/>
        <v>-17208.944609999991</v>
      </c>
      <c r="G8" s="211">
        <f t="shared" si="5"/>
        <v>0.81825148355648014</v>
      </c>
      <c r="H8" s="155">
        <f>E8-C8</f>
        <v>-287594.08460999996</v>
      </c>
      <c r="I8" s="211">
        <f t="shared" si="6"/>
        <v>0.21222340886022836</v>
      </c>
      <c r="J8" s="155">
        <v>353.74867999999998</v>
      </c>
      <c r="K8" s="155">
        <v>318.74567999999999</v>
      </c>
      <c r="L8" s="155">
        <f>K8-J8</f>
        <v>-35.002999999999986</v>
      </c>
      <c r="M8" s="211">
        <f t="shared" si="7"/>
        <v>0.90105122088370759</v>
      </c>
      <c r="N8" s="155"/>
      <c r="O8" s="155">
        <f t="shared" si="3"/>
        <v>365424.36368000001</v>
      </c>
      <c r="P8" s="155">
        <f t="shared" si="4"/>
        <v>77795.276070000022</v>
      </c>
      <c r="Q8" s="155">
        <f>P8-O8</f>
        <v>-287629.08760999999</v>
      </c>
      <c r="R8" s="211">
        <f t="shared" si="9"/>
        <v>0.21289022791628884</v>
      </c>
      <c r="S8" s="28"/>
      <c r="T8" s="28"/>
    </row>
    <row r="9" spans="1:20" s="59" customFormat="1" ht="51.75" customHeight="1" x14ac:dyDescent="0.4">
      <c r="A9" s="71" t="s">
        <v>119</v>
      </c>
      <c r="B9" s="127" t="s">
        <v>162</v>
      </c>
      <c r="C9" s="155">
        <v>87443.237640000007</v>
      </c>
      <c r="D9" s="155">
        <v>23951.425999999999</v>
      </c>
      <c r="E9" s="155">
        <v>17586.699970000001</v>
      </c>
      <c r="F9" s="155">
        <f t="shared" si="0"/>
        <v>-6364.726029999998</v>
      </c>
      <c r="G9" s="211">
        <f t="shared" si="5"/>
        <v>0.7342652571082825</v>
      </c>
      <c r="H9" s="155">
        <f>E9-C9</f>
        <v>-69856.537670000005</v>
      </c>
      <c r="I9" s="211">
        <f t="shared" si="6"/>
        <v>0.20112132675603434</v>
      </c>
      <c r="J9" s="155">
        <v>18782.540860000001</v>
      </c>
      <c r="K9" s="155">
        <v>11443.967329999999</v>
      </c>
      <c r="L9" s="155">
        <f t="shared" si="2"/>
        <v>-7338.5735300000015</v>
      </c>
      <c r="M9" s="211">
        <f t="shared" si="7"/>
        <v>0.60928749817717676</v>
      </c>
      <c r="N9" s="155" t="e">
        <f>#REF!+#REF!</f>
        <v>#REF!</v>
      </c>
      <c r="O9" s="155">
        <f t="shared" si="3"/>
        <v>106225.77850000001</v>
      </c>
      <c r="P9" s="155">
        <f t="shared" si="4"/>
        <v>29030.667300000001</v>
      </c>
      <c r="Q9" s="155">
        <f>P9-O9</f>
        <v>-77195.111200000014</v>
      </c>
      <c r="R9" s="211">
        <f t="shared" si="9"/>
        <v>0.27329211148120697</v>
      </c>
      <c r="S9" s="58"/>
      <c r="T9" s="58"/>
    </row>
    <row r="10" spans="1:20" s="7" customFormat="1" ht="24.75" customHeight="1" x14ac:dyDescent="0.35">
      <c r="A10" s="70" t="s">
        <v>120</v>
      </c>
      <c r="B10" s="126" t="s">
        <v>61</v>
      </c>
      <c r="C10" s="153">
        <v>6746966.6739999987</v>
      </c>
      <c r="D10" s="153">
        <v>1797488.1809499997</v>
      </c>
      <c r="E10" s="153">
        <v>1458261.4774500001</v>
      </c>
      <c r="F10" s="153">
        <f t="shared" si="0"/>
        <v>-339226.7034999996</v>
      </c>
      <c r="G10" s="177">
        <f t="shared" si="5"/>
        <v>0.81127736632976744</v>
      </c>
      <c r="H10" s="153">
        <f t="shared" si="1"/>
        <v>-5288705.1965499986</v>
      </c>
      <c r="I10" s="177">
        <f t="shared" si="6"/>
        <v>0.21613586488718448</v>
      </c>
      <c r="J10" s="153">
        <v>365131.20705999999</v>
      </c>
      <c r="K10" s="153">
        <v>101946.89126</v>
      </c>
      <c r="L10" s="153">
        <f t="shared" si="2"/>
        <v>-263184.31579999998</v>
      </c>
      <c r="M10" s="177">
        <f t="shared" si="7"/>
        <v>0.27920618475990094</v>
      </c>
      <c r="N10" s="153" t="e">
        <f>#REF!+#REF!</f>
        <v>#REF!</v>
      </c>
      <c r="O10" s="153">
        <f t="shared" si="3"/>
        <v>7112097.8810599986</v>
      </c>
      <c r="P10" s="153">
        <f t="shared" si="4"/>
        <v>1560208.3687100001</v>
      </c>
      <c r="Q10" s="153">
        <f t="shared" si="8"/>
        <v>-5551889.5123499986</v>
      </c>
      <c r="R10" s="177">
        <f t="shared" si="9"/>
        <v>0.21937386054049415</v>
      </c>
      <c r="S10" s="28"/>
      <c r="T10" s="28"/>
    </row>
    <row r="11" spans="1:20" s="7" customFormat="1" ht="29.25" customHeight="1" x14ac:dyDescent="0.35">
      <c r="A11" s="70" t="s">
        <v>109</v>
      </c>
      <c r="B11" s="128" t="s">
        <v>213</v>
      </c>
      <c r="C11" s="153">
        <v>387903.81476999994</v>
      </c>
      <c r="D11" s="153">
        <v>150380.95077</v>
      </c>
      <c r="E11" s="153">
        <v>90026.114000000001</v>
      </c>
      <c r="F11" s="153">
        <f t="shared" si="0"/>
        <v>-60354.836769999994</v>
      </c>
      <c r="G11" s="177">
        <f t="shared" si="5"/>
        <v>0.59865370938963114</v>
      </c>
      <c r="H11" s="153">
        <f t="shared" si="1"/>
        <v>-297877.70076999994</v>
      </c>
      <c r="I11" s="177">
        <f t="shared" si="6"/>
        <v>0.23208360055283098</v>
      </c>
      <c r="J11" s="153">
        <v>1984.2381699999999</v>
      </c>
      <c r="K11" s="153">
        <v>72.678119999999993</v>
      </c>
      <c r="L11" s="153">
        <f t="shared" si="2"/>
        <v>-1911.5600499999998</v>
      </c>
      <c r="M11" s="177">
        <f t="shared" si="7"/>
        <v>3.6627719947550451E-2</v>
      </c>
      <c r="N11" s="153" t="e">
        <f>#REF!+#REF!</f>
        <v>#REF!</v>
      </c>
      <c r="O11" s="153">
        <f t="shared" si="3"/>
        <v>389888.05293999997</v>
      </c>
      <c r="P11" s="153">
        <f t="shared" si="4"/>
        <v>90098.792119999998</v>
      </c>
      <c r="Q11" s="153">
        <f t="shared" si="8"/>
        <v>-299789.26081999997</v>
      </c>
      <c r="R11" s="177">
        <f t="shared" si="9"/>
        <v>0.23108887651365234</v>
      </c>
      <c r="S11" s="28"/>
      <c r="T11" s="28"/>
    </row>
    <row r="12" spans="1:20" s="7" customFormat="1" ht="47.25" customHeight="1" x14ac:dyDescent="0.35">
      <c r="A12" s="188" t="s">
        <v>110</v>
      </c>
      <c r="B12" s="129" t="s">
        <v>62</v>
      </c>
      <c r="C12" s="153">
        <f>SUM(C13:C29)</f>
        <v>563278.73604999995</v>
      </c>
      <c r="D12" s="153">
        <f>SUM(D13:D29)</f>
        <v>157527.61494</v>
      </c>
      <c r="E12" s="153">
        <f>SUM(E13:E29)</f>
        <v>116089.46063000002</v>
      </c>
      <c r="F12" s="153">
        <f t="shared" ref="F12:F78" si="10">E12-D12</f>
        <v>-41438.154309999984</v>
      </c>
      <c r="G12" s="177">
        <f t="shared" si="5"/>
        <v>0.73694672946211248</v>
      </c>
      <c r="H12" s="153">
        <f t="shared" si="1"/>
        <v>-447189.27541999996</v>
      </c>
      <c r="I12" s="177">
        <f t="shared" si="6"/>
        <v>0.20609594007414339</v>
      </c>
      <c r="J12" s="153">
        <f>SUM(J13:J29)</f>
        <v>90600.185439999987</v>
      </c>
      <c r="K12" s="153">
        <f>SUM(K13:K29)</f>
        <v>18044.789089999998</v>
      </c>
      <c r="L12" s="153">
        <f t="shared" si="2"/>
        <v>-72555.396349999995</v>
      </c>
      <c r="M12" s="177">
        <f t="shared" si="7"/>
        <v>0.1991694498456647</v>
      </c>
      <c r="N12" s="153" t="e">
        <f>#REF!+#REF!</f>
        <v>#REF!</v>
      </c>
      <c r="O12" s="153">
        <f t="shared" si="3"/>
        <v>653878.92148999998</v>
      </c>
      <c r="P12" s="153">
        <f t="shared" si="4"/>
        <v>134134.24972000002</v>
      </c>
      <c r="Q12" s="153">
        <f t="shared" si="8"/>
        <v>-519744.67176999996</v>
      </c>
      <c r="R12" s="177">
        <f t="shared" si="9"/>
        <v>0.20513621912501331</v>
      </c>
      <c r="S12" s="28"/>
      <c r="T12" s="28"/>
    </row>
    <row r="13" spans="1:20" s="214" customFormat="1" ht="108" customHeight="1" x14ac:dyDescent="0.4">
      <c r="A13" s="212" t="s">
        <v>122</v>
      </c>
      <c r="B13" s="127" t="s">
        <v>194</v>
      </c>
      <c r="C13" s="155">
        <v>116895.62700000001</v>
      </c>
      <c r="D13" s="155">
        <v>31728.30876</v>
      </c>
      <c r="E13" s="155">
        <v>26363.63624</v>
      </c>
      <c r="F13" s="155">
        <f t="shared" si="10"/>
        <v>-5364.6725200000001</v>
      </c>
      <c r="G13" s="211">
        <f t="shared" si="5"/>
        <v>0.83091842176084518</v>
      </c>
      <c r="H13" s="155">
        <f t="shared" si="1"/>
        <v>-90531.990760000015</v>
      </c>
      <c r="I13" s="211">
        <f t="shared" si="6"/>
        <v>0.22553141564482987</v>
      </c>
      <c r="J13" s="155">
        <v>0</v>
      </c>
      <c r="K13" s="155">
        <v>0</v>
      </c>
      <c r="L13" s="155">
        <f t="shared" si="2"/>
        <v>0</v>
      </c>
      <c r="M13" s="211" t="str">
        <f t="shared" si="7"/>
        <v/>
      </c>
      <c r="N13" s="155" t="e">
        <f>#REF!+#REF!</f>
        <v>#REF!</v>
      </c>
      <c r="O13" s="155">
        <f t="shared" si="3"/>
        <v>116895.62700000001</v>
      </c>
      <c r="P13" s="155">
        <f t="shared" si="4"/>
        <v>26363.63624</v>
      </c>
      <c r="Q13" s="155">
        <f t="shared" si="8"/>
        <v>-90531.990760000015</v>
      </c>
      <c r="R13" s="211">
        <f t="shared" si="9"/>
        <v>0.22553141564482987</v>
      </c>
      <c r="S13" s="213"/>
      <c r="T13" s="213"/>
    </row>
    <row r="14" spans="1:20" s="214" customFormat="1" ht="66.75" customHeight="1" x14ac:dyDescent="0.4">
      <c r="A14" s="212">
        <v>3050</v>
      </c>
      <c r="B14" s="127" t="s">
        <v>163</v>
      </c>
      <c r="C14" s="155">
        <v>1000</v>
      </c>
      <c r="D14" s="155">
        <v>300</v>
      </c>
      <c r="E14" s="155">
        <v>83.038940000000011</v>
      </c>
      <c r="F14" s="155">
        <f t="shared" ref="F14:F21" si="11">E14-D14</f>
        <v>-216.96105999999997</v>
      </c>
      <c r="G14" s="211">
        <f t="shared" si="5"/>
        <v>0.27679646666666669</v>
      </c>
      <c r="H14" s="155">
        <f t="shared" ref="H14:H21" si="12">E14-C14</f>
        <v>-916.96105999999997</v>
      </c>
      <c r="I14" s="211">
        <f t="shared" si="6"/>
        <v>8.3038940000000006E-2</v>
      </c>
      <c r="J14" s="155">
        <v>0</v>
      </c>
      <c r="K14" s="155">
        <v>0</v>
      </c>
      <c r="L14" s="155">
        <f t="shared" si="2"/>
        <v>0</v>
      </c>
      <c r="M14" s="211" t="str">
        <f t="shared" si="7"/>
        <v/>
      </c>
      <c r="N14" s="155"/>
      <c r="O14" s="155">
        <f t="shared" ref="O14:O27" si="13">C14+J14</f>
        <v>1000</v>
      </c>
      <c r="P14" s="155">
        <f t="shared" ref="P14:P27" si="14">E14+K14</f>
        <v>83.038940000000011</v>
      </c>
      <c r="Q14" s="155">
        <f t="shared" ref="Q14:Q27" si="15">P14-O14</f>
        <v>-916.96105999999997</v>
      </c>
      <c r="R14" s="211">
        <f t="shared" si="9"/>
        <v>8.3038940000000006E-2</v>
      </c>
      <c r="S14" s="213"/>
      <c r="T14" s="213"/>
    </row>
    <row r="15" spans="1:20" s="214" customFormat="1" ht="23.25" hidden="1" customHeight="1" x14ac:dyDescent="0.4">
      <c r="A15" s="212">
        <v>3070</v>
      </c>
      <c r="B15" s="127" t="s">
        <v>241</v>
      </c>
      <c r="C15" s="155"/>
      <c r="D15" s="155"/>
      <c r="E15" s="155">
        <v>0</v>
      </c>
      <c r="F15" s="155"/>
      <c r="G15" s="211" t="str">
        <f t="shared" si="5"/>
        <v/>
      </c>
      <c r="H15" s="155">
        <f t="shared" si="12"/>
        <v>0</v>
      </c>
      <c r="I15" s="211" t="str">
        <f t="shared" si="6"/>
        <v/>
      </c>
      <c r="J15" s="155">
        <v>0</v>
      </c>
      <c r="K15" s="155">
        <v>0</v>
      </c>
      <c r="L15" s="155">
        <f t="shared" si="2"/>
        <v>0</v>
      </c>
      <c r="M15" s="211" t="str">
        <f t="shared" si="7"/>
        <v/>
      </c>
      <c r="N15" s="155"/>
      <c r="O15" s="155">
        <f>C15+J15</f>
        <v>0</v>
      </c>
      <c r="P15" s="155">
        <f>E15+K15</f>
        <v>0</v>
      </c>
      <c r="Q15" s="155">
        <f>P15-O15</f>
        <v>0</v>
      </c>
      <c r="R15" s="211"/>
      <c r="S15" s="213"/>
      <c r="T15" s="213"/>
    </row>
    <row r="16" spans="1:20" s="214" customFormat="1" ht="60.75" customHeight="1" x14ac:dyDescent="0.4">
      <c r="A16" s="212">
        <v>3090</v>
      </c>
      <c r="B16" s="127" t="s">
        <v>164</v>
      </c>
      <c r="C16" s="155">
        <v>300</v>
      </c>
      <c r="D16" s="155">
        <v>85.100000000000009</v>
      </c>
      <c r="E16" s="155">
        <v>38.999519999999997</v>
      </c>
      <c r="F16" s="155">
        <f t="shared" si="11"/>
        <v>-46.100480000000012</v>
      </c>
      <c r="G16" s="211">
        <f t="shared" si="5"/>
        <v>0.4582787309048178</v>
      </c>
      <c r="H16" s="155">
        <f t="shared" si="12"/>
        <v>-261.00047999999998</v>
      </c>
      <c r="I16" s="211">
        <f t="shared" si="6"/>
        <v>0.12999839999999999</v>
      </c>
      <c r="J16" s="155">
        <v>0</v>
      </c>
      <c r="K16" s="155">
        <v>0</v>
      </c>
      <c r="L16" s="155">
        <f t="shared" si="2"/>
        <v>0</v>
      </c>
      <c r="M16" s="211" t="str">
        <f t="shared" si="7"/>
        <v/>
      </c>
      <c r="N16" s="155"/>
      <c r="O16" s="155">
        <f t="shared" si="13"/>
        <v>300</v>
      </c>
      <c r="P16" s="155">
        <f t="shared" si="14"/>
        <v>38.999519999999997</v>
      </c>
      <c r="Q16" s="155">
        <f t="shared" si="15"/>
        <v>-261.00047999999998</v>
      </c>
      <c r="R16" s="211">
        <f t="shared" si="9"/>
        <v>0.12999839999999999</v>
      </c>
      <c r="S16" s="213"/>
      <c r="T16" s="213"/>
    </row>
    <row r="17" spans="1:20" s="214" customFormat="1" ht="102" customHeight="1" x14ac:dyDescent="0.4">
      <c r="A17" s="215" t="s">
        <v>111</v>
      </c>
      <c r="B17" s="202" t="s">
        <v>195</v>
      </c>
      <c r="C17" s="155">
        <v>214204.25887000002</v>
      </c>
      <c r="D17" s="155">
        <v>58585.760999999999</v>
      </c>
      <c r="E17" s="155">
        <v>46773.259589999994</v>
      </c>
      <c r="F17" s="155">
        <f t="shared" si="11"/>
        <v>-11812.501410000004</v>
      </c>
      <c r="G17" s="211">
        <f t="shared" si="5"/>
        <v>0.79837248491147872</v>
      </c>
      <c r="H17" s="155">
        <f t="shared" si="12"/>
        <v>-167430.99928000002</v>
      </c>
      <c r="I17" s="211">
        <f t="shared" si="6"/>
        <v>0.21835821489612192</v>
      </c>
      <c r="J17" s="155">
        <v>69191.209189999994</v>
      </c>
      <c r="K17" s="155">
        <v>14241.76384</v>
      </c>
      <c r="L17" s="155">
        <f>K17-J17</f>
        <v>-54949.445349999995</v>
      </c>
      <c r="M17" s="211">
        <f t="shared" si="7"/>
        <v>0.20583198366850222</v>
      </c>
      <c r="N17" s="155" t="e">
        <f>#REF!+#REF!</f>
        <v>#REF!</v>
      </c>
      <c r="O17" s="155">
        <f t="shared" si="13"/>
        <v>283395.46805999998</v>
      </c>
      <c r="P17" s="155">
        <f t="shared" si="14"/>
        <v>61015.023429999994</v>
      </c>
      <c r="Q17" s="155">
        <f t="shared" si="15"/>
        <v>-222380.44462999998</v>
      </c>
      <c r="R17" s="211">
        <f t="shared" si="9"/>
        <v>0.21529992645147736</v>
      </c>
      <c r="S17" s="213"/>
      <c r="T17" s="213"/>
    </row>
    <row r="18" spans="1:20" s="214" customFormat="1" ht="52.5" customHeight="1" x14ac:dyDescent="0.4">
      <c r="A18" s="212" t="s">
        <v>112</v>
      </c>
      <c r="B18" s="127" t="s">
        <v>196</v>
      </c>
      <c r="C18" s="155">
        <v>6974.8</v>
      </c>
      <c r="D18" s="155">
        <v>1639.8679999999999</v>
      </c>
      <c r="E18" s="155">
        <v>1453.7988499999999</v>
      </c>
      <c r="F18" s="155">
        <f t="shared" si="11"/>
        <v>-186.06915000000004</v>
      </c>
      <c r="G18" s="211">
        <f t="shared" si="5"/>
        <v>0.886534068595765</v>
      </c>
      <c r="H18" s="155">
        <f t="shared" si="12"/>
        <v>-5521.0011500000001</v>
      </c>
      <c r="I18" s="211">
        <f t="shared" si="6"/>
        <v>0.20843591930951424</v>
      </c>
      <c r="J18" s="155">
        <v>214.54242000000002</v>
      </c>
      <c r="K18" s="155">
        <v>214.54242000000002</v>
      </c>
      <c r="L18" s="155">
        <f>K18-J18</f>
        <v>0</v>
      </c>
      <c r="M18" s="211">
        <f t="shared" si="7"/>
        <v>1</v>
      </c>
      <c r="N18" s="155"/>
      <c r="O18" s="155">
        <f t="shared" si="13"/>
        <v>7189.3424199999999</v>
      </c>
      <c r="P18" s="155">
        <f t="shared" si="14"/>
        <v>1668.3412699999999</v>
      </c>
      <c r="Q18" s="155">
        <f t="shared" si="15"/>
        <v>-5521.0011500000001</v>
      </c>
      <c r="R18" s="211">
        <f t="shared" si="9"/>
        <v>0.23205756139238112</v>
      </c>
      <c r="S18" s="213"/>
      <c r="T18" s="213"/>
    </row>
    <row r="19" spans="1:20" s="214" customFormat="1" ht="54.75" customHeight="1" x14ac:dyDescent="0.4">
      <c r="A19" s="212">
        <v>3120</v>
      </c>
      <c r="B19" s="127" t="s">
        <v>197</v>
      </c>
      <c r="C19" s="155">
        <v>18465.076000000001</v>
      </c>
      <c r="D19" s="155">
        <v>4219.2240000000002</v>
      </c>
      <c r="E19" s="155">
        <v>3153.3856599999999</v>
      </c>
      <c r="F19" s="155">
        <f t="shared" si="11"/>
        <v>-1065.8383400000002</v>
      </c>
      <c r="G19" s="211">
        <f t="shared" si="5"/>
        <v>0.74738522059980694</v>
      </c>
      <c r="H19" s="155">
        <f t="shared" si="12"/>
        <v>-15311.690340000001</v>
      </c>
      <c r="I19" s="211">
        <f t="shared" si="6"/>
        <v>0.17077566645271319</v>
      </c>
      <c r="J19" s="155">
        <v>300.57659999999998</v>
      </c>
      <c r="K19" s="155">
        <v>40.458599999999997</v>
      </c>
      <c r="L19" s="155">
        <f>K19-J19</f>
        <v>-260.11799999999999</v>
      </c>
      <c r="M19" s="211">
        <f t="shared" si="7"/>
        <v>0.13460329247186906</v>
      </c>
      <c r="N19" s="155"/>
      <c r="O19" s="155">
        <f t="shared" si="13"/>
        <v>18765.652600000001</v>
      </c>
      <c r="P19" s="155">
        <f t="shared" si="14"/>
        <v>3193.8442599999998</v>
      </c>
      <c r="Q19" s="155">
        <f t="shared" si="15"/>
        <v>-15571.808340000001</v>
      </c>
      <c r="R19" s="211">
        <f t="shared" si="9"/>
        <v>0.17019627977126678</v>
      </c>
      <c r="S19" s="213"/>
      <c r="T19" s="213"/>
    </row>
    <row r="20" spans="1:20" s="214" customFormat="1" ht="47.25" customHeight="1" x14ac:dyDescent="0.4">
      <c r="A20" s="212" t="s">
        <v>113</v>
      </c>
      <c r="B20" s="127" t="s">
        <v>125</v>
      </c>
      <c r="C20" s="155">
        <v>5838.9380000000001</v>
      </c>
      <c r="D20" s="155">
        <v>1359.038</v>
      </c>
      <c r="E20" s="155">
        <v>933.51472000000012</v>
      </c>
      <c r="F20" s="155">
        <f t="shared" si="11"/>
        <v>-425.52327999999989</v>
      </c>
      <c r="G20" s="211">
        <f t="shared" si="5"/>
        <v>0.68689375867341462</v>
      </c>
      <c r="H20" s="155">
        <f t="shared" si="12"/>
        <v>-4905.42328</v>
      </c>
      <c r="I20" s="211">
        <f t="shared" si="6"/>
        <v>0.15987748456996806</v>
      </c>
      <c r="J20" s="155">
        <v>66.143000000000001</v>
      </c>
      <c r="K20" s="155">
        <v>66.143000000000001</v>
      </c>
      <c r="L20" s="155">
        <f>K20-J20</f>
        <v>0</v>
      </c>
      <c r="M20" s="211">
        <f t="shared" si="7"/>
        <v>1</v>
      </c>
      <c r="N20" s="155"/>
      <c r="O20" s="155">
        <f t="shared" si="13"/>
        <v>5905.0810000000001</v>
      </c>
      <c r="P20" s="155">
        <f t="shared" si="14"/>
        <v>999.65772000000015</v>
      </c>
      <c r="Q20" s="155">
        <f t="shared" si="15"/>
        <v>-4905.42328</v>
      </c>
      <c r="R20" s="211">
        <f t="shared" si="9"/>
        <v>0.1692877235722931</v>
      </c>
      <c r="S20" s="213"/>
      <c r="T20" s="213"/>
    </row>
    <row r="21" spans="1:20" s="214" customFormat="1" ht="112.5" customHeight="1" x14ac:dyDescent="0.4">
      <c r="A21" s="212" t="s">
        <v>114</v>
      </c>
      <c r="B21" s="127" t="s">
        <v>198</v>
      </c>
      <c r="C21" s="155">
        <v>9713.8000000000011</v>
      </c>
      <c r="D21" s="155">
        <v>50</v>
      </c>
      <c r="E21" s="155">
        <v>0</v>
      </c>
      <c r="F21" s="155">
        <f t="shared" si="11"/>
        <v>-50</v>
      </c>
      <c r="G21" s="211">
        <f t="shared" si="5"/>
        <v>0</v>
      </c>
      <c r="H21" s="155">
        <f t="shared" si="12"/>
        <v>-9713.8000000000011</v>
      </c>
      <c r="I21" s="211">
        <f t="shared" si="6"/>
        <v>0</v>
      </c>
      <c r="J21" s="155">
        <v>52.210050000000003</v>
      </c>
      <c r="K21" s="155">
        <v>0</v>
      </c>
      <c r="L21" s="155">
        <f>K21-J21</f>
        <v>-52.210050000000003</v>
      </c>
      <c r="M21" s="211">
        <f t="shared" si="7"/>
        <v>0</v>
      </c>
      <c r="N21" s="155" t="e">
        <f>#REF!+#REF!</f>
        <v>#REF!</v>
      </c>
      <c r="O21" s="155">
        <f t="shared" si="13"/>
        <v>9766.0100500000008</v>
      </c>
      <c r="P21" s="155">
        <f t="shared" si="14"/>
        <v>0</v>
      </c>
      <c r="Q21" s="155">
        <f t="shared" si="15"/>
        <v>-9766.0100500000008</v>
      </c>
      <c r="R21" s="211">
        <f t="shared" si="9"/>
        <v>0</v>
      </c>
      <c r="S21" s="213"/>
      <c r="T21" s="213"/>
    </row>
    <row r="22" spans="1:20" s="214" customFormat="1" ht="150" customHeight="1" x14ac:dyDescent="0.4">
      <c r="A22" s="212">
        <v>3160</v>
      </c>
      <c r="B22" s="127" t="s">
        <v>165</v>
      </c>
      <c r="C22" s="155">
        <v>12186.546</v>
      </c>
      <c r="D22" s="155">
        <v>4707.7110000000002</v>
      </c>
      <c r="E22" s="155">
        <v>3640.5079500000002</v>
      </c>
      <c r="F22" s="155">
        <f>E22-D22</f>
        <v>-1067.2030500000001</v>
      </c>
      <c r="G22" s="211">
        <f t="shared" si="5"/>
        <v>0.77330744176947142</v>
      </c>
      <c r="H22" s="155">
        <f>E22-C22</f>
        <v>-8546.0380499999992</v>
      </c>
      <c r="I22" s="211">
        <f t="shared" si="6"/>
        <v>0.29873172841591045</v>
      </c>
      <c r="J22" s="155">
        <v>0</v>
      </c>
      <c r="K22" s="155">
        <v>0</v>
      </c>
      <c r="L22" s="155">
        <f t="shared" ref="L22:L29" si="16">K22-J22</f>
        <v>0</v>
      </c>
      <c r="M22" s="211" t="str">
        <f t="shared" si="7"/>
        <v/>
      </c>
      <c r="N22" s="155"/>
      <c r="O22" s="155">
        <f t="shared" si="13"/>
        <v>12186.546</v>
      </c>
      <c r="P22" s="155">
        <f>E22+K22</f>
        <v>3640.5079500000002</v>
      </c>
      <c r="Q22" s="155">
        <f t="shared" si="15"/>
        <v>-8546.0380499999992</v>
      </c>
      <c r="R22" s="211">
        <f t="shared" si="9"/>
        <v>0.29873172841591045</v>
      </c>
      <c r="S22" s="213"/>
      <c r="T22" s="213"/>
    </row>
    <row r="23" spans="1:20" s="214" customFormat="1" ht="50.25" customHeight="1" x14ac:dyDescent="0.4">
      <c r="A23" s="212">
        <v>3170</v>
      </c>
      <c r="B23" s="127" t="s">
        <v>167</v>
      </c>
      <c r="C23" s="155">
        <v>500.2</v>
      </c>
      <c r="D23" s="155">
        <v>250.1</v>
      </c>
      <c r="E23" s="155">
        <v>210.64615000000001</v>
      </c>
      <c r="F23" s="155">
        <f>E23-D23</f>
        <v>-39.453849999999989</v>
      </c>
      <c r="G23" s="211">
        <f t="shared" si="5"/>
        <v>0.84224770091963219</v>
      </c>
      <c r="H23" s="155">
        <f>E23-C23</f>
        <v>-289.55385000000001</v>
      </c>
      <c r="I23" s="211">
        <f t="shared" si="6"/>
        <v>0.4211238504598161</v>
      </c>
      <c r="J23" s="155">
        <v>0</v>
      </c>
      <c r="K23" s="155">
        <v>0</v>
      </c>
      <c r="L23" s="155">
        <f t="shared" si="16"/>
        <v>0</v>
      </c>
      <c r="M23" s="211" t="str">
        <f t="shared" si="7"/>
        <v/>
      </c>
      <c r="N23" s="155"/>
      <c r="O23" s="155">
        <f t="shared" si="13"/>
        <v>500.2</v>
      </c>
      <c r="P23" s="155">
        <f>E23+K23</f>
        <v>210.64615000000001</v>
      </c>
      <c r="Q23" s="155">
        <f t="shared" si="15"/>
        <v>-289.55385000000001</v>
      </c>
      <c r="R23" s="211">
        <f t="shared" si="9"/>
        <v>0.4211238504598161</v>
      </c>
      <c r="S23" s="213"/>
      <c r="T23" s="213"/>
    </row>
    <row r="24" spans="1:20" s="214" customFormat="1" ht="126" customHeight="1" x14ac:dyDescent="0.4">
      <c r="A24" s="212" t="s">
        <v>123</v>
      </c>
      <c r="B24" s="127" t="s">
        <v>199</v>
      </c>
      <c r="C24" s="155">
        <v>15000</v>
      </c>
      <c r="D24" s="155">
        <v>3701</v>
      </c>
      <c r="E24" s="155">
        <v>3624.07249</v>
      </c>
      <c r="F24" s="155">
        <f t="shared" si="10"/>
        <v>-76.927509999999984</v>
      </c>
      <c r="G24" s="211">
        <f t="shared" si="5"/>
        <v>0.97921439881113215</v>
      </c>
      <c r="H24" s="155">
        <f t="shared" ref="H24:H33" si="17">E24-C24</f>
        <v>-11375.92751</v>
      </c>
      <c r="I24" s="211">
        <f t="shared" si="6"/>
        <v>0.24160483266666666</v>
      </c>
      <c r="J24" s="155">
        <v>0</v>
      </c>
      <c r="K24" s="155">
        <v>0</v>
      </c>
      <c r="L24" s="155">
        <f t="shared" si="16"/>
        <v>0</v>
      </c>
      <c r="M24" s="211" t="str">
        <f t="shared" si="7"/>
        <v/>
      </c>
      <c r="N24" s="155" t="e">
        <f>#REF!+#REF!</f>
        <v>#REF!</v>
      </c>
      <c r="O24" s="155">
        <f t="shared" si="13"/>
        <v>15000</v>
      </c>
      <c r="P24" s="155">
        <f t="shared" si="14"/>
        <v>3624.07249</v>
      </c>
      <c r="Q24" s="155">
        <f t="shared" si="15"/>
        <v>-11375.92751</v>
      </c>
      <c r="R24" s="211">
        <f t="shared" si="9"/>
        <v>0.24160483266666666</v>
      </c>
      <c r="S24" s="213"/>
      <c r="T24" s="213"/>
    </row>
    <row r="25" spans="1:20" s="214" customFormat="1" ht="48.75" customHeight="1" x14ac:dyDescent="0.4">
      <c r="A25" s="212" t="s">
        <v>124</v>
      </c>
      <c r="B25" s="127" t="s">
        <v>121</v>
      </c>
      <c r="C25" s="155">
        <v>832</v>
      </c>
      <c r="D25" s="155">
        <v>134</v>
      </c>
      <c r="E25" s="155">
        <v>81.094000000000008</v>
      </c>
      <c r="F25" s="155">
        <f t="shared" si="10"/>
        <v>-52.905999999999992</v>
      </c>
      <c r="G25" s="211">
        <f t="shared" si="5"/>
        <v>0.60517910447761203</v>
      </c>
      <c r="H25" s="155">
        <f t="shared" si="17"/>
        <v>-750.90599999999995</v>
      </c>
      <c r="I25" s="211">
        <f t="shared" si="6"/>
        <v>9.7468750000000007E-2</v>
      </c>
      <c r="J25" s="155">
        <v>0</v>
      </c>
      <c r="K25" s="155">
        <v>0</v>
      </c>
      <c r="L25" s="155">
        <f t="shared" si="16"/>
        <v>0</v>
      </c>
      <c r="M25" s="211" t="str">
        <f t="shared" si="7"/>
        <v/>
      </c>
      <c r="N25" s="155" t="e">
        <f>#REF!+#REF!</f>
        <v>#REF!</v>
      </c>
      <c r="O25" s="155">
        <f t="shared" si="13"/>
        <v>832</v>
      </c>
      <c r="P25" s="155">
        <f t="shared" si="14"/>
        <v>81.094000000000008</v>
      </c>
      <c r="Q25" s="155">
        <f t="shared" si="15"/>
        <v>-750.90599999999995</v>
      </c>
      <c r="R25" s="211">
        <f t="shared" si="9"/>
        <v>9.7468750000000007E-2</v>
      </c>
      <c r="S25" s="213"/>
      <c r="T25" s="213"/>
    </row>
    <row r="26" spans="1:20" s="214" customFormat="1" ht="66.75" customHeight="1" x14ac:dyDescent="0.4">
      <c r="A26" s="212">
        <v>3200</v>
      </c>
      <c r="B26" s="127" t="s">
        <v>166</v>
      </c>
      <c r="C26" s="155">
        <v>9490.4</v>
      </c>
      <c r="D26" s="155">
        <v>2740.5</v>
      </c>
      <c r="E26" s="155">
        <v>2242.7965399999998</v>
      </c>
      <c r="F26" s="155">
        <f>E26-D26</f>
        <v>-497.70346000000018</v>
      </c>
      <c r="G26" s="211">
        <f t="shared" si="5"/>
        <v>0.81838954205436953</v>
      </c>
      <c r="H26" s="155">
        <f>E26-C26</f>
        <v>-7247.6034600000003</v>
      </c>
      <c r="I26" s="211">
        <f t="shared" si="6"/>
        <v>0.23632265657928012</v>
      </c>
      <c r="J26" s="155">
        <v>332.90199999999999</v>
      </c>
      <c r="K26" s="155">
        <v>128.90199999999999</v>
      </c>
      <c r="L26" s="155">
        <f t="shared" si="16"/>
        <v>-204</v>
      </c>
      <c r="M26" s="211">
        <f t="shared" si="7"/>
        <v>0.38720704591741711</v>
      </c>
      <c r="N26" s="155"/>
      <c r="O26" s="155">
        <f t="shared" si="13"/>
        <v>9823.3019999999997</v>
      </c>
      <c r="P26" s="155">
        <f t="shared" si="14"/>
        <v>2371.6985399999999</v>
      </c>
      <c r="Q26" s="155">
        <f t="shared" si="15"/>
        <v>-7451.6034600000003</v>
      </c>
      <c r="R26" s="211">
        <f t="shared" si="9"/>
        <v>0.2414359794700397</v>
      </c>
      <c r="S26" s="213"/>
      <c r="T26" s="213"/>
    </row>
    <row r="27" spans="1:20" s="214" customFormat="1" ht="53.25" customHeight="1" x14ac:dyDescent="0.4">
      <c r="A27" s="212">
        <v>3210</v>
      </c>
      <c r="B27" s="127" t="s">
        <v>106</v>
      </c>
      <c r="C27" s="155">
        <v>1413.43</v>
      </c>
      <c r="D27" s="155">
        <v>438.87400000000002</v>
      </c>
      <c r="E27" s="155">
        <v>92.166899999999998</v>
      </c>
      <c r="F27" s="155">
        <f>E27-D27</f>
        <v>-346.70710000000003</v>
      </c>
      <c r="G27" s="211">
        <f t="shared" si="5"/>
        <v>0.21000765595592355</v>
      </c>
      <c r="H27" s="155">
        <f>E27-C27</f>
        <v>-1321.2631000000001</v>
      </c>
      <c r="I27" s="211">
        <f t="shared" si="6"/>
        <v>6.520796926625301E-2</v>
      </c>
      <c r="J27" s="155">
        <v>233.22961999999998</v>
      </c>
      <c r="K27" s="155">
        <v>87.152230000000003</v>
      </c>
      <c r="L27" s="155">
        <f t="shared" si="16"/>
        <v>-146.07738999999998</v>
      </c>
      <c r="M27" s="211">
        <f t="shared" si="7"/>
        <v>0.37367565063133923</v>
      </c>
      <c r="N27" s="155"/>
      <c r="O27" s="155">
        <f t="shared" si="13"/>
        <v>1646.6596200000001</v>
      </c>
      <c r="P27" s="155">
        <f t="shared" si="14"/>
        <v>179.31913</v>
      </c>
      <c r="Q27" s="155">
        <f t="shared" si="15"/>
        <v>-1467.34049</v>
      </c>
      <c r="R27" s="211">
        <f t="shared" si="9"/>
        <v>0.10889872310101342</v>
      </c>
      <c r="S27" s="213"/>
      <c r="T27" s="213"/>
    </row>
    <row r="28" spans="1:20" s="214" customFormat="1" ht="84.75" customHeight="1" x14ac:dyDescent="0.4">
      <c r="A28" s="212" t="s">
        <v>252</v>
      </c>
      <c r="B28" s="127" t="s">
        <v>253</v>
      </c>
      <c r="C28" s="155">
        <v>20409.372179999998</v>
      </c>
      <c r="D28" s="155">
        <v>4691.5721800000001</v>
      </c>
      <c r="E28" s="155">
        <v>597.96589000000006</v>
      </c>
      <c r="F28" s="155"/>
      <c r="G28" s="211"/>
      <c r="H28" s="155"/>
      <c r="I28" s="211"/>
      <c r="J28" s="155">
        <v>13373.38227</v>
      </c>
      <c r="K28" s="155">
        <v>1828.8322700000001</v>
      </c>
      <c r="L28" s="155">
        <f>K28-J28</f>
        <v>-11544.55</v>
      </c>
      <c r="M28" s="211">
        <f>IFERROR(K28/J28,"")</f>
        <v>0.1367516633471661</v>
      </c>
      <c r="N28" s="155"/>
      <c r="O28" s="155">
        <f>C28+J28</f>
        <v>33782.75445</v>
      </c>
      <c r="P28" s="155">
        <f>E28+K28</f>
        <v>2426.7981600000003</v>
      </c>
      <c r="Q28" s="155">
        <f>P28-O28</f>
        <v>-31355.956290000002</v>
      </c>
      <c r="R28" s="211">
        <f>IFERROR(P28/O28,"")</f>
        <v>7.1835414237514911E-2</v>
      </c>
      <c r="S28" s="213"/>
      <c r="T28" s="213"/>
    </row>
    <row r="29" spans="1:20" s="214" customFormat="1" ht="21" customHeight="1" x14ac:dyDescent="0.4">
      <c r="A29" s="212" t="s">
        <v>126</v>
      </c>
      <c r="B29" s="127" t="s">
        <v>157</v>
      </c>
      <c r="C29" s="155">
        <v>130054.288</v>
      </c>
      <c r="D29" s="155">
        <v>42896.558000000005</v>
      </c>
      <c r="E29" s="155">
        <v>26800.577190000004</v>
      </c>
      <c r="F29" s="155">
        <f t="shared" si="10"/>
        <v>-16095.980810000001</v>
      </c>
      <c r="G29" s="211">
        <f t="shared" si="5"/>
        <v>0.62477220643204057</v>
      </c>
      <c r="H29" s="155">
        <f t="shared" si="17"/>
        <v>-103253.71080999999</v>
      </c>
      <c r="I29" s="211">
        <f t="shared" si="6"/>
        <v>0.20607223031354416</v>
      </c>
      <c r="J29" s="155">
        <v>6835.9902899999997</v>
      </c>
      <c r="K29" s="155">
        <v>1436.9947299999999</v>
      </c>
      <c r="L29" s="155">
        <f t="shared" si="16"/>
        <v>-5398.9955599999994</v>
      </c>
      <c r="M29" s="211">
        <f t="shared" si="7"/>
        <v>0.21021017717098014</v>
      </c>
      <c r="N29" s="155"/>
      <c r="O29" s="155">
        <f t="shared" ref="O29:O47" si="18">C29+J29</f>
        <v>136890.27828999999</v>
      </c>
      <c r="P29" s="155">
        <f t="shared" ref="P29:P47" si="19">E29+K29</f>
        <v>28237.571920000002</v>
      </c>
      <c r="Q29" s="155">
        <f>P29-O29</f>
        <v>-108652.70636999999</v>
      </c>
      <c r="R29" s="211">
        <f t="shared" si="9"/>
        <v>0.20627887000258069</v>
      </c>
      <c r="S29" s="213"/>
      <c r="T29" s="213"/>
    </row>
    <row r="30" spans="1:20" s="59" customFormat="1" ht="27" customHeight="1" x14ac:dyDescent="0.35">
      <c r="A30" s="72" t="s">
        <v>127</v>
      </c>
      <c r="B30" s="130" t="s">
        <v>64</v>
      </c>
      <c r="C30" s="153">
        <v>304299.50249000004</v>
      </c>
      <c r="D30" s="153">
        <v>87662.116349999982</v>
      </c>
      <c r="E30" s="153">
        <v>64479.347880000016</v>
      </c>
      <c r="F30" s="153">
        <f t="shared" si="10"/>
        <v>-23182.768469999966</v>
      </c>
      <c r="G30" s="177">
        <f t="shared" si="5"/>
        <v>0.73554404758561398</v>
      </c>
      <c r="H30" s="153">
        <f t="shared" si="17"/>
        <v>-239820.15461000003</v>
      </c>
      <c r="I30" s="177">
        <f t="shared" si="6"/>
        <v>0.21189435852633032</v>
      </c>
      <c r="J30" s="153">
        <v>8256.4485599999989</v>
      </c>
      <c r="K30" s="153">
        <v>2734.2945199999999</v>
      </c>
      <c r="L30" s="153">
        <f t="shared" ref="L30:L41" si="20">K30-J30</f>
        <v>-5522.1540399999994</v>
      </c>
      <c r="M30" s="177">
        <f t="shared" si="7"/>
        <v>0.33117078125416194</v>
      </c>
      <c r="N30" s="153" t="e">
        <f>#REF!+#REF!</f>
        <v>#REF!</v>
      </c>
      <c r="O30" s="153">
        <f t="shared" si="18"/>
        <v>312555.95105000003</v>
      </c>
      <c r="P30" s="153">
        <f t="shared" si="19"/>
        <v>67213.642400000012</v>
      </c>
      <c r="Q30" s="153">
        <f t="shared" si="8"/>
        <v>-245342.30865000002</v>
      </c>
      <c r="R30" s="177">
        <f t="shared" si="9"/>
        <v>0.21504515327320625</v>
      </c>
      <c r="S30" s="58"/>
      <c r="T30" s="58"/>
    </row>
    <row r="31" spans="1:20" s="59" customFormat="1" ht="32.25" customHeight="1" x14ac:dyDescent="0.35">
      <c r="A31" s="73" t="s">
        <v>128</v>
      </c>
      <c r="B31" s="130" t="s">
        <v>66</v>
      </c>
      <c r="C31" s="153">
        <v>147143.56876999998</v>
      </c>
      <c r="D31" s="153">
        <v>41427.744000000006</v>
      </c>
      <c r="E31" s="153">
        <v>31379.933990000012</v>
      </c>
      <c r="F31" s="153">
        <f t="shared" si="10"/>
        <v>-10047.810009999994</v>
      </c>
      <c r="G31" s="177">
        <f t="shared" si="5"/>
        <v>0.75746181085796049</v>
      </c>
      <c r="H31" s="153">
        <f t="shared" si="17"/>
        <v>-115763.63477999996</v>
      </c>
      <c r="I31" s="177">
        <f t="shared" si="6"/>
        <v>0.21326065591796245</v>
      </c>
      <c r="J31" s="153">
        <v>3383.4500499999999</v>
      </c>
      <c r="K31" s="153">
        <v>667.35154</v>
      </c>
      <c r="L31" s="153">
        <f t="shared" si="20"/>
        <v>-2716.0985099999998</v>
      </c>
      <c r="M31" s="177">
        <f t="shared" si="7"/>
        <v>0.19723995629845342</v>
      </c>
      <c r="N31" s="153" t="e">
        <f>#REF!+#REF!</f>
        <v>#REF!</v>
      </c>
      <c r="O31" s="153">
        <f t="shared" si="18"/>
        <v>150527.01882</v>
      </c>
      <c r="P31" s="153">
        <f t="shared" si="19"/>
        <v>32047.285530000012</v>
      </c>
      <c r="Q31" s="153">
        <f t="shared" si="8"/>
        <v>-118479.73328999999</v>
      </c>
      <c r="R31" s="177">
        <f t="shared" si="9"/>
        <v>0.21290055287896262</v>
      </c>
      <c r="S31" s="58"/>
      <c r="T31" s="58"/>
    </row>
    <row r="32" spans="1:20" s="59" customFormat="1" ht="34.5" customHeight="1" x14ac:dyDescent="0.35">
      <c r="A32" s="73" t="s">
        <v>129</v>
      </c>
      <c r="B32" s="130" t="s">
        <v>63</v>
      </c>
      <c r="C32" s="153">
        <v>779523.62698000006</v>
      </c>
      <c r="D32" s="153">
        <v>167047.65300000002</v>
      </c>
      <c r="E32" s="153">
        <v>125426.44151999999</v>
      </c>
      <c r="F32" s="153">
        <f t="shared" si="10"/>
        <v>-41621.211480000027</v>
      </c>
      <c r="G32" s="177">
        <f t="shared" si="5"/>
        <v>0.75084228522504282</v>
      </c>
      <c r="H32" s="153">
        <f t="shared" si="17"/>
        <v>-654097.18546000007</v>
      </c>
      <c r="I32" s="177">
        <f t="shared" si="6"/>
        <v>0.16090139821152338</v>
      </c>
      <c r="J32" s="153">
        <v>215046.42994</v>
      </c>
      <c r="K32" s="153">
        <v>10180.34597</v>
      </c>
      <c r="L32" s="153">
        <f t="shared" si="20"/>
        <v>-204866.08397000001</v>
      </c>
      <c r="M32" s="177">
        <f t="shared" si="7"/>
        <v>4.7340223098985709E-2</v>
      </c>
      <c r="N32" s="153" t="e">
        <f>#REF!+#REF!</f>
        <v>#REF!</v>
      </c>
      <c r="O32" s="153">
        <f t="shared" si="18"/>
        <v>994570.05692000012</v>
      </c>
      <c r="P32" s="153">
        <f t="shared" si="19"/>
        <v>135606.78748999999</v>
      </c>
      <c r="Q32" s="153">
        <f t="shared" si="8"/>
        <v>-858963.2694300001</v>
      </c>
      <c r="R32" s="177">
        <f t="shared" si="9"/>
        <v>0.13634714472497711</v>
      </c>
      <c r="S32" s="58"/>
      <c r="T32" s="58"/>
    </row>
    <row r="33" spans="1:20" s="87" customFormat="1" ht="25.5" customHeight="1" x14ac:dyDescent="0.35">
      <c r="A33" s="84" t="s">
        <v>130</v>
      </c>
      <c r="B33" s="131" t="s">
        <v>143</v>
      </c>
      <c r="C33" s="152">
        <f>SUM(C34:C40)</f>
        <v>254188.54899999997</v>
      </c>
      <c r="D33" s="152">
        <f>SUM(D34:D40)</f>
        <v>69862.661999999997</v>
      </c>
      <c r="E33" s="152">
        <f>SUM(E34:E40)</f>
        <v>32981.163940000006</v>
      </c>
      <c r="F33" s="152">
        <f t="shared" si="10"/>
        <v>-36881.498059999991</v>
      </c>
      <c r="G33" s="177">
        <f t="shared" si="5"/>
        <v>0.47208570351928486</v>
      </c>
      <c r="H33" s="152">
        <f t="shared" si="17"/>
        <v>-221207.38505999997</v>
      </c>
      <c r="I33" s="177">
        <f t="shared" si="6"/>
        <v>0.12975078566580123</v>
      </c>
      <c r="J33" s="153">
        <f>SUM(J34:J40)</f>
        <v>937859.13973000005</v>
      </c>
      <c r="K33" s="153">
        <f>SUM(K34:K40)</f>
        <v>35728.964050000002</v>
      </c>
      <c r="L33" s="153">
        <f t="shared" si="20"/>
        <v>-902130.1756800001</v>
      </c>
      <c r="M33" s="177">
        <f t="shared" si="7"/>
        <v>3.8096300965074562E-2</v>
      </c>
      <c r="N33" s="152" t="e">
        <f>#REF!+#REF!</f>
        <v>#REF!</v>
      </c>
      <c r="O33" s="152">
        <f t="shared" si="18"/>
        <v>1192047.6887300001</v>
      </c>
      <c r="P33" s="152">
        <f t="shared" si="19"/>
        <v>68710.127990000008</v>
      </c>
      <c r="Q33" s="152">
        <f t="shared" si="8"/>
        <v>-1123337.5607400001</v>
      </c>
      <c r="R33" s="177">
        <f t="shared" si="9"/>
        <v>5.7640418784925741E-2</v>
      </c>
      <c r="S33" s="85"/>
      <c r="T33" s="86"/>
    </row>
    <row r="34" spans="1:20" s="214" customFormat="1" ht="48" customHeight="1" x14ac:dyDescent="0.4">
      <c r="A34" s="216" t="s">
        <v>155</v>
      </c>
      <c r="B34" s="132" t="s">
        <v>156</v>
      </c>
      <c r="C34" s="155">
        <v>14906.39</v>
      </c>
      <c r="D34" s="155">
        <v>5609.89</v>
      </c>
      <c r="E34" s="155">
        <v>1301.7873100000002</v>
      </c>
      <c r="F34" s="155">
        <f t="shared" si="10"/>
        <v>-4308.1026899999997</v>
      </c>
      <c r="G34" s="211">
        <f t="shared" si="5"/>
        <v>0.23205219888447012</v>
      </c>
      <c r="H34" s="155">
        <f t="shared" ref="H34:H44" si="21">E34-C34</f>
        <v>-13604.60269</v>
      </c>
      <c r="I34" s="211">
        <f t="shared" si="6"/>
        <v>8.7330823224134088E-2</v>
      </c>
      <c r="J34" s="155">
        <v>198.54300000000001</v>
      </c>
      <c r="K34" s="155">
        <v>0</v>
      </c>
      <c r="L34" s="155">
        <f t="shared" si="20"/>
        <v>-198.54300000000001</v>
      </c>
      <c r="M34" s="211">
        <f t="shared" si="7"/>
        <v>0</v>
      </c>
      <c r="N34" s="155"/>
      <c r="O34" s="155">
        <f t="shared" si="18"/>
        <v>15104.932999999999</v>
      </c>
      <c r="P34" s="155">
        <f t="shared" si="19"/>
        <v>1301.7873100000002</v>
      </c>
      <c r="Q34" s="155">
        <f>P34-O34</f>
        <v>-13803.145689999999</v>
      </c>
      <c r="R34" s="211">
        <f t="shared" si="9"/>
        <v>8.6182925141078101E-2</v>
      </c>
      <c r="S34" s="60"/>
      <c r="T34" s="213"/>
    </row>
    <row r="35" spans="1:20" s="214" customFormat="1" ht="29.25" customHeight="1" x14ac:dyDescent="0.4">
      <c r="A35" s="216" t="s">
        <v>233</v>
      </c>
      <c r="B35" s="132" t="s">
        <v>234</v>
      </c>
      <c r="C35" s="155">
        <v>0</v>
      </c>
      <c r="D35" s="155">
        <v>0</v>
      </c>
      <c r="E35" s="155">
        <v>0</v>
      </c>
      <c r="F35" s="155">
        <f t="shared" si="10"/>
        <v>0</v>
      </c>
      <c r="G35" s="211" t="str">
        <f t="shared" si="5"/>
        <v/>
      </c>
      <c r="H35" s="155">
        <f t="shared" si="21"/>
        <v>0</v>
      </c>
      <c r="I35" s="211" t="str">
        <f t="shared" si="6"/>
        <v/>
      </c>
      <c r="J35" s="155">
        <v>0</v>
      </c>
      <c r="K35" s="155">
        <v>0</v>
      </c>
      <c r="L35" s="155">
        <f t="shared" si="20"/>
        <v>0</v>
      </c>
      <c r="M35" s="211" t="str">
        <f t="shared" si="7"/>
        <v/>
      </c>
      <c r="N35" s="155"/>
      <c r="O35" s="155">
        <f t="shared" si="18"/>
        <v>0</v>
      </c>
      <c r="P35" s="155">
        <f t="shared" si="19"/>
        <v>0</v>
      </c>
      <c r="Q35" s="155">
        <f>P35-O35</f>
        <v>0</v>
      </c>
      <c r="R35" s="211" t="str">
        <f t="shared" si="9"/>
        <v/>
      </c>
      <c r="S35" s="60"/>
      <c r="T35" s="213"/>
    </row>
    <row r="36" spans="1:20" s="214" customFormat="1" ht="24" customHeight="1" x14ac:dyDescent="0.4">
      <c r="A36" s="216" t="s">
        <v>134</v>
      </c>
      <c r="B36" s="132" t="s">
        <v>144</v>
      </c>
      <c r="C36" s="155">
        <v>22360</v>
      </c>
      <c r="D36" s="155">
        <v>6846.5</v>
      </c>
      <c r="E36" s="155">
        <v>179.52262000000002</v>
      </c>
      <c r="F36" s="155">
        <f t="shared" si="10"/>
        <v>-6666.9773800000003</v>
      </c>
      <c r="G36" s="211">
        <f t="shared" si="5"/>
        <v>2.6221079383626673E-2</v>
      </c>
      <c r="H36" s="155">
        <f t="shared" si="21"/>
        <v>-22180.47738</v>
      </c>
      <c r="I36" s="211">
        <f t="shared" si="6"/>
        <v>8.0287397137745985E-3</v>
      </c>
      <c r="J36" s="155">
        <v>159978.36600000001</v>
      </c>
      <c r="K36" s="155">
        <v>3189.68199</v>
      </c>
      <c r="L36" s="155">
        <f t="shared" si="20"/>
        <v>-156788.68401</v>
      </c>
      <c r="M36" s="211">
        <f t="shared" si="7"/>
        <v>1.9938208332494156E-2</v>
      </c>
      <c r="N36" s="155"/>
      <c r="O36" s="155">
        <f t="shared" si="18"/>
        <v>182338.36600000001</v>
      </c>
      <c r="P36" s="155">
        <f t="shared" si="19"/>
        <v>3369.2046100000002</v>
      </c>
      <c r="Q36" s="155">
        <f t="shared" si="8"/>
        <v>-178969.16139000002</v>
      </c>
      <c r="R36" s="211">
        <f t="shared" si="9"/>
        <v>1.8477760242734655E-2</v>
      </c>
      <c r="S36" s="60"/>
      <c r="T36" s="213"/>
    </row>
    <row r="37" spans="1:20" s="214" customFormat="1" ht="50.25" customHeight="1" x14ac:dyDescent="0.4">
      <c r="A37" s="216" t="s">
        <v>135</v>
      </c>
      <c r="B37" s="132" t="s">
        <v>145</v>
      </c>
      <c r="C37" s="155">
        <v>198935.93799999999</v>
      </c>
      <c r="D37" s="155">
        <v>53802.332999999999</v>
      </c>
      <c r="E37" s="155">
        <v>30001.075610000004</v>
      </c>
      <c r="F37" s="155">
        <f t="shared" si="10"/>
        <v>-23801.257389999995</v>
      </c>
      <c r="G37" s="211">
        <f t="shared" si="5"/>
        <v>0.55761662993312955</v>
      </c>
      <c r="H37" s="155">
        <f t="shared" si="21"/>
        <v>-168934.86238999999</v>
      </c>
      <c r="I37" s="211">
        <f t="shared" si="6"/>
        <v>0.15080772188079966</v>
      </c>
      <c r="J37" s="155">
        <v>32693.736000000001</v>
      </c>
      <c r="K37" s="155">
        <v>873.00477999999998</v>
      </c>
      <c r="L37" s="155">
        <f t="shared" si="20"/>
        <v>-31820.731220000001</v>
      </c>
      <c r="M37" s="211">
        <f t="shared" si="7"/>
        <v>2.6702509006618271E-2</v>
      </c>
      <c r="N37" s="155"/>
      <c r="O37" s="155">
        <f t="shared" si="18"/>
        <v>231629.674</v>
      </c>
      <c r="P37" s="155">
        <f t="shared" si="19"/>
        <v>30874.080390000003</v>
      </c>
      <c r="Q37" s="155">
        <f t="shared" si="8"/>
        <v>-200755.59360999998</v>
      </c>
      <c r="R37" s="211">
        <f t="shared" si="9"/>
        <v>0.13329069569039761</v>
      </c>
      <c r="S37" s="60"/>
      <c r="T37" s="213"/>
    </row>
    <row r="38" spans="1:20" s="214" customFormat="1" ht="34.5" customHeight="1" x14ac:dyDescent="0.4">
      <c r="A38" s="216" t="s">
        <v>215</v>
      </c>
      <c r="B38" s="132" t="s">
        <v>214</v>
      </c>
      <c r="C38" s="155">
        <v>345</v>
      </c>
      <c r="D38" s="155">
        <v>135.99</v>
      </c>
      <c r="E38" s="155">
        <v>68.752030000000005</v>
      </c>
      <c r="F38" s="155">
        <f t="shared" si="10"/>
        <v>-67.237970000000004</v>
      </c>
      <c r="G38" s="211">
        <f t="shared" si="5"/>
        <v>0.50556680638282225</v>
      </c>
      <c r="H38" s="155">
        <f t="shared" si="21"/>
        <v>-276.24797000000001</v>
      </c>
      <c r="I38" s="211">
        <f t="shared" si="6"/>
        <v>0.1992812463768116</v>
      </c>
      <c r="J38" s="155">
        <v>0</v>
      </c>
      <c r="K38" s="155">
        <v>0</v>
      </c>
      <c r="L38" s="155">
        <f t="shared" si="20"/>
        <v>0</v>
      </c>
      <c r="M38" s="211" t="str">
        <f t="shared" si="7"/>
        <v/>
      </c>
      <c r="N38" s="155"/>
      <c r="O38" s="155">
        <f>C38+J38</f>
        <v>345</v>
      </c>
      <c r="P38" s="155">
        <f>E38+K38</f>
        <v>68.752030000000005</v>
      </c>
      <c r="Q38" s="155">
        <f>P38-O38</f>
        <v>-276.24797000000001</v>
      </c>
      <c r="R38" s="211">
        <f t="shared" si="9"/>
        <v>0.1992812463768116</v>
      </c>
      <c r="S38" s="60"/>
      <c r="T38" s="213"/>
    </row>
    <row r="39" spans="1:20" s="214" customFormat="1" ht="50.25" customHeight="1" x14ac:dyDescent="0.4">
      <c r="A39" s="216" t="s">
        <v>133</v>
      </c>
      <c r="B39" s="132" t="s">
        <v>146</v>
      </c>
      <c r="C39" s="155">
        <v>17553.071</v>
      </c>
      <c r="D39" s="155">
        <v>3379.799</v>
      </c>
      <c r="E39" s="155">
        <v>1412.02637</v>
      </c>
      <c r="F39" s="155">
        <f t="shared" si="10"/>
        <v>-1967.7726299999999</v>
      </c>
      <c r="G39" s="211">
        <f t="shared" si="5"/>
        <v>0.4177841256240386</v>
      </c>
      <c r="H39" s="155">
        <f t="shared" si="21"/>
        <v>-16141.04463</v>
      </c>
      <c r="I39" s="211">
        <f t="shared" si="6"/>
        <v>8.0443266594204518E-2</v>
      </c>
      <c r="J39" s="155">
        <v>282735.71444000001</v>
      </c>
      <c r="K39" s="155">
        <v>29817.02923</v>
      </c>
      <c r="L39" s="155">
        <f t="shared" si="20"/>
        <v>-252918.68521000003</v>
      </c>
      <c r="M39" s="211">
        <f t="shared" si="7"/>
        <v>0.10545901245287334</v>
      </c>
      <c r="N39" s="155"/>
      <c r="O39" s="155">
        <f>C39+J39</f>
        <v>300288.78544000001</v>
      </c>
      <c r="P39" s="155">
        <f>E39+K39</f>
        <v>31229.0556</v>
      </c>
      <c r="Q39" s="155">
        <f>P39-O39</f>
        <v>-269059.72983999999</v>
      </c>
      <c r="R39" s="211">
        <f t="shared" si="9"/>
        <v>0.10399674284952544</v>
      </c>
      <c r="S39" s="60"/>
      <c r="T39" s="213"/>
    </row>
    <row r="40" spans="1:20" s="214" customFormat="1" ht="78" customHeight="1" x14ac:dyDescent="0.4">
      <c r="A40" s="216" t="s">
        <v>186</v>
      </c>
      <c r="B40" s="132" t="s">
        <v>187</v>
      </c>
      <c r="C40" s="155">
        <v>88.15</v>
      </c>
      <c r="D40" s="155">
        <v>88.15</v>
      </c>
      <c r="E40" s="155">
        <v>18</v>
      </c>
      <c r="F40" s="155">
        <f t="shared" si="10"/>
        <v>-70.150000000000006</v>
      </c>
      <c r="G40" s="211">
        <f t="shared" si="5"/>
        <v>0.2041973908111174</v>
      </c>
      <c r="H40" s="155">
        <f t="shared" si="21"/>
        <v>-70.150000000000006</v>
      </c>
      <c r="I40" s="211">
        <f t="shared" si="6"/>
        <v>0.2041973908111174</v>
      </c>
      <c r="J40" s="155">
        <v>462252.78029000002</v>
      </c>
      <c r="K40" s="155">
        <v>1849.2480500000001</v>
      </c>
      <c r="L40" s="155">
        <f t="shared" si="20"/>
        <v>-460403.53224000003</v>
      </c>
      <c r="M40" s="211">
        <f t="shared" si="7"/>
        <v>4.0005125525472262E-3</v>
      </c>
      <c r="N40" s="155"/>
      <c r="O40" s="155">
        <f>C40+J40</f>
        <v>462340.93029000005</v>
      </c>
      <c r="P40" s="155">
        <f>E40+K40</f>
        <v>1867.2480500000001</v>
      </c>
      <c r="Q40" s="155">
        <f>P40-O40</f>
        <v>-460473.68224000005</v>
      </c>
      <c r="R40" s="211">
        <f t="shared" si="9"/>
        <v>4.0386821232305395E-3</v>
      </c>
      <c r="S40" s="60"/>
      <c r="T40" s="213"/>
    </row>
    <row r="41" spans="1:20" s="87" customFormat="1" ht="30.75" customHeight="1" x14ac:dyDescent="0.35">
      <c r="A41" s="84" t="s">
        <v>131</v>
      </c>
      <c r="B41" s="131" t="s">
        <v>147</v>
      </c>
      <c r="C41" s="152">
        <f>C42+C43+C44+C45+C46+C47</f>
        <v>228308.48103999998</v>
      </c>
      <c r="D41" s="152">
        <f>D42+D43+D44+D45+D46+D47</f>
        <v>76621.312040000004</v>
      </c>
      <c r="E41" s="152">
        <f>E42+E43+E44+E45+E46+E47</f>
        <v>18082.677949999998</v>
      </c>
      <c r="F41" s="152">
        <f t="shared" si="10"/>
        <v>-58538.634090000007</v>
      </c>
      <c r="G41" s="177">
        <f t="shared" si="5"/>
        <v>0.23600063048463554</v>
      </c>
      <c r="H41" s="152">
        <f t="shared" si="21"/>
        <v>-210225.80309</v>
      </c>
      <c r="I41" s="177">
        <f t="shared" si="6"/>
        <v>7.9202830607207647E-2</v>
      </c>
      <c r="J41" s="153">
        <f>J42+J43+J44+J45+J46+J47</f>
        <v>79904.291259999998</v>
      </c>
      <c r="K41" s="153">
        <f>K42+K43+K44+K45+K46+K47</f>
        <v>11181.805290000002</v>
      </c>
      <c r="L41" s="153">
        <f t="shared" si="20"/>
        <v>-68722.485969999994</v>
      </c>
      <c r="M41" s="177">
        <f t="shared" si="7"/>
        <v>0.13993998462004509</v>
      </c>
      <c r="N41" s="152"/>
      <c r="O41" s="152">
        <f t="shared" si="18"/>
        <v>308212.77229999995</v>
      </c>
      <c r="P41" s="152">
        <f t="shared" si="19"/>
        <v>29264.483240000001</v>
      </c>
      <c r="Q41" s="152">
        <f t="shared" si="8"/>
        <v>-278948.28905999998</v>
      </c>
      <c r="R41" s="177">
        <f t="shared" si="9"/>
        <v>9.4948963411273943E-2</v>
      </c>
      <c r="S41" s="85"/>
      <c r="T41" s="86"/>
    </row>
    <row r="42" spans="1:20" s="214" customFormat="1" ht="40.5" customHeight="1" x14ac:dyDescent="0.4">
      <c r="A42" s="216" t="s">
        <v>132</v>
      </c>
      <c r="B42" s="132" t="s">
        <v>148</v>
      </c>
      <c r="C42" s="155">
        <v>58242.544000000009</v>
      </c>
      <c r="D42" s="155">
        <v>18086.074000000001</v>
      </c>
      <c r="E42" s="155">
        <v>10416.078490000002</v>
      </c>
      <c r="F42" s="174">
        <f t="shared" si="10"/>
        <v>-7669.9955099999988</v>
      </c>
      <c r="G42" s="211">
        <f t="shared" si="5"/>
        <v>0.57591705585192243</v>
      </c>
      <c r="H42" s="174">
        <f t="shared" si="21"/>
        <v>-47826.465510000009</v>
      </c>
      <c r="I42" s="211">
        <f t="shared" si="6"/>
        <v>0.17883968959185575</v>
      </c>
      <c r="J42" s="155">
        <v>1127.1972599999999</v>
      </c>
      <c r="K42" s="155">
        <v>208.11237</v>
      </c>
      <c r="L42" s="155">
        <f t="shared" ref="L42:L47" si="22">K42-J42</f>
        <v>-919.08488999999986</v>
      </c>
      <c r="M42" s="211">
        <f t="shared" si="7"/>
        <v>0.18462817235733878</v>
      </c>
      <c r="N42" s="174"/>
      <c r="O42" s="174">
        <f t="shared" si="18"/>
        <v>59369.74126000001</v>
      </c>
      <c r="P42" s="174">
        <f t="shared" si="19"/>
        <v>10624.190860000002</v>
      </c>
      <c r="Q42" s="174">
        <f t="shared" si="8"/>
        <v>-48745.550400000007</v>
      </c>
      <c r="R42" s="211">
        <f t="shared" si="9"/>
        <v>0.17894959005250011</v>
      </c>
      <c r="S42" s="60"/>
      <c r="T42" s="213"/>
    </row>
    <row r="43" spans="1:20" s="214" customFormat="1" ht="33" customHeight="1" x14ac:dyDescent="0.4">
      <c r="A43" s="216" t="s">
        <v>149</v>
      </c>
      <c r="B43" s="132" t="s">
        <v>153</v>
      </c>
      <c r="C43" s="155">
        <v>68191.225649999993</v>
      </c>
      <c r="D43" s="155">
        <v>45382.913650000002</v>
      </c>
      <c r="E43" s="155">
        <v>7097.8595899999991</v>
      </c>
      <c r="F43" s="174">
        <f t="shared" si="10"/>
        <v>-38285.054060000002</v>
      </c>
      <c r="G43" s="211">
        <f t="shared" si="5"/>
        <v>0.15639938071715231</v>
      </c>
      <c r="H43" s="174">
        <f t="shared" si="21"/>
        <v>-61093.366059999993</v>
      </c>
      <c r="I43" s="211">
        <f t="shared" si="6"/>
        <v>0.10408757904470954</v>
      </c>
      <c r="J43" s="155">
        <v>72632.937999999995</v>
      </c>
      <c r="K43" s="155">
        <v>10951.297</v>
      </c>
      <c r="L43" s="155">
        <f t="shared" si="22"/>
        <v>-61681.640999999996</v>
      </c>
      <c r="M43" s="211">
        <f t="shared" si="7"/>
        <v>0.15077590555403392</v>
      </c>
      <c r="N43" s="174"/>
      <c r="O43" s="174">
        <f t="shared" si="18"/>
        <v>140824.16365</v>
      </c>
      <c r="P43" s="174">
        <f t="shared" si="19"/>
        <v>18049.156589999999</v>
      </c>
      <c r="Q43" s="174">
        <f>P43-O43</f>
        <v>-122775.00706</v>
      </c>
      <c r="R43" s="211">
        <f t="shared" si="9"/>
        <v>0.12816803680694183</v>
      </c>
      <c r="S43" s="60"/>
      <c r="T43" s="213"/>
    </row>
    <row r="44" spans="1:20" s="214" customFormat="1" ht="44.25" customHeight="1" x14ac:dyDescent="0.4">
      <c r="A44" s="216" t="s">
        <v>150</v>
      </c>
      <c r="B44" s="132" t="s">
        <v>154</v>
      </c>
      <c r="C44" s="155">
        <v>875.64739000000009</v>
      </c>
      <c r="D44" s="155">
        <v>247.64739</v>
      </c>
      <c r="E44" s="155">
        <v>64.741389999999996</v>
      </c>
      <c r="F44" s="174">
        <f t="shared" si="10"/>
        <v>-182.90600000000001</v>
      </c>
      <c r="G44" s="211">
        <f t="shared" si="5"/>
        <v>0.26142569077752037</v>
      </c>
      <c r="H44" s="174">
        <f t="shared" si="21"/>
        <v>-810.90600000000006</v>
      </c>
      <c r="I44" s="211">
        <f t="shared" si="6"/>
        <v>7.3935457056521339E-2</v>
      </c>
      <c r="J44" s="155">
        <v>6144.1559999999999</v>
      </c>
      <c r="K44" s="155">
        <v>22.395919999999997</v>
      </c>
      <c r="L44" s="155">
        <f t="shared" si="22"/>
        <v>-6121.76008</v>
      </c>
      <c r="M44" s="211">
        <f t="shared" si="7"/>
        <v>3.6450767200572375E-3</v>
      </c>
      <c r="N44" s="174"/>
      <c r="O44" s="174">
        <f t="shared" si="18"/>
        <v>7019.80339</v>
      </c>
      <c r="P44" s="174">
        <f t="shared" si="19"/>
        <v>87.137309999999985</v>
      </c>
      <c r="Q44" s="174">
        <f>P44-O44</f>
        <v>-6932.66608</v>
      </c>
      <c r="R44" s="211">
        <f t="shared" si="9"/>
        <v>1.2413069876590943E-2</v>
      </c>
      <c r="S44" s="60"/>
      <c r="T44" s="213"/>
    </row>
    <row r="45" spans="1:20" s="214" customFormat="1" ht="24.75" customHeight="1" x14ac:dyDescent="0.4">
      <c r="A45" s="216" t="s">
        <v>151</v>
      </c>
      <c r="B45" s="132" t="s">
        <v>65</v>
      </c>
      <c r="C45" s="155">
        <v>2455.6999999999998</v>
      </c>
      <c r="D45" s="155">
        <v>746.9</v>
      </c>
      <c r="E45" s="155">
        <v>503.99847999999997</v>
      </c>
      <c r="F45" s="174">
        <f t="shared" si="10"/>
        <v>-242.90152</v>
      </c>
      <c r="G45" s="211">
        <f t="shared" si="5"/>
        <v>0.67478709331905207</v>
      </c>
      <c r="H45" s="174">
        <f t="shared" ref="H45:H84" si="23">E45-C45</f>
        <v>-1951.7015199999998</v>
      </c>
      <c r="I45" s="211">
        <f t="shared" si="6"/>
        <v>0.20523617705745817</v>
      </c>
      <c r="J45" s="155"/>
      <c r="K45" s="155"/>
      <c r="L45" s="155">
        <f t="shared" si="22"/>
        <v>0</v>
      </c>
      <c r="M45" s="211" t="str">
        <f t="shared" si="7"/>
        <v/>
      </c>
      <c r="N45" s="174"/>
      <c r="O45" s="174">
        <f t="shared" si="18"/>
        <v>2455.6999999999998</v>
      </c>
      <c r="P45" s="174">
        <f t="shared" si="19"/>
        <v>503.99847999999997</v>
      </c>
      <c r="Q45" s="174">
        <f>P45-O45</f>
        <v>-1951.7015199999998</v>
      </c>
      <c r="R45" s="211">
        <f t="shared" si="9"/>
        <v>0.20523617705745817</v>
      </c>
      <c r="S45" s="60"/>
      <c r="T45" s="213"/>
    </row>
    <row r="46" spans="1:20" s="214" customFormat="1" ht="25.5" customHeight="1" x14ac:dyDescent="0.4">
      <c r="A46" s="216" t="s">
        <v>188</v>
      </c>
      <c r="B46" s="132" t="s">
        <v>189</v>
      </c>
      <c r="C46" s="155">
        <v>6075.2</v>
      </c>
      <c r="D46" s="155">
        <v>0</v>
      </c>
      <c r="E46" s="155">
        <v>0</v>
      </c>
      <c r="F46" s="174">
        <f>E46-D46</f>
        <v>0</v>
      </c>
      <c r="G46" s="211" t="str">
        <f t="shared" si="5"/>
        <v/>
      </c>
      <c r="H46" s="174">
        <f t="shared" si="23"/>
        <v>-6075.2</v>
      </c>
      <c r="I46" s="211">
        <f t="shared" si="6"/>
        <v>0</v>
      </c>
      <c r="J46" s="155">
        <v>0</v>
      </c>
      <c r="K46" s="155">
        <v>0</v>
      </c>
      <c r="L46" s="155">
        <f t="shared" si="22"/>
        <v>0</v>
      </c>
      <c r="M46" s="211" t="str">
        <f t="shared" si="7"/>
        <v/>
      </c>
      <c r="N46" s="174"/>
      <c r="O46" s="174">
        <f t="shared" si="18"/>
        <v>6075.2</v>
      </c>
      <c r="P46" s="174">
        <f t="shared" si="19"/>
        <v>0</v>
      </c>
      <c r="Q46" s="174">
        <f>P46-O46</f>
        <v>-6075.2</v>
      </c>
      <c r="R46" s="211">
        <f t="shared" si="9"/>
        <v>0</v>
      </c>
      <c r="S46" s="60"/>
      <c r="T46" s="213"/>
    </row>
    <row r="47" spans="1:20" s="214" customFormat="1" ht="24.75" customHeight="1" x14ac:dyDescent="0.4">
      <c r="A47" s="216" t="s">
        <v>152</v>
      </c>
      <c r="B47" s="132" t="s">
        <v>77</v>
      </c>
      <c r="C47" s="155">
        <v>92468.164000000004</v>
      </c>
      <c r="D47" s="155">
        <v>12157.777</v>
      </c>
      <c r="E47" s="155">
        <v>0</v>
      </c>
      <c r="F47" s="174">
        <f>E47-D47</f>
        <v>-12157.777</v>
      </c>
      <c r="G47" s="211">
        <f t="shared" si="5"/>
        <v>0</v>
      </c>
      <c r="H47" s="174">
        <f t="shared" si="23"/>
        <v>-92468.164000000004</v>
      </c>
      <c r="I47" s="211">
        <f t="shared" si="6"/>
        <v>0</v>
      </c>
      <c r="J47" s="155">
        <v>0</v>
      </c>
      <c r="K47" s="155">
        <v>0</v>
      </c>
      <c r="L47" s="155">
        <f t="shared" si="22"/>
        <v>0</v>
      </c>
      <c r="M47" s="211" t="str">
        <f t="shared" si="7"/>
        <v/>
      </c>
      <c r="N47" s="174"/>
      <c r="O47" s="174">
        <f t="shared" si="18"/>
        <v>92468.164000000004</v>
      </c>
      <c r="P47" s="174">
        <f t="shared" si="19"/>
        <v>0</v>
      </c>
      <c r="Q47" s="174">
        <f>P47-O47</f>
        <v>-92468.164000000004</v>
      </c>
      <c r="R47" s="211">
        <f t="shared" si="9"/>
        <v>0</v>
      </c>
      <c r="S47" s="213"/>
      <c r="T47" s="213"/>
    </row>
    <row r="48" spans="1:20" s="18" customFormat="1" ht="20.25" customHeight="1" x14ac:dyDescent="0.3">
      <c r="A48" s="74" t="s">
        <v>26</v>
      </c>
      <c r="B48" s="133" t="s">
        <v>27</v>
      </c>
      <c r="C48" s="156">
        <f>C6+C10+C11+C12+C30+C31+C32+C33+C41</f>
        <v>10521167.12607</v>
      </c>
      <c r="D48" s="156">
        <f>D6+D10+D11+D12+D30+D31+D32+D33+D41</f>
        <v>2864369.7363799992</v>
      </c>
      <c r="E48" s="156">
        <f>E6+E10+E11+E12+E30+E31+E32+E33+E41</f>
        <v>2184534.9673000001</v>
      </c>
      <c r="F48" s="156">
        <f t="shared" si="10"/>
        <v>-679834.76907999907</v>
      </c>
      <c r="G48" s="181">
        <f>IFERROR(E48/D48,"")</f>
        <v>0.7626581650945744</v>
      </c>
      <c r="H48" s="156">
        <f t="shared" si="23"/>
        <v>-8336632.1587700006</v>
      </c>
      <c r="I48" s="181">
        <f>IFERROR(E48/C48,"")</f>
        <v>0.20763237967078993</v>
      </c>
      <c r="J48" s="156">
        <f>J6+J10+J11+J12+J30+J31+J32+J33+J41</f>
        <v>1735505.6923300002</v>
      </c>
      <c r="K48" s="156">
        <f>K6+K10+K11+K12+K30+K31+K32+K33+K41</f>
        <v>201033.18309999999</v>
      </c>
      <c r="L48" s="156">
        <f>L6+L10+L11+L12+L30+L31+L32+L33+L41</f>
        <v>-1534472.5092300002</v>
      </c>
      <c r="M48" s="181">
        <f>IFERROR(K48/J48,"")</f>
        <v>0.11583550776494615</v>
      </c>
      <c r="N48" s="156" t="e">
        <f>#REF!+#REF!</f>
        <v>#REF!</v>
      </c>
      <c r="O48" s="156">
        <f t="shared" ref="O48:O90" si="24">C48+J48</f>
        <v>12256672.818400001</v>
      </c>
      <c r="P48" s="156">
        <f t="shared" ref="P48:P65" si="25">E48+K48</f>
        <v>2385568.1504000002</v>
      </c>
      <c r="Q48" s="156">
        <f t="shared" si="8"/>
        <v>-9871104.6680000015</v>
      </c>
      <c r="R48" s="181">
        <f>IFERROR(P48/O48,"")</f>
        <v>0.19463423603987617</v>
      </c>
      <c r="S48" s="32"/>
      <c r="T48" s="33"/>
    </row>
    <row r="49" spans="1:20" s="59" customFormat="1" ht="24" customHeight="1" x14ac:dyDescent="0.4">
      <c r="A49" s="75" t="s">
        <v>168</v>
      </c>
      <c r="B49" s="127" t="s">
        <v>136</v>
      </c>
      <c r="C49" s="155"/>
      <c r="D49" s="155"/>
      <c r="E49" s="155"/>
      <c r="F49" s="155">
        <f t="shared" si="10"/>
        <v>0</v>
      </c>
      <c r="G49" s="204" t="str">
        <f>IFERROR(E49/D49,"")</f>
        <v/>
      </c>
      <c r="H49" s="155">
        <f t="shared" si="23"/>
        <v>0</v>
      </c>
      <c r="I49" s="204" t="str">
        <f>IFERROR(E49/C49,"")</f>
        <v/>
      </c>
      <c r="J49" s="155">
        <v>0</v>
      </c>
      <c r="K49" s="155">
        <v>0</v>
      </c>
      <c r="L49" s="155">
        <f>K49-J49</f>
        <v>0</v>
      </c>
      <c r="M49" s="204" t="str">
        <f>IFERROR(K49/J49,"")</f>
        <v/>
      </c>
      <c r="N49" s="155" t="e">
        <f>#REF!+#REF!</f>
        <v>#REF!</v>
      </c>
      <c r="O49" s="155">
        <f>C49+J49</f>
        <v>0</v>
      </c>
      <c r="P49" s="155">
        <f>E49+K49</f>
        <v>0</v>
      </c>
      <c r="Q49" s="155">
        <f t="shared" si="8"/>
        <v>0</v>
      </c>
      <c r="R49" s="204" t="str">
        <f>IFERROR(P49/O49,"")</f>
        <v/>
      </c>
      <c r="S49" s="58"/>
      <c r="T49" s="58"/>
    </row>
    <row r="50" spans="1:20" s="59" customFormat="1" ht="90.75" customHeight="1" x14ac:dyDescent="0.4">
      <c r="A50" s="75" t="s">
        <v>169</v>
      </c>
      <c r="B50" s="127" t="s">
        <v>170</v>
      </c>
      <c r="C50" s="155">
        <v>85653.252999999997</v>
      </c>
      <c r="D50" s="155">
        <v>67408.752999999997</v>
      </c>
      <c r="E50" s="155">
        <v>62693.076000000001</v>
      </c>
      <c r="F50" s="155">
        <f t="shared" si="10"/>
        <v>-4715.676999999996</v>
      </c>
      <c r="G50" s="206">
        <f>IFERROR(E50/D50,"")</f>
        <v>0.93004355087239199</v>
      </c>
      <c r="H50" s="155">
        <f t="shared" si="23"/>
        <v>-22960.176999999996</v>
      </c>
      <c r="I50" s="206">
        <f>IFERROR(E50/C50,"")</f>
        <v>0.73194039693974033</v>
      </c>
      <c r="J50" s="155">
        <v>3845.0619999999999</v>
      </c>
      <c r="K50" s="155">
        <v>1207</v>
      </c>
      <c r="L50" s="155">
        <f>K50-J50</f>
        <v>-2638.0619999999999</v>
      </c>
      <c r="M50" s="206">
        <f>IFERROR(K50/J50,"")</f>
        <v>0.31390911251886189</v>
      </c>
      <c r="N50" s="155"/>
      <c r="O50" s="155">
        <f>C50+J50</f>
        <v>89498.315000000002</v>
      </c>
      <c r="P50" s="155">
        <f>E50+K50</f>
        <v>63900.076000000001</v>
      </c>
      <c r="Q50" s="155">
        <f t="shared" si="8"/>
        <v>-25598.239000000001</v>
      </c>
      <c r="R50" s="206">
        <f>IFERROR(P50/O50,"")</f>
        <v>0.71398077159329754</v>
      </c>
      <c r="S50" s="58"/>
      <c r="T50" s="58"/>
    </row>
    <row r="51" spans="1:20" s="32" customFormat="1" ht="21" customHeight="1" x14ac:dyDescent="0.35">
      <c r="A51" s="76" t="s">
        <v>28</v>
      </c>
      <c r="B51" s="134" t="s">
        <v>137</v>
      </c>
      <c r="C51" s="157">
        <f>C48+C49+C50</f>
        <v>10606820.379070001</v>
      </c>
      <c r="D51" s="157">
        <f>D48+D49+D50</f>
        <v>2931778.4893799992</v>
      </c>
      <c r="E51" s="157">
        <f>E48+E49+E50</f>
        <v>2247228.0433</v>
      </c>
      <c r="F51" s="157">
        <f t="shared" si="10"/>
        <v>-684550.44607999921</v>
      </c>
      <c r="G51" s="182">
        <f>IFERROR(E51/D51,"")</f>
        <v>0.76650676421847774</v>
      </c>
      <c r="H51" s="157">
        <f t="shared" si="23"/>
        <v>-8359592.3357700007</v>
      </c>
      <c r="I51" s="182">
        <f>IFERROR(E51/C51,"")</f>
        <v>0.21186632402433833</v>
      </c>
      <c r="J51" s="157">
        <f>J48+J49+J50</f>
        <v>1739350.7543300001</v>
      </c>
      <c r="K51" s="157">
        <f>K48+K49+K50</f>
        <v>202240.18309999999</v>
      </c>
      <c r="L51" s="157">
        <f>L48+L49+L50</f>
        <v>-1537110.5712300001</v>
      </c>
      <c r="M51" s="182">
        <f>IFERROR(K51/J51,"")</f>
        <v>0.11627337533647901</v>
      </c>
      <c r="N51" s="157" t="e">
        <f>#REF!+#REF!</f>
        <v>#REF!</v>
      </c>
      <c r="O51" s="157">
        <f t="shared" si="24"/>
        <v>12346171.133400001</v>
      </c>
      <c r="P51" s="157">
        <f t="shared" si="25"/>
        <v>2449468.2264</v>
      </c>
      <c r="Q51" s="157">
        <f t="shared" si="8"/>
        <v>-9896702.9070000015</v>
      </c>
      <c r="R51" s="182">
        <f>IFERROR(P51/O51,"")</f>
        <v>0.19839901779536109</v>
      </c>
    </row>
    <row r="52" spans="1:20" s="32" customFormat="1" ht="37.5" hidden="1" customHeight="1" x14ac:dyDescent="0.35">
      <c r="A52" s="77" t="s">
        <v>29</v>
      </c>
      <c r="B52" s="135" t="s">
        <v>30</v>
      </c>
      <c r="C52" s="158"/>
      <c r="D52" s="249"/>
      <c r="E52" s="250"/>
      <c r="F52" s="159">
        <f t="shared" si="10"/>
        <v>0</v>
      </c>
      <c r="G52" s="182" t="str">
        <f t="shared" ref="G52:G90" si="26">IFERROR(E52/D52,"")</f>
        <v/>
      </c>
      <c r="H52" s="159">
        <f t="shared" si="23"/>
        <v>0</v>
      </c>
      <c r="I52" s="182" t="str">
        <f t="shared" ref="I52:I90" si="27">IFERROR(E52/C52,"")</f>
        <v/>
      </c>
      <c r="J52" s="196"/>
      <c r="K52" s="196"/>
      <c r="L52" s="196" t="e">
        <f>K52-#REF!</f>
        <v>#REF!</v>
      </c>
      <c r="M52" s="182" t="str">
        <f t="shared" ref="M52:M90" si="28">IFERROR(K52/J52,"")</f>
        <v/>
      </c>
      <c r="N52" s="160"/>
      <c r="O52" s="159">
        <f t="shared" si="24"/>
        <v>0</v>
      </c>
      <c r="P52" s="159">
        <f t="shared" si="25"/>
        <v>0</v>
      </c>
      <c r="Q52" s="159">
        <f t="shared" si="8"/>
        <v>0</v>
      </c>
      <c r="R52" s="182" t="str">
        <f t="shared" ref="R52:R90" si="29">IFERROR(P52/O52,"")</f>
        <v/>
      </c>
    </row>
    <row r="53" spans="1:20" ht="20.25" hidden="1" customHeight="1" x14ac:dyDescent="0.4">
      <c r="A53" s="78"/>
      <c r="B53" s="136" t="s">
        <v>31</v>
      </c>
      <c r="C53" s="251"/>
      <c r="D53" s="189"/>
      <c r="E53" s="251"/>
      <c r="F53" s="161">
        <f t="shared" si="10"/>
        <v>0</v>
      </c>
      <c r="G53" s="182" t="str">
        <f t="shared" si="26"/>
        <v/>
      </c>
      <c r="H53" s="161">
        <f t="shared" si="23"/>
        <v>0</v>
      </c>
      <c r="I53" s="182" t="str">
        <f t="shared" si="27"/>
        <v/>
      </c>
      <c r="J53" s="189"/>
      <c r="K53" s="189"/>
      <c r="L53" s="189" t="e">
        <f>K53-#REF!</f>
        <v>#REF!</v>
      </c>
      <c r="M53" s="182" t="str">
        <f t="shared" si="28"/>
        <v/>
      </c>
      <c r="N53" s="162"/>
      <c r="O53" s="161">
        <f t="shared" si="24"/>
        <v>0</v>
      </c>
      <c r="P53" s="161">
        <f t="shared" si="25"/>
        <v>0</v>
      </c>
      <c r="Q53" s="161">
        <f t="shared" si="8"/>
        <v>0</v>
      </c>
      <c r="R53" s="182" t="str">
        <f t="shared" si="29"/>
        <v/>
      </c>
    </row>
    <row r="54" spans="1:20" ht="60.75" hidden="1" customHeight="1" x14ac:dyDescent="0.4">
      <c r="A54" s="79">
        <v>406</v>
      </c>
      <c r="B54" s="137" t="s">
        <v>32</v>
      </c>
      <c r="C54" s="251"/>
      <c r="D54" s="189"/>
      <c r="E54" s="251"/>
      <c r="F54" s="161">
        <f t="shared" si="10"/>
        <v>0</v>
      </c>
      <c r="G54" s="182" t="str">
        <f t="shared" si="26"/>
        <v/>
      </c>
      <c r="H54" s="161">
        <f t="shared" si="23"/>
        <v>0</v>
      </c>
      <c r="I54" s="182" t="str">
        <f t="shared" si="27"/>
        <v/>
      </c>
      <c r="J54" s="189"/>
      <c r="K54" s="189"/>
      <c r="L54" s="189" t="e">
        <f>K54-#REF!</f>
        <v>#REF!</v>
      </c>
      <c r="M54" s="182" t="str">
        <f t="shared" si="28"/>
        <v/>
      </c>
      <c r="N54" s="162"/>
      <c r="O54" s="161">
        <f t="shared" si="24"/>
        <v>0</v>
      </c>
      <c r="P54" s="161">
        <f t="shared" si="25"/>
        <v>0</v>
      </c>
      <c r="Q54" s="161">
        <f t="shared" si="8"/>
        <v>0</v>
      </c>
      <c r="R54" s="182" t="str">
        <f t="shared" si="29"/>
        <v/>
      </c>
    </row>
    <row r="55" spans="1:20" ht="20.25" hidden="1" customHeight="1" x14ac:dyDescent="0.4">
      <c r="A55" s="79">
        <v>406.1</v>
      </c>
      <c r="B55" s="138" t="s">
        <v>33</v>
      </c>
      <c r="C55" s="252"/>
      <c r="D55" s="194"/>
      <c r="E55" s="252"/>
      <c r="F55" s="163">
        <f t="shared" si="10"/>
        <v>0</v>
      </c>
      <c r="G55" s="182" t="str">
        <f t="shared" si="26"/>
        <v/>
      </c>
      <c r="H55" s="163">
        <f t="shared" si="23"/>
        <v>0</v>
      </c>
      <c r="I55" s="182" t="str">
        <f t="shared" si="27"/>
        <v/>
      </c>
      <c r="J55" s="194"/>
      <c r="K55" s="194"/>
      <c r="L55" s="194" t="e">
        <f>K55-#REF!</f>
        <v>#REF!</v>
      </c>
      <c r="M55" s="182" t="str">
        <f t="shared" si="28"/>
        <v/>
      </c>
      <c r="N55" s="162"/>
      <c r="O55" s="163">
        <f t="shared" si="24"/>
        <v>0</v>
      </c>
      <c r="P55" s="163">
        <f t="shared" si="25"/>
        <v>0</v>
      </c>
      <c r="Q55" s="163">
        <f t="shared" si="8"/>
        <v>0</v>
      </c>
      <c r="R55" s="182" t="str">
        <f t="shared" si="29"/>
        <v/>
      </c>
    </row>
    <row r="56" spans="1:20" ht="20.25" hidden="1" customHeight="1" x14ac:dyDescent="0.4">
      <c r="A56" s="79">
        <v>406.2</v>
      </c>
      <c r="B56" s="138" t="s">
        <v>34</v>
      </c>
      <c r="C56" s="252"/>
      <c r="D56" s="194"/>
      <c r="E56" s="252"/>
      <c r="F56" s="163">
        <f t="shared" si="10"/>
        <v>0</v>
      </c>
      <c r="G56" s="182" t="str">
        <f t="shared" si="26"/>
        <v/>
      </c>
      <c r="H56" s="163">
        <f t="shared" si="23"/>
        <v>0</v>
      </c>
      <c r="I56" s="182" t="str">
        <f t="shared" si="27"/>
        <v/>
      </c>
      <c r="J56" s="194"/>
      <c r="K56" s="194"/>
      <c r="L56" s="194" t="e">
        <f>K56-#REF!</f>
        <v>#REF!</v>
      </c>
      <c r="M56" s="182" t="str">
        <f t="shared" si="28"/>
        <v/>
      </c>
      <c r="N56" s="162"/>
      <c r="O56" s="163">
        <f t="shared" si="24"/>
        <v>0</v>
      </c>
      <c r="P56" s="163">
        <f t="shared" si="25"/>
        <v>0</v>
      </c>
      <c r="Q56" s="163">
        <f t="shared" si="8"/>
        <v>0</v>
      </c>
      <c r="R56" s="182" t="str">
        <f t="shared" si="29"/>
        <v/>
      </c>
    </row>
    <row r="57" spans="1:20" ht="60.75" hidden="1" customHeight="1" x14ac:dyDescent="0.4">
      <c r="A57" s="79">
        <v>201</v>
      </c>
      <c r="B57" s="137" t="s">
        <v>35</v>
      </c>
      <c r="C57" s="251"/>
      <c r="D57" s="189"/>
      <c r="E57" s="251"/>
      <c r="F57" s="161">
        <f t="shared" si="10"/>
        <v>0</v>
      </c>
      <c r="G57" s="182" t="str">
        <f t="shared" si="26"/>
        <v/>
      </c>
      <c r="H57" s="161">
        <f t="shared" si="23"/>
        <v>0</v>
      </c>
      <c r="I57" s="182" t="str">
        <f t="shared" si="27"/>
        <v/>
      </c>
      <c r="J57" s="189"/>
      <c r="K57" s="189"/>
      <c r="L57" s="189" t="e">
        <f>K57-#REF!</f>
        <v>#REF!</v>
      </c>
      <c r="M57" s="182" t="str">
        <f t="shared" si="28"/>
        <v/>
      </c>
      <c r="N57" s="162"/>
      <c r="O57" s="161">
        <f t="shared" si="24"/>
        <v>0</v>
      </c>
      <c r="P57" s="161">
        <f t="shared" si="25"/>
        <v>0</v>
      </c>
      <c r="Q57" s="161">
        <f t="shared" si="8"/>
        <v>0</v>
      </c>
      <c r="R57" s="182" t="str">
        <f t="shared" si="29"/>
        <v/>
      </c>
    </row>
    <row r="58" spans="1:20" ht="20.25" hidden="1" customHeight="1" x14ac:dyDescent="0.4">
      <c r="A58" s="78">
        <v>201.01</v>
      </c>
      <c r="B58" s="139" t="s">
        <v>36</v>
      </c>
      <c r="C58" s="251"/>
      <c r="D58" s="189"/>
      <c r="E58" s="251"/>
      <c r="F58" s="161">
        <f t="shared" si="10"/>
        <v>0</v>
      </c>
      <c r="G58" s="182" t="str">
        <f t="shared" si="26"/>
        <v/>
      </c>
      <c r="H58" s="161">
        <f t="shared" si="23"/>
        <v>0</v>
      </c>
      <c r="I58" s="182" t="str">
        <f t="shared" si="27"/>
        <v/>
      </c>
      <c r="J58" s="189"/>
      <c r="K58" s="189"/>
      <c r="L58" s="189" t="e">
        <f>K58-#REF!</f>
        <v>#REF!</v>
      </c>
      <c r="M58" s="182" t="str">
        <f t="shared" si="28"/>
        <v/>
      </c>
      <c r="N58" s="162"/>
      <c r="O58" s="161">
        <f t="shared" si="24"/>
        <v>0</v>
      </c>
      <c r="P58" s="161">
        <f t="shared" si="25"/>
        <v>0</v>
      </c>
      <c r="Q58" s="161">
        <f t="shared" si="8"/>
        <v>0</v>
      </c>
      <c r="R58" s="182" t="str">
        <f t="shared" si="29"/>
        <v/>
      </c>
    </row>
    <row r="59" spans="1:20" ht="15" hidden="1" customHeight="1" x14ac:dyDescent="0.4">
      <c r="A59" s="78">
        <v>201.011</v>
      </c>
      <c r="B59" s="140" t="s">
        <v>37</v>
      </c>
      <c r="C59" s="252"/>
      <c r="D59" s="194"/>
      <c r="E59" s="252"/>
      <c r="F59" s="163">
        <f t="shared" si="10"/>
        <v>0</v>
      </c>
      <c r="G59" s="182" t="str">
        <f t="shared" si="26"/>
        <v/>
      </c>
      <c r="H59" s="163">
        <f t="shared" si="23"/>
        <v>0</v>
      </c>
      <c r="I59" s="182" t="str">
        <f t="shared" si="27"/>
        <v/>
      </c>
      <c r="J59" s="194"/>
      <c r="K59" s="194"/>
      <c r="L59" s="194" t="e">
        <f>K59-#REF!</f>
        <v>#REF!</v>
      </c>
      <c r="M59" s="182" t="str">
        <f t="shared" si="28"/>
        <v/>
      </c>
      <c r="N59" s="162"/>
      <c r="O59" s="163">
        <f t="shared" si="24"/>
        <v>0</v>
      </c>
      <c r="P59" s="163">
        <f t="shared" si="25"/>
        <v>0</v>
      </c>
      <c r="Q59" s="163">
        <f t="shared" si="8"/>
        <v>0</v>
      </c>
      <c r="R59" s="182" t="str">
        <f t="shared" si="29"/>
        <v/>
      </c>
    </row>
    <row r="60" spans="1:20" ht="20.25" hidden="1" customHeight="1" x14ac:dyDescent="0.4">
      <c r="A60" s="78">
        <v>201.012</v>
      </c>
      <c r="B60" s="140" t="s">
        <v>38</v>
      </c>
      <c r="C60" s="252"/>
      <c r="D60" s="194"/>
      <c r="E60" s="252"/>
      <c r="F60" s="163">
        <f t="shared" si="10"/>
        <v>0</v>
      </c>
      <c r="G60" s="182" t="str">
        <f t="shared" si="26"/>
        <v/>
      </c>
      <c r="H60" s="163">
        <f t="shared" si="23"/>
        <v>0</v>
      </c>
      <c r="I60" s="182" t="str">
        <f t="shared" si="27"/>
        <v/>
      </c>
      <c r="J60" s="194"/>
      <c r="K60" s="194"/>
      <c r="L60" s="194" t="e">
        <f>K60-#REF!</f>
        <v>#REF!</v>
      </c>
      <c r="M60" s="182" t="str">
        <f t="shared" si="28"/>
        <v/>
      </c>
      <c r="N60" s="162"/>
      <c r="O60" s="163">
        <f t="shared" si="24"/>
        <v>0</v>
      </c>
      <c r="P60" s="163">
        <f t="shared" si="25"/>
        <v>0</v>
      </c>
      <c r="Q60" s="163">
        <f t="shared" si="8"/>
        <v>0</v>
      </c>
      <c r="R60" s="182" t="str">
        <f t="shared" si="29"/>
        <v/>
      </c>
    </row>
    <row r="61" spans="1:20" ht="20.25" hidden="1" customHeight="1" x14ac:dyDescent="0.4">
      <c r="A61" s="78">
        <v>201.02</v>
      </c>
      <c r="B61" s="141" t="s">
        <v>39</v>
      </c>
      <c r="C61" s="251"/>
      <c r="D61" s="189"/>
      <c r="E61" s="251"/>
      <c r="F61" s="161">
        <f t="shared" si="10"/>
        <v>0</v>
      </c>
      <c r="G61" s="182" t="str">
        <f t="shared" si="26"/>
        <v/>
      </c>
      <c r="H61" s="161">
        <f t="shared" si="23"/>
        <v>0</v>
      </c>
      <c r="I61" s="182" t="str">
        <f t="shared" si="27"/>
        <v/>
      </c>
      <c r="J61" s="189"/>
      <c r="K61" s="189"/>
      <c r="L61" s="189" t="e">
        <f>K61-#REF!</f>
        <v>#REF!</v>
      </c>
      <c r="M61" s="182" t="str">
        <f t="shared" si="28"/>
        <v/>
      </c>
      <c r="N61" s="162"/>
      <c r="O61" s="161">
        <f t="shared" si="24"/>
        <v>0</v>
      </c>
      <c r="P61" s="161">
        <f t="shared" si="25"/>
        <v>0</v>
      </c>
      <c r="Q61" s="161">
        <f t="shared" si="8"/>
        <v>0</v>
      </c>
      <c r="R61" s="182" t="str">
        <f t="shared" si="29"/>
        <v/>
      </c>
    </row>
    <row r="62" spans="1:20" ht="20.25" hidden="1" customHeight="1" x14ac:dyDescent="0.4">
      <c r="A62" s="78">
        <v>201.02099999999999</v>
      </c>
      <c r="B62" s="140" t="s">
        <v>37</v>
      </c>
      <c r="C62" s="252"/>
      <c r="D62" s="194"/>
      <c r="E62" s="252"/>
      <c r="F62" s="163">
        <f t="shared" si="10"/>
        <v>0</v>
      </c>
      <c r="G62" s="182" t="str">
        <f t="shared" si="26"/>
        <v/>
      </c>
      <c r="H62" s="163">
        <f t="shared" si="23"/>
        <v>0</v>
      </c>
      <c r="I62" s="182" t="str">
        <f t="shared" si="27"/>
        <v/>
      </c>
      <c r="J62" s="194"/>
      <c r="K62" s="194"/>
      <c r="L62" s="194" t="e">
        <f>K62-#REF!</f>
        <v>#REF!</v>
      </c>
      <c r="M62" s="182" t="str">
        <f t="shared" si="28"/>
        <v/>
      </c>
      <c r="N62" s="162"/>
      <c r="O62" s="163">
        <f t="shared" si="24"/>
        <v>0</v>
      </c>
      <c r="P62" s="163">
        <f t="shared" si="25"/>
        <v>0</v>
      </c>
      <c r="Q62" s="163">
        <f t="shared" si="8"/>
        <v>0</v>
      </c>
      <c r="R62" s="182" t="str">
        <f t="shared" si="29"/>
        <v/>
      </c>
    </row>
    <row r="63" spans="1:20" ht="20.25" hidden="1" customHeight="1" x14ac:dyDescent="0.4">
      <c r="A63" s="78">
        <v>201.02199999999999</v>
      </c>
      <c r="B63" s="140" t="s">
        <v>38</v>
      </c>
      <c r="C63" s="252"/>
      <c r="D63" s="194"/>
      <c r="E63" s="252"/>
      <c r="F63" s="163">
        <f t="shared" si="10"/>
        <v>0</v>
      </c>
      <c r="G63" s="182" t="str">
        <f t="shared" si="26"/>
        <v/>
      </c>
      <c r="H63" s="163">
        <f t="shared" si="23"/>
        <v>0</v>
      </c>
      <c r="I63" s="182" t="str">
        <f t="shared" si="27"/>
        <v/>
      </c>
      <c r="J63" s="194"/>
      <c r="K63" s="194"/>
      <c r="L63" s="194" t="e">
        <f>K63-#REF!</f>
        <v>#REF!</v>
      </c>
      <c r="M63" s="182" t="str">
        <f t="shared" si="28"/>
        <v/>
      </c>
      <c r="N63" s="162"/>
      <c r="O63" s="163">
        <f t="shared" si="24"/>
        <v>0</v>
      </c>
      <c r="P63" s="163">
        <f t="shared" si="25"/>
        <v>0</v>
      </c>
      <c r="Q63" s="163">
        <f t="shared" si="8"/>
        <v>0</v>
      </c>
      <c r="R63" s="182" t="str">
        <f t="shared" si="29"/>
        <v/>
      </c>
    </row>
    <row r="64" spans="1:20" ht="40.5" hidden="1" customHeight="1" x14ac:dyDescent="0.4">
      <c r="A64" s="78">
        <v>201.03</v>
      </c>
      <c r="B64" s="141" t="s">
        <v>40</v>
      </c>
      <c r="C64" s="251"/>
      <c r="D64" s="189"/>
      <c r="E64" s="251"/>
      <c r="F64" s="161">
        <f t="shared" si="10"/>
        <v>0</v>
      </c>
      <c r="G64" s="182" t="str">
        <f t="shared" si="26"/>
        <v/>
      </c>
      <c r="H64" s="161">
        <f t="shared" si="23"/>
        <v>0</v>
      </c>
      <c r="I64" s="182" t="str">
        <f t="shared" si="27"/>
        <v/>
      </c>
      <c r="J64" s="189"/>
      <c r="K64" s="189"/>
      <c r="L64" s="189" t="e">
        <f>K64-#REF!</f>
        <v>#REF!</v>
      </c>
      <c r="M64" s="182" t="str">
        <f t="shared" si="28"/>
        <v/>
      </c>
      <c r="N64" s="162"/>
      <c r="O64" s="161">
        <f t="shared" si="24"/>
        <v>0</v>
      </c>
      <c r="P64" s="161">
        <f t="shared" si="25"/>
        <v>0</v>
      </c>
      <c r="Q64" s="161">
        <f t="shared" si="8"/>
        <v>0</v>
      </c>
      <c r="R64" s="182" t="str">
        <f t="shared" si="29"/>
        <v/>
      </c>
    </row>
    <row r="65" spans="1:18" ht="20.25" hidden="1" customHeight="1" x14ac:dyDescent="0.4">
      <c r="A65" s="78">
        <v>201.03100000000001</v>
      </c>
      <c r="B65" s="140" t="s">
        <v>37</v>
      </c>
      <c r="C65" s="252"/>
      <c r="D65" s="194"/>
      <c r="E65" s="252"/>
      <c r="F65" s="163">
        <f t="shared" si="10"/>
        <v>0</v>
      </c>
      <c r="G65" s="182" t="str">
        <f t="shared" si="26"/>
        <v/>
      </c>
      <c r="H65" s="163">
        <f t="shared" si="23"/>
        <v>0</v>
      </c>
      <c r="I65" s="182" t="str">
        <f t="shared" si="27"/>
        <v/>
      </c>
      <c r="J65" s="194"/>
      <c r="K65" s="194"/>
      <c r="L65" s="194" t="e">
        <f>K65-#REF!</f>
        <v>#REF!</v>
      </c>
      <c r="M65" s="182" t="str">
        <f t="shared" si="28"/>
        <v/>
      </c>
      <c r="N65" s="162"/>
      <c r="O65" s="163">
        <f t="shared" si="24"/>
        <v>0</v>
      </c>
      <c r="P65" s="163">
        <f t="shared" si="25"/>
        <v>0</v>
      </c>
      <c r="Q65" s="163">
        <f t="shared" si="8"/>
        <v>0</v>
      </c>
      <c r="R65" s="182" t="str">
        <f t="shared" si="29"/>
        <v/>
      </c>
    </row>
    <row r="66" spans="1:18" ht="20.25" hidden="1" customHeight="1" x14ac:dyDescent="0.4">
      <c r="A66" s="78">
        <v>201.03200000000001</v>
      </c>
      <c r="B66" s="140" t="s">
        <v>38</v>
      </c>
      <c r="C66" s="252"/>
      <c r="D66" s="194"/>
      <c r="E66" s="252"/>
      <c r="F66" s="163">
        <f t="shared" si="10"/>
        <v>0</v>
      </c>
      <c r="G66" s="182" t="str">
        <f t="shared" si="26"/>
        <v/>
      </c>
      <c r="H66" s="163">
        <f t="shared" si="23"/>
        <v>0</v>
      </c>
      <c r="I66" s="182" t="str">
        <f t="shared" si="27"/>
        <v/>
      </c>
      <c r="J66" s="194"/>
      <c r="K66" s="194"/>
      <c r="L66" s="194" t="e">
        <f>K66-#REF!</f>
        <v>#REF!</v>
      </c>
      <c r="M66" s="182" t="str">
        <f t="shared" si="28"/>
        <v/>
      </c>
      <c r="N66" s="162"/>
      <c r="O66" s="163">
        <f t="shared" si="24"/>
        <v>0</v>
      </c>
      <c r="P66" s="163">
        <f t="shared" ref="P66:P90" si="30">E66+K66</f>
        <v>0</v>
      </c>
      <c r="Q66" s="163">
        <f t="shared" ref="Q66:Q90" si="31">P66-O66</f>
        <v>0</v>
      </c>
      <c r="R66" s="182" t="str">
        <f t="shared" si="29"/>
        <v/>
      </c>
    </row>
    <row r="67" spans="1:18" ht="40.5" hidden="1" customHeight="1" x14ac:dyDescent="0.4">
      <c r="A67" s="79">
        <v>202</v>
      </c>
      <c r="B67" s="137" t="s">
        <v>41</v>
      </c>
      <c r="C67" s="251"/>
      <c r="D67" s="189"/>
      <c r="E67" s="251"/>
      <c r="F67" s="161">
        <f t="shared" si="10"/>
        <v>0</v>
      </c>
      <c r="G67" s="182" t="str">
        <f t="shared" si="26"/>
        <v/>
      </c>
      <c r="H67" s="161">
        <f t="shared" si="23"/>
        <v>0</v>
      </c>
      <c r="I67" s="182" t="str">
        <f t="shared" si="27"/>
        <v/>
      </c>
      <c r="J67" s="189"/>
      <c r="K67" s="189"/>
      <c r="L67" s="189" t="e">
        <f>K67-#REF!</f>
        <v>#REF!</v>
      </c>
      <c r="M67" s="182" t="str">
        <f t="shared" si="28"/>
        <v/>
      </c>
      <c r="N67" s="162"/>
      <c r="O67" s="161">
        <f t="shared" si="24"/>
        <v>0</v>
      </c>
      <c r="P67" s="161">
        <f t="shared" si="30"/>
        <v>0</v>
      </c>
      <c r="Q67" s="161">
        <f t="shared" si="31"/>
        <v>0</v>
      </c>
      <c r="R67" s="182" t="str">
        <f t="shared" si="29"/>
        <v/>
      </c>
    </row>
    <row r="68" spans="1:18" ht="40.5" hidden="1" customHeight="1" x14ac:dyDescent="0.4">
      <c r="A68" s="78">
        <v>202.01</v>
      </c>
      <c r="B68" s="141" t="s">
        <v>42</v>
      </c>
      <c r="C68" s="251"/>
      <c r="D68" s="189"/>
      <c r="E68" s="251"/>
      <c r="F68" s="161">
        <f t="shared" si="10"/>
        <v>0</v>
      </c>
      <c r="G68" s="182" t="str">
        <f t="shared" si="26"/>
        <v/>
      </c>
      <c r="H68" s="161">
        <f t="shared" si="23"/>
        <v>0</v>
      </c>
      <c r="I68" s="182" t="str">
        <f t="shared" si="27"/>
        <v/>
      </c>
      <c r="J68" s="189"/>
      <c r="K68" s="189"/>
      <c r="L68" s="189" t="e">
        <f>K68-#REF!</f>
        <v>#REF!</v>
      </c>
      <c r="M68" s="182" t="str">
        <f t="shared" si="28"/>
        <v/>
      </c>
      <c r="N68" s="162"/>
      <c r="O68" s="161">
        <f t="shared" si="24"/>
        <v>0</v>
      </c>
      <c r="P68" s="161">
        <f t="shared" si="30"/>
        <v>0</v>
      </c>
      <c r="Q68" s="161">
        <f t="shared" si="31"/>
        <v>0</v>
      </c>
      <c r="R68" s="182" t="str">
        <f t="shared" si="29"/>
        <v/>
      </c>
    </row>
    <row r="69" spans="1:18" ht="21" hidden="1" x14ac:dyDescent="0.4">
      <c r="A69" s="78">
        <v>202.011</v>
      </c>
      <c r="B69" s="140" t="s">
        <v>37</v>
      </c>
      <c r="C69" s="252"/>
      <c r="D69" s="194"/>
      <c r="E69" s="252"/>
      <c r="F69" s="163">
        <f t="shared" si="10"/>
        <v>0</v>
      </c>
      <c r="G69" s="182" t="str">
        <f t="shared" si="26"/>
        <v/>
      </c>
      <c r="H69" s="163">
        <f t="shared" si="23"/>
        <v>0</v>
      </c>
      <c r="I69" s="182" t="str">
        <f t="shared" si="27"/>
        <v/>
      </c>
      <c r="J69" s="194"/>
      <c r="K69" s="194"/>
      <c r="L69" s="194" t="e">
        <f>K69-#REF!</f>
        <v>#REF!</v>
      </c>
      <c r="M69" s="182" t="str">
        <f t="shared" si="28"/>
        <v/>
      </c>
      <c r="N69" s="162"/>
      <c r="O69" s="163">
        <f t="shared" si="24"/>
        <v>0</v>
      </c>
      <c r="P69" s="163">
        <f t="shared" si="30"/>
        <v>0</v>
      </c>
      <c r="Q69" s="163">
        <f t="shared" si="31"/>
        <v>0</v>
      </c>
      <c r="R69" s="182" t="str">
        <f t="shared" si="29"/>
        <v/>
      </c>
    </row>
    <row r="70" spans="1:18" ht="21" hidden="1" x14ac:dyDescent="0.4">
      <c r="A70" s="78">
        <v>202.012</v>
      </c>
      <c r="B70" s="140" t="s">
        <v>38</v>
      </c>
      <c r="C70" s="252"/>
      <c r="D70" s="194"/>
      <c r="E70" s="252"/>
      <c r="F70" s="163">
        <f t="shared" si="10"/>
        <v>0</v>
      </c>
      <c r="G70" s="182" t="str">
        <f t="shared" si="26"/>
        <v/>
      </c>
      <c r="H70" s="163">
        <f t="shared" si="23"/>
        <v>0</v>
      </c>
      <c r="I70" s="182" t="str">
        <f t="shared" si="27"/>
        <v/>
      </c>
      <c r="J70" s="194"/>
      <c r="K70" s="194"/>
      <c r="L70" s="194" t="e">
        <f>K70-#REF!</f>
        <v>#REF!</v>
      </c>
      <c r="M70" s="182" t="str">
        <f t="shared" si="28"/>
        <v/>
      </c>
      <c r="N70" s="162"/>
      <c r="O70" s="163">
        <f t="shared" si="24"/>
        <v>0</v>
      </c>
      <c r="P70" s="163">
        <f t="shared" si="30"/>
        <v>0</v>
      </c>
      <c r="Q70" s="163">
        <f t="shared" si="31"/>
        <v>0</v>
      </c>
      <c r="R70" s="182" t="str">
        <f t="shared" si="29"/>
        <v/>
      </c>
    </row>
    <row r="71" spans="1:18" ht="19.5" hidden="1" customHeight="1" x14ac:dyDescent="0.4">
      <c r="A71" s="78">
        <v>202.01300000000001</v>
      </c>
      <c r="B71" s="140" t="s">
        <v>43</v>
      </c>
      <c r="C71" s="252"/>
      <c r="D71" s="194"/>
      <c r="E71" s="252"/>
      <c r="F71" s="163">
        <f t="shared" si="10"/>
        <v>0</v>
      </c>
      <c r="G71" s="182" t="str">
        <f t="shared" si="26"/>
        <v/>
      </c>
      <c r="H71" s="163">
        <f t="shared" si="23"/>
        <v>0</v>
      </c>
      <c r="I71" s="182" t="str">
        <f t="shared" si="27"/>
        <v/>
      </c>
      <c r="J71" s="194"/>
      <c r="K71" s="194"/>
      <c r="L71" s="194" t="e">
        <f>K71-#REF!</f>
        <v>#REF!</v>
      </c>
      <c r="M71" s="182" t="str">
        <f t="shared" si="28"/>
        <v/>
      </c>
      <c r="N71" s="162"/>
      <c r="O71" s="163">
        <f t="shared" si="24"/>
        <v>0</v>
      </c>
      <c r="P71" s="163">
        <f t="shared" si="30"/>
        <v>0</v>
      </c>
      <c r="Q71" s="163">
        <f t="shared" si="31"/>
        <v>0</v>
      </c>
      <c r="R71" s="182" t="str">
        <f t="shared" si="29"/>
        <v/>
      </c>
    </row>
    <row r="72" spans="1:18" ht="21" hidden="1" x14ac:dyDescent="0.4">
      <c r="A72" s="78">
        <v>202.01400000000001</v>
      </c>
      <c r="B72" s="140" t="s">
        <v>44</v>
      </c>
      <c r="C72" s="252"/>
      <c r="D72" s="194"/>
      <c r="E72" s="252"/>
      <c r="F72" s="163">
        <f t="shared" si="10"/>
        <v>0</v>
      </c>
      <c r="G72" s="182" t="str">
        <f t="shared" si="26"/>
        <v/>
      </c>
      <c r="H72" s="163">
        <f t="shared" si="23"/>
        <v>0</v>
      </c>
      <c r="I72" s="182" t="str">
        <f t="shared" si="27"/>
        <v/>
      </c>
      <c r="J72" s="194"/>
      <c r="K72" s="194"/>
      <c r="L72" s="194" t="e">
        <f>K72-#REF!</f>
        <v>#REF!</v>
      </c>
      <c r="M72" s="182" t="str">
        <f t="shared" si="28"/>
        <v/>
      </c>
      <c r="N72" s="162"/>
      <c r="O72" s="163">
        <f t="shared" si="24"/>
        <v>0</v>
      </c>
      <c r="P72" s="163">
        <f t="shared" si="30"/>
        <v>0</v>
      </c>
      <c r="Q72" s="163">
        <f t="shared" si="31"/>
        <v>0</v>
      </c>
      <c r="R72" s="182" t="str">
        <f t="shared" si="29"/>
        <v/>
      </c>
    </row>
    <row r="73" spans="1:18" ht="40.799999999999997" hidden="1" x14ac:dyDescent="0.4">
      <c r="A73" s="79">
        <v>203</v>
      </c>
      <c r="B73" s="137" t="s">
        <v>45</v>
      </c>
      <c r="C73" s="251"/>
      <c r="D73" s="189"/>
      <c r="E73" s="251"/>
      <c r="F73" s="161">
        <f t="shared" si="10"/>
        <v>0</v>
      </c>
      <c r="G73" s="182" t="str">
        <f t="shared" si="26"/>
        <v/>
      </c>
      <c r="H73" s="161">
        <f t="shared" si="23"/>
        <v>0</v>
      </c>
      <c r="I73" s="182" t="str">
        <f t="shared" si="27"/>
        <v/>
      </c>
      <c r="J73" s="189"/>
      <c r="K73" s="189"/>
      <c r="L73" s="189" t="e">
        <f>K73-#REF!</f>
        <v>#REF!</v>
      </c>
      <c r="M73" s="182" t="str">
        <f t="shared" si="28"/>
        <v/>
      </c>
      <c r="N73" s="162"/>
      <c r="O73" s="161">
        <f t="shared" si="24"/>
        <v>0</v>
      </c>
      <c r="P73" s="161">
        <f t="shared" si="30"/>
        <v>0</v>
      </c>
      <c r="Q73" s="161">
        <f t="shared" si="31"/>
        <v>0</v>
      </c>
      <c r="R73" s="182" t="str">
        <f t="shared" si="29"/>
        <v/>
      </c>
    </row>
    <row r="74" spans="1:18" ht="15.75" hidden="1" customHeight="1" x14ac:dyDescent="0.4">
      <c r="A74" s="78">
        <v>203.01</v>
      </c>
      <c r="B74" s="141" t="s">
        <v>46</v>
      </c>
      <c r="C74" s="251"/>
      <c r="D74" s="189"/>
      <c r="E74" s="251"/>
      <c r="F74" s="161">
        <f t="shared" si="10"/>
        <v>0</v>
      </c>
      <c r="G74" s="182" t="str">
        <f t="shared" si="26"/>
        <v/>
      </c>
      <c r="H74" s="161">
        <f t="shared" si="23"/>
        <v>0</v>
      </c>
      <c r="I74" s="182" t="str">
        <f t="shared" si="27"/>
        <v/>
      </c>
      <c r="J74" s="189"/>
      <c r="K74" s="189"/>
      <c r="L74" s="189" t="e">
        <f>K74-#REF!</f>
        <v>#REF!</v>
      </c>
      <c r="M74" s="182" t="str">
        <f t="shared" si="28"/>
        <v/>
      </c>
      <c r="N74" s="162"/>
      <c r="O74" s="161">
        <f t="shared" si="24"/>
        <v>0</v>
      </c>
      <c r="P74" s="161">
        <f t="shared" si="30"/>
        <v>0</v>
      </c>
      <c r="Q74" s="161">
        <f t="shared" si="31"/>
        <v>0</v>
      </c>
      <c r="R74" s="182" t="str">
        <f t="shared" si="29"/>
        <v/>
      </c>
    </row>
    <row r="75" spans="1:18" ht="21" hidden="1" x14ac:dyDescent="0.4">
      <c r="A75" s="78">
        <v>203.011</v>
      </c>
      <c r="B75" s="140" t="s">
        <v>47</v>
      </c>
      <c r="C75" s="252"/>
      <c r="D75" s="194"/>
      <c r="E75" s="252"/>
      <c r="F75" s="163">
        <f t="shared" si="10"/>
        <v>0</v>
      </c>
      <c r="G75" s="182" t="str">
        <f t="shared" si="26"/>
        <v/>
      </c>
      <c r="H75" s="163">
        <f t="shared" si="23"/>
        <v>0</v>
      </c>
      <c r="I75" s="182" t="str">
        <f t="shared" si="27"/>
        <v/>
      </c>
      <c r="J75" s="194"/>
      <c r="K75" s="194"/>
      <c r="L75" s="194" t="e">
        <f>K75-#REF!</f>
        <v>#REF!</v>
      </c>
      <c r="M75" s="182" t="str">
        <f t="shared" si="28"/>
        <v/>
      </c>
      <c r="N75" s="162"/>
      <c r="O75" s="163">
        <f t="shared" si="24"/>
        <v>0</v>
      </c>
      <c r="P75" s="163">
        <f t="shared" si="30"/>
        <v>0</v>
      </c>
      <c r="Q75" s="163">
        <f t="shared" si="31"/>
        <v>0</v>
      </c>
      <c r="R75" s="182" t="str">
        <f t="shared" si="29"/>
        <v/>
      </c>
    </row>
    <row r="76" spans="1:18" ht="21" hidden="1" x14ac:dyDescent="0.4">
      <c r="A76" s="78">
        <v>203.012</v>
      </c>
      <c r="B76" s="140" t="s">
        <v>48</v>
      </c>
      <c r="C76" s="252"/>
      <c r="D76" s="194"/>
      <c r="E76" s="252"/>
      <c r="F76" s="163">
        <f t="shared" si="10"/>
        <v>0</v>
      </c>
      <c r="G76" s="182" t="str">
        <f t="shared" si="26"/>
        <v/>
      </c>
      <c r="H76" s="163">
        <f t="shared" si="23"/>
        <v>0</v>
      </c>
      <c r="I76" s="182" t="str">
        <f t="shared" si="27"/>
        <v/>
      </c>
      <c r="J76" s="194"/>
      <c r="K76" s="194"/>
      <c r="L76" s="194" t="e">
        <f>K76-#REF!</f>
        <v>#REF!</v>
      </c>
      <c r="M76" s="182" t="str">
        <f t="shared" si="28"/>
        <v/>
      </c>
      <c r="N76" s="162"/>
      <c r="O76" s="163">
        <f t="shared" si="24"/>
        <v>0</v>
      </c>
      <c r="P76" s="163">
        <f t="shared" si="30"/>
        <v>0</v>
      </c>
      <c r="Q76" s="163">
        <f t="shared" si="31"/>
        <v>0</v>
      </c>
      <c r="R76" s="182" t="str">
        <f t="shared" si="29"/>
        <v/>
      </c>
    </row>
    <row r="77" spans="1:18" ht="15.75" hidden="1" customHeight="1" x14ac:dyDescent="0.4">
      <c r="A77" s="78">
        <v>203.01300000000001</v>
      </c>
      <c r="B77" s="140" t="s">
        <v>43</v>
      </c>
      <c r="C77" s="252"/>
      <c r="D77" s="194"/>
      <c r="E77" s="252"/>
      <c r="F77" s="163">
        <f t="shared" si="10"/>
        <v>0</v>
      </c>
      <c r="G77" s="182" t="str">
        <f t="shared" si="26"/>
        <v/>
      </c>
      <c r="H77" s="163">
        <f t="shared" si="23"/>
        <v>0</v>
      </c>
      <c r="I77" s="182" t="str">
        <f t="shared" si="27"/>
        <v/>
      </c>
      <c r="J77" s="194"/>
      <c r="K77" s="194"/>
      <c r="L77" s="194" t="e">
        <f>K77-#REF!</f>
        <v>#REF!</v>
      </c>
      <c r="M77" s="182" t="str">
        <f t="shared" si="28"/>
        <v/>
      </c>
      <c r="N77" s="162"/>
      <c r="O77" s="163">
        <f t="shared" si="24"/>
        <v>0</v>
      </c>
      <c r="P77" s="163">
        <f t="shared" si="30"/>
        <v>0</v>
      </c>
      <c r="Q77" s="163">
        <f t="shared" si="31"/>
        <v>0</v>
      </c>
      <c r="R77" s="182" t="str">
        <f t="shared" si="29"/>
        <v/>
      </c>
    </row>
    <row r="78" spans="1:18" ht="14.25" hidden="1" customHeight="1" x14ac:dyDescent="0.4">
      <c r="A78" s="79">
        <v>204</v>
      </c>
      <c r="B78" s="137" t="s">
        <v>49</v>
      </c>
      <c r="C78" s="252"/>
      <c r="D78" s="194"/>
      <c r="E78" s="252"/>
      <c r="F78" s="163">
        <f t="shared" si="10"/>
        <v>0</v>
      </c>
      <c r="G78" s="182" t="str">
        <f t="shared" si="26"/>
        <v/>
      </c>
      <c r="H78" s="163">
        <f t="shared" si="23"/>
        <v>0</v>
      </c>
      <c r="I78" s="182" t="str">
        <f t="shared" si="27"/>
        <v/>
      </c>
      <c r="J78" s="194"/>
      <c r="K78" s="194"/>
      <c r="L78" s="194" t="e">
        <f>K78-#REF!</f>
        <v>#REF!</v>
      </c>
      <c r="M78" s="182" t="str">
        <f t="shared" si="28"/>
        <v/>
      </c>
      <c r="N78" s="162"/>
      <c r="O78" s="163">
        <f t="shared" si="24"/>
        <v>0</v>
      </c>
      <c r="P78" s="163">
        <f t="shared" si="30"/>
        <v>0</v>
      </c>
      <c r="Q78" s="163">
        <f t="shared" si="31"/>
        <v>0</v>
      </c>
      <c r="R78" s="182" t="str">
        <f t="shared" si="29"/>
        <v/>
      </c>
    </row>
    <row r="79" spans="1:18" ht="18.75" hidden="1" customHeight="1" x14ac:dyDescent="0.4">
      <c r="A79" s="79">
        <v>205</v>
      </c>
      <c r="B79" s="137" t="s">
        <v>50</v>
      </c>
      <c r="C79" s="252"/>
      <c r="D79" s="194"/>
      <c r="E79" s="252"/>
      <c r="F79" s="163">
        <f t="shared" ref="F79:F90" si="32">E79-D79</f>
        <v>0</v>
      </c>
      <c r="G79" s="182" t="str">
        <f t="shared" si="26"/>
        <v/>
      </c>
      <c r="H79" s="163">
        <f t="shared" si="23"/>
        <v>0</v>
      </c>
      <c r="I79" s="182" t="str">
        <f t="shared" si="27"/>
        <v/>
      </c>
      <c r="J79" s="194"/>
      <c r="K79" s="194"/>
      <c r="L79" s="194" t="e">
        <f>K79-#REF!</f>
        <v>#REF!</v>
      </c>
      <c r="M79" s="182" t="str">
        <f t="shared" si="28"/>
        <v/>
      </c>
      <c r="N79" s="162"/>
      <c r="O79" s="163">
        <f t="shared" si="24"/>
        <v>0</v>
      </c>
      <c r="P79" s="163">
        <f t="shared" si="30"/>
        <v>0</v>
      </c>
      <c r="Q79" s="163">
        <f t="shared" si="31"/>
        <v>0</v>
      </c>
      <c r="R79" s="182" t="str">
        <f t="shared" si="29"/>
        <v/>
      </c>
    </row>
    <row r="80" spans="1:18" ht="15" hidden="1" customHeight="1" x14ac:dyDescent="0.4">
      <c r="A80" s="79">
        <v>900.4</v>
      </c>
      <c r="B80" s="142" t="s">
        <v>51</v>
      </c>
      <c r="C80" s="251"/>
      <c r="D80" s="189"/>
      <c r="E80" s="251"/>
      <c r="F80" s="161">
        <f t="shared" si="32"/>
        <v>0</v>
      </c>
      <c r="G80" s="182" t="str">
        <f t="shared" si="26"/>
        <v/>
      </c>
      <c r="H80" s="161">
        <f t="shared" si="23"/>
        <v>0</v>
      </c>
      <c r="I80" s="182" t="str">
        <f t="shared" si="27"/>
        <v/>
      </c>
      <c r="J80" s="189"/>
      <c r="K80" s="189"/>
      <c r="L80" s="189" t="e">
        <f>K80-#REF!</f>
        <v>#REF!</v>
      </c>
      <c r="M80" s="182" t="str">
        <f t="shared" si="28"/>
        <v/>
      </c>
      <c r="N80" s="162"/>
      <c r="O80" s="161">
        <f t="shared" si="24"/>
        <v>0</v>
      </c>
      <c r="P80" s="161">
        <f t="shared" si="30"/>
        <v>0</v>
      </c>
      <c r="Q80" s="161">
        <f t="shared" si="31"/>
        <v>0</v>
      </c>
      <c r="R80" s="182" t="str">
        <f t="shared" si="29"/>
        <v/>
      </c>
    </row>
    <row r="81" spans="1:20" s="208" customFormat="1" ht="21" customHeight="1" x14ac:dyDescent="0.35">
      <c r="A81" s="147"/>
      <c r="B81" s="148" t="s">
        <v>0</v>
      </c>
      <c r="C81" s="158">
        <f>SUM(C82:C84)</f>
        <v>2040.9</v>
      </c>
      <c r="D81" s="249">
        <f>SUM(D82:D88)+D89</f>
        <v>300</v>
      </c>
      <c r="E81" s="158">
        <f>SUM(E82:E88)+E89</f>
        <v>-8.9990000000000006</v>
      </c>
      <c r="F81" s="158">
        <f t="shared" si="32"/>
        <v>-308.99900000000002</v>
      </c>
      <c r="G81" s="183">
        <f t="shared" si="26"/>
        <v>-2.9996666666666668E-2</v>
      </c>
      <c r="H81" s="158"/>
      <c r="I81" s="183"/>
      <c r="J81" s="249">
        <f>SUM(J82:J88)+J89</f>
        <v>10735.1</v>
      </c>
      <c r="K81" s="249">
        <f>SUM(K82:K88)+K89</f>
        <v>-1152.8</v>
      </c>
      <c r="L81" s="153"/>
      <c r="M81" s="183"/>
      <c r="N81" s="158"/>
      <c r="O81" s="158">
        <f t="shared" si="24"/>
        <v>12776</v>
      </c>
      <c r="P81" s="158">
        <f t="shared" si="30"/>
        <v>-1161.799</v>
      </c>
      <c r="Q81" s="158"/>
      <c r="R81" s="183"/>
    </row>
    <row r="82" spans="1:20" s="208" customFormat="1" ht="44.25" customHeight="1" x14ac:dyDescent="0.4">
      <c r="A82" s="184">
        <v>1140</v>
      </c>
      <c r="B82" s="143" t="s">
        <v>171</v>
      </c>
      <c r="C82" s="164"/>
      <c r="D82" s="165"/>
      <c r="E82" s="164">
        <v>-8.9990000000000006</v>
      </c>
      <c r="F82" s="164">
        <f t="shared" si="32"/>
        <v>-8.9990000000000006</v>
      </c>
      <c r="G82" s="203" t="str">
        <f t="shared" si="26"/>
        <v/>
      </c>
      <c r="H82" s="164"/>
      <c r="I82" s="203" t="str">
        <f t="shared" si="27"/>
        <v/>
      </c>
      <c r="J82" s="165">
        <v>0</v>
      </c>
      <c r="K82" s="165">
        <v>0</v>
      </c>
      <c r="L82" s="165"/>
      <c r="M82" s="203" t="str">
        <f t="shared" si="28"/>
        <v/>
      </c>
      <c r="N82" s="164"/>
      <c r="O82" s="164">
        <f t="shared" si="24"/>
        <v>0</v>
      </c>
      <c r="P82" s="164">
        <f t="shared" si="30"/>
        <v>-8.9990000000000006</v>
      </c>
      <c r="Q82" s="164"/>
      <c r="R82" s="203" t="str">
        <f t="shared" si="29"/>
        <v/>
      </c>
    </row>
    <row r="83" spans="1:20" s="208" customFormat="1" ht="87" customHeight="1" x14ac:dyDescent="0.4">
      <c r="A83" s="184">
        <v>8820</v>
      </c>
      <c r="B83" s="143" t="s">
        <v>175</v>
      </c>
      <c r="C83" s="164">
        <v>2040.9</v>
      </c>
      <c r="D83" s="165">
        <v>300</v>
      </c>
      <c r="E83" s="165"/>
      <c r="F83" s="164">
        <f t="shared" si="32"/>
        <v>-300</v>
      </c>
      <c r="G83" s="203">
        <f t="shared" si="26"/>
        <v>0</v>
      </c>
      <c r="H83" s="164"/>
      <c r="I83" s="203">
        <f t="shared" si="27"/>
        <v>0</v>
      </c>
      <c r="J83" s="165">
        <v>-10.9</v>
      </c>
      <c r="K83" s="165">
        <v>-852.8</v>
      </c>
      <c r="L83" s="155"/>
      <c r="M83" s="203"/>
      <c r="N83" s="164"/>
      <c r="O83" s="164">
        <f t="shared" si="24"/>
        <v>2030</v>
      </c>
      <c r="P83" s="164">
        <f t="shared" si="30"/>
        <v>-852.8</v>
      </c>
      <c r="Q83" s="164"/>
      <c r="R83" s="203"/>
    </row>
    <row r="84" spans="1:20" s="208" customFormat="1" ht="63" x14ac:dyDescent="0.4">
      <c r="A84" s="184" t="s">
        <v>172</v>
      </c>
      <c r="B84" s="143" t="s">
        <v>173</v>
      </c>
      <c r="C84" s="164"/>
      <c r="D84" s="165"/>
      <c r="E84" s="165"/>
      <c r="F84" s="164">
        <f t="shared" si="32"/>
        <v>0</v>
      </c>
      <c r="G84" s="203" t="str">
        <f t="shared" si="26"/>
        <v/>
      </c>
      <c r="H84" s="164">
        <f t="shared" si="23"/>
        <v>0</v>
      </c>
      <c r="I84" s="203" t="str">
        <f t="shared" si="27"/>
        <v/>
      </c>
      <c r="J84" s="165">
        <v>0</v>
      </c>
      <c r="K84" s="165">
        <v>-300</v>
      </c>
      <c r="L84" s="155"/>
      <c r="M84" s="203" t="str">
        <f t="shared" si="28"/>
        <v/>
      </c>
      <c r="N84" s="164"/>
      <c r="O84" s="164">
        <f t="shared" si="24"/>
        <v>0</v>
      </c>
      <c r="P84" s="164">
        <f t="shared" si="30"/>
        <v>-300</v>
      </c>
      <c r="Q84" s="164"/>
      <c r="R84" s="203"/>
    </row>
    <row r="85" spans="1:20" s="208" customFormat="1" ht="131.25" customHeight="1" x14ac:dyDescent="0.4">
      <c r="A85" s="184">
        <v>8880</v>
      </c>
      <c r="B85" s="143" t="s">
        <v>174</v>
      </c>
      <c r="C85" s="164"/>
      <c r="D85" s="165"/>
      <c r="E85" s="164"/>
      <c r="F85" s="164"/>
      <c r="G85" s="203" t="str">
        <f t="shared" si="26"/>
        <v/>
      </c>
      <c r="H85" s="164"/>
      <c r="I85" s="203" t="str">
        <f t="shared" si="27"/>
        <v/>
      </c>
      <c r="J85" s="165">
        <v>10746</v>
      </c>
      <c r="K85" s="165">
        <v>0</v>
      </c>
      <c r="L85" s="155">
        <f>K85-J85</f>
        <v>-10746</v>
      </c>
      <c r="M85" s="203">
        <f t="shared" si="28"/>
        <v>0</v>
      </c>
      <c r="N85" s="164"/>
      <c r="O85" s="164">
        <f>C85+J85</f>
        <v>10746</v>
      </c>
      <c r="P85" s="164">
        <f t="shared" si="30"/>
        <v>0</v>
      </c>
      <c r="Q85" s="164">
        <f t="shared" si="31"/>
        <v>-10746</v>
      </c>
      <c r="R85" s="203">
        <f t="shared" si="29"/>
        <v>0</v>
      </c>
    </row>
    <row r="86" spans="1:20" s="7" customFormat="1" ht="63" hidden="1" x14ac:dyDescent="0.4">
      <c r="A86" s="80">
        <v>8103</v>
      </c>
      <c r="B86" s="144" t="s">
        <v>1</v>
      </c>
      <c r="C86" s="164"/>
      <c r="D86" s="165"/>
      <c r="E86" s="164"/>
      <c r="F86" s="165">
        <f t="shared" si="32"/>
        <v>0</v>
      </c>
      <c r="G86" s="182" t="str">
        <f t="shared" si="26"/>
        <v/>
      </c>
      <c r="H86" s="165">
        <f>E86-C86</f>
        <v>0</v>
      </c>
      <c r="I86" s="182" t="str">
        <f t="shared" si="27"/>
        <v/>
      </c>
      <c r="J86" s="165"/>
      <c r="K86" s="165"/>
      <c r="L86" s="155">
        <f>K86-J86</f>
        <v>0</v>
      </c>
      <c r="M86" s="182" t="str">
        <f t="shared" si="28"/>
        <v/>
      </c>
      <c r="N86" s="165"/>
      <c r="O86" s="165">
        <f t="shared" si="24"/>
        <v>0</v>
      </c>
      <c r="P86" s="165">
        <f t="shared" si="30"/>
        <v>0</v>
      </c>
      <c r="Q86" s="165">
        <f t="shared" si="31"/>
        <v>0</v>
      </c>
      <c r="R86" s="182" t="str">
        <f t="shared" si="29"/>
        <v/>
      </c>
    </row>
    <row r="87" spans="1:20" s="7" customFormat="1" ht="63" hidden="1" x14ac:dyDescent="0.4">
      <c r="A87" s="80">
        <v>8104</v>
      </c>
      <c r="B87" s="144" t="s">
        <v>2</v>
      </c>
      <c r="C87" s="164"/>
      <c r="D87" s="165"/>
      <c r="E87" s="164"/>
      <c r="F87" s="165">
        <f t="shared" si="32"/>
        <v>0</v>
      </c>
      <c r="G87" s="182" t="str">
        <f t="shared" si="26"/>
        <v/>
      </c>
      <c r="H87" s="165">
        <f>E87-C87</f>
        <v>0</v>
      </c>
      <c r="I87" s="182" t="str">
        <f t="shared" si="27"/>
        <v/>
      </c>
      <c r="J87" s="165"/>
      <c r="K87" s="165"/>
      <c r="L87" s="155">
        <f>K87-J87</f>
        <v>0</v>
      </c>
      <c r="M87" s="182" t="str">
        <f t="shared" si="28"/>
        <v/>
      </c>
      <c r="N87" s="165"/>
      <c r="O87" s="165">
        <f t="shared" si="24"/>
        <v>0</v>
      </c>
      <c r="P87" s="165">
        <f t="shared" si="30"/>
        <v>0</v>
      </c>
      <c r="Q87" s="165">
        <f t="shared" si="31"/>
        <v>0</v>
      </c>
      <c r="R87" s="182" t="str">
        <f t="shared" si="29"/>
        <v/>
      </c>
    </row>
    <row r="88" spans="1:20" s="7" customFormat="1" ht="42" hidden="1" x14ac:dyDescent="0.4">
      <c r="A88" s="80">
        <v>8106</v>
      </c>
      <c r="B88" s="144" t="s">
        <v>3</v>
      </c>
      <c r="C88" s="164"/>
      <c r="D88" s="165"/>
      <c r="E88" s="164"/>
      <c r="F88" s="165">
        <f t="shared" si="32"/>
        <v>0</v>
      </c>
      <c r="G88" s="182" t="str">
        <f t="shared" si="26"/>
        <v/>
      </c>
      <c r="H88" s="165">
        <f>E88-C88</f>
        <v>0</v>
      </c>
      <c r="I88" s="182" t="str">
        <f t="shared" si="27"/>
        <v/>
      </c>
      <c r="J88" s="165"/>
      <c r="K88" s="165"/>
      <c r="L88" s="155">
        <f>K88-J88</f>
        <v>0</v>
      </c>
      <c r="M88" s="182" t="str">
        <f t="shared" si="28"/>
        <v/>
      </c>
      <c r="N88" s="165"/>
      <c r="O88" s="165">
        <f t="shared" si="24"/>
        <v>0</v>
      </c>
      <c r="P88" s="165">
        <f t="shared" si="30"/>
        <v>0</v>
      </c>
      <c r="Q88" s="165">
        <f t="shared" si="31"/>
        <v>0</v>
      </c>
      <c r="R88" s="182" t="str">
        <f t="shared" si="29"/>
        <v/>
      </c>
    </row>
    <row r="89" spans="1:20" s="7" customFormat="1" ht="63" hidden="1" x14ac:dyDescent="0.4">
      <c r="A89" s="80">
        <v>8107</v>
      </c>
      <c r="B89" s="144" t="s">
        <v>115</v>
      </c>
      <c r="C89" s="164"/>
      <c r="D89" s="165"/>
      <c r="E89" s="164"/>
      <c r="F89" s="165">
        <f t="shared" si="32"/>
        <v>0</v>
      </c>
      <c r="G89" s="182" t="str">
        <f t="shared" si="26"/>
        <v/>
      </c>
      <c r="H89" s="165">
        <f>E89-C89</f>
        <v>0</v>
      </c>
      <c r="I89" s="182" t="str">
        <f t="shared" si="27"/>
        <v/>
      </c>
      <c r="J89" s="165"/>
      <c r="K89" s="165"/>
      <c r="L89" s="155">
        <f>K89-J89</f>
        <v>0</v>
      </c>
      <c r="M89" s="182" t="str">
        <f t="shared" si="28"/>
        <v/>
      </c>
      <c r="N89" s="165"/>
      <c r="O89" s="165">
        <f t="shared" si="24"/>
        <v>0</v>
      </c>
      <c r="P89" s="165">
        <f t="shared" si="30"/>
        <v>0</v>
      </c>
      <c r="Q89" s="165">
        <f t="shared" si="31"/>
        <v>0</v>
      </c>
      <c r="R89" s="182" t="str">
        <f t="shared" si="29"/>
        <v/>
      </c>
    </row>
    <row r="90" spans="1:20" ht="25.5" customHeight="1" x14ac:dyDescent="0.35">
      <c r="A90" s="81"/>
      <c r="B90" s="145" t="s">
        <v>4</v>
      </c>
      <c r="C90" s="157">
        <f>C81+C51</f>
        <v>10608861.279070001</v>
      </c>
      <c r="D90" s="157">
        <f>D81+D51</f>
        <v>2932078.4893799992</v>
      </c>
      <c r="E90" s="157">
        <f>E81+E51</f>
        <v>2247219.0443000002</v>
      </c>
      <c r="F90" s="157">
        <f t="shared" si="32"/>
        <v>-684859.44507999904</v>
      </c>
      <c r="G90" s="182">
        <f t="shared" si="26"/>
        <v>0.766425268777571</v>
      </c>
      <c r="H90" s="157">
        <f>E90-C90</f>
        <v>-8361642.2347700009</v>
      </c>
      <c r="I90" s="182">
        <f t="shared" si="27"/>
        <v>0.21182471758147042</v>
      </c>
      <c r="J90" s="157">
        <f>J51+J81</f>
        <v>1750085.8543300002</v>
      </c>
      <c r="K90" s="157">
        <f>K51+K81</f>
        <v>201087.38310000001</v>
      </c>
      <c r="L90" s="157">
        <f>L51+L81</f>
        <v>-1537110.5712300001</v>
      </c>
      <c r="M90" s="182">
        <f t="shared" si="28"/>
        <v>0.11490143903653455</v>
      </c>
      <c r="N90" s="205"/>
      <c r="O90" s="205">
        <f t="shared" si="24"/>
        <v>12358947.133400001</v>
      </c>
      <c r="P90" s="205">
        <f t="shared" si="30"/>
        <v>2448306.4274000004</v>
      </c>
      <c r="Q90" s="205">
        <f t="shared" si="31"/>
        <v>-9910640.7060000002</v>
      </c>
      <c r="R90" s="182">
        <f t="shared" si="29"/>
        <v>0.1980999191090852</v>
      </c>
      <c r="S90" s="11"/>
      <c r="T90" s="11"/>
    </row>
    <row r="91" spans="1:20" x14ac:dyDescent="0.3">
      <c r="A91" s="48"/>
      <c r="B91" s="49"/>
      <c r="C91" s="253"/>
      <c r="D91" s="254"/>
      <c r="E91" s="253"/>
      <c r="F91" s="149"/>
      <c r="G91" s="149"/>
      <c r="H91" s="150"/>
      <c r="I91" s="150"/>
      <c r="J91" s="256"/>
      <c r="K91" s="256"/>
      <c r="L91" s="197"/>
      <c r="M91" s="198"/>
      <c r="N91" s="151"/>
      <c r="O91" s="151"/>
      <c r="P91" s="151"/>
      <c r="Q91" s="151"/>
      <c r="R91" s="151"/>
    </row>
    <row r="92" spans="1:20" x14ac:dyDescent="0.3">
      <c r="A92" s="45"/>
      <c r="B92" s="61"/>
      <c r="C92" s="255"/>
      <c r="D92" s="256"/>
      <c r="E92" s="255"/>
      <c r="F92" s="150"/>
      <c r="G92" s="150"/>
      <c r="H92" s="150"/>
      <c r="I92" s="150"/>
      <c r="J92" s="256"/>
      <c r="K92" s="256"/>
      <c r="L92" s="197"/>
      <c r="M92" s="198"/>
      <c r="N92" s="151"/>
      <c r="O92" s="151"/>
      <c r="P92" s="151"/>
      <c r="Q92" s="151"/>
      <c r="R92" s="151"/>
    </row>
    <row r="93" spans="1:20" x14ac:dyDescent="0.3">
      <c r="A93" s="43"/>
      <c r="B93" s="44"/>
      <c r="C93" s="257"/>
      <c r="D93" s="258"/>
      <c r="E93" s="259"/>
      <c r="F93" s="45"/>
      <c r="G93" s="45"/>
      <c r="H93" s="51"/>
      <c r="I93" s="209"/>
      <c r="J93" s="268"/>
      <c r="K93" s="269"/>
      <c r="M93" s="199"/>
    </row>
    <row r="94" spans="1:20" ht="17.399999999999999" x14ac:dyDescent="0.3">
      <c r="A94" s="43"/>
      <c r="B94" s="96"/>
      <c r="C94" s="260"/>
      <c r="D94" s="261"/>
      <c r="E94" s="262"/>
      <c r="F94" s="51"/>
      <c r="G94" s="51"/>
      <c r="H94" s="51"/>
      <c r="I94" s="209"/>
      <c r="J94" s="270"/>
      <c r="K94" s="269"/>
      <c r="M94" s="199"/>
    </row>
    <row r="95" spans="1:20" x14ac:dyDescent="0.3">
      <c r="A95" s="43"/>
      <c r="B95" s="44"/>
      <c r="C95" s="260"/>
      <c r="D95" s="261"/>
      <c r="E95" s="262"/>
      <c r="F95" s="51"/>
      <c r="G95" s="51"/>
      <c r="H95" s="51"/>
      <c r="I95" s="209"/>
      <c r="J95" s="269"/>
      <c r="K95" s="270"/>
      <c r="M95" s="199"/>
    </row>
    <row r="96" spans="1:20" x14ac:dyDescent="0.3">
      <c r="A96" s="43"/>
      <c r="B96" s="44"/>
      <c r="C96" s="260"/>
      <c r="D96" s="261"/>
      <c r="E96" s="262"/>
      <c r="F96" s="51"/>
      <c r="G96" s="51"/>
      <c r="H96" s="51"/>
      <c r="I96" s="209"/>
      <c r="J96" s="269"/>
      <c r="K96" s="269"/>
      <c r="M96" s="199"/>
    </row>
    <row r="97" spans="1:13" x14ac:dyDescent="0.3">
      <c r="A97" s="43"/>
      <c r="B97" s="44"/>
      <c r="C97" s="260"/>
      <c r="D97" s="261"/>
      <c r="E97" s="262"/>
      <c r="F97" s="51"/>
      <c r="G97" s="51"/>
      <c r="H97" s="51"/>
      <c r="I97" s="209"/>
      <c r="J97" s="269"/>
      <c r="K97" s="269"/>
      <c r="M97" s="199"/>
    </row>
    <row r="98" spans="1:13" x14ac:dyDescent="0.3">
      <c r="A98" s="43"/>
      <c r="B98" s="44"/>
      <c r="C98" s="260"/>
      <c r="D98" s="261"/>
      <c r="E98" s="262"/>
      <c r="F98" s="51"/>
      <c r="G98" s="51"/>
      <c r="H98" s="51"/>
      <c r="I98" s="209"/>
      <c r="J98" s="269"/>
      <c r="K98" s="269"/>
      <c r="M98" s="199"/>
    </row>
    <row r="99" spans="1:13" x14ac:dyDescent="0.3">
      <c r="A99" s="46"/>
      <c r="B99" s="47"/>
      <c r="C99" s="263"/>
      <c r="D99" s="264"/>
      <c r="E99" s="227"/>
      <c r="F99" s="52"/>
      <c r="G99" s="52"/>
      <c r="H99" s="52"/>
      <c r="M99" s="199"/>
    </row>
    <row r="100" spans="1:13" x14ac:dyDescent="0.3">
      <c r="A100" s="46"/>
      <c r="B100" s="47"/>
      <c r="C100" s="263"/>
      <c r="D100" s="264"/>
      <c r="E100" s="227"/>
      <c r="F100" s="52"/>
      <c r="G100" s="52"/>
      <c r="H100" s="52"/>
      <c r="M100" s="199"/>
    </row>
    <row r="101" spans="1:13" x14ac:dyDescent="0.3">
      <c r="A101" s="46"/>
      <c r="B101" s="47"/>
      <c r="C101" s="263"/>
      <c r="D101" s="264"/>
      <c r="E101" s="227"/>
      <c r="F101" s="52"/>
      <c r="G101" s="52"/>
      <c r="H101" s="52"/>
      <c r="M101" s="199"/>
    </row>
    <row r="102" spans="1:13" x14ac:dyDescent="0.3">
      <c r="M102" s="199"/>
    </row>
    <row r="103" spans="1:13" x14ac:dyDescent="0.3">
      <c r="M103" s="199"/>
    </row>
    <row r="104" spans="1:13" x14ac:dyDescent="0.3">
      <c r="M104" s="199"/>
    </row>
    <row r="105" spans="1:13" x14ac:dyDescent="0.3">
      <c r="M105" s="199"/>
    </row>
    <row r="106" spans="1:13" x14ac:dyDescent="0.3">
      <c r="M106" s="199"/>
    </row>
    <row r="107" spans="1:13" x14ac:dyDescent="0.3">
      <c r="M107" s="199"/>
    </row>
    <row r="108" spans="1:13" x14ac:dyDescent="0.3">
      <c r="M108" s="199"/>
    </row>
    <row r="109" spans="1:13" x14ac:dyDescent="0.3">
      <c r="M109" s="199"/>
    </row>
    <row r="110" spans="1:13" x14ac:dyDescent="0.3">
      <c r="M110" s="199"/>
    </row>
    <row r="111" spans="1:13" x14ac:dyDescent="0.3">
      <c r="M111" s="199"/>
    </row>
    <row r="112" spans="1:13" x14ac:dyDescent="0.3">
      <c r="M112" s="199"/>
    </row>
    <row r="113" spans="13:13" x14ac:dyDescent="0.3">
      <c r="M113" s="199"/>
    </row>
    <row r="114" spans="13:13" x14ac:dyDescent="0.3">
      <c r="M114" s="199"/>
    </row>
    <row r="115" spans="13:13" x14ac:dyDescent="0.3">
      <c r="M115" s="199"/>
    </row>
    <row r="116" spans="13:13" x14ac:dyDescent="0.3">
      <c r="M116" s="199"/>
    </row>
    <row r="117" spans="13:13" x14ac:dyDescent="0.3">
      <c r="M117" s="199"/>
    </row>
    <row r="118" spans="13:13" x14ac:dyDescent="0.3">
      <c r="M118" s="199"/>
    </row>
    <row r="119" spans="13:13" x14ac:dyDescent="0.3">
      <c r="M119" s="199"/>
    </row>
    <row r="120" spans="13:13" x14ac:dyDescent="0.3">
      <c r="M120" s="199"/>
    </row>
    <row r="121" spans="13:13" x14ac:dyDescent="0.3">
      <c r="M121" s="199"/>
    </row>
    <row r="122" spans="13:13" x14ac:dyDescent="0.3">
      <c r="M122" s="199"/>
    </row>
    <row r="123" spans="13:13" x14ac:dyDescent="0.3">
      <c r="M123" s="199"/>
    </row>
    <row r="124" spans="13:13" x14ac:dyDescent="0.3">
      <c r="M124" s="199"/>
    </row>
    <row r="125" spans="13:13" x14ac:dyDescent="0.3">
      <c r="M125" s="199"/>
    </row>
    <row r="126" spans="13:13" x14ac:dyDescent="0.3">
      <c r="M126" s="199"/>
    </row>
    <row r="127" spans="13:13" x14ac:dyDescent="0.3">
      <c r="M127" s="199"/>
    </row>
    <row r="128" spans="13:13" x14ac:dyDescent="0.3">
      <c r="M128" s="199"/>
    </row>
    <row r="129" spans="13:13" x14ac:dyDescent="0.3">
      <c r="M129" s="199"/>
    </row>
    <row r="130" spans="13:13" x14ac:dyDescent="0.3">
      <c r="M130" s="199"/>
    </row>
    <row r="131" spans="13:13" x14ac:dyDescent="0.3">
      <c r="M131" s="199"/>
    </row>
    <row r="132" spans="13:13" x14ac:dyDescent="0.3">
      <c r="M132" s="199"/>
    </row>
    <row r="133" spans="13:13" x14ac:dyDescent="0.3">
      <c r="M133" s="199"/>
    </row>
    <row r="134" spans="13:13" x14ac:dyDescent="0.3">
      <c r="M134" s="199"/>
    </row>
    <row r="135" spans="13:13" x14ac:dyDescent="0.3">
      <c r="M135" s="199"/>
    </row>
    <row r="136" spans="13:13" x14ac:dyDescent="0.3">
      <c r="M136" s="199"/>
    </row>
    <row r="137" spans="13:13" x14ac:dyDescent="0.3">
      <c r="M137" s="199"/>
    </row>
    <row r="138" spans="13:13" x14ac:dyDescent="0.3">
      <c r="M138" s="199"/>
    </row>
    <row r="139" spans="13:13" x14ac:dyDescent="0.3">
      <c r="M139" s="199"/>
    </row>
    <row r="140" spans="13:13" x14ac:dyDescent="0.3">
      <c r="M140" s="199"/>
    </row>
    <row r="141" spans="13:13" x14ac:dyDescent="0.3">
      <c r="M141" s="199"/>
    </row>
    <row r="142" spans="13:13" x14ac:dyDescent="0.3">
      <c r="M142" s="199"/>
    </row>
    <row r="143" spans="13:13" x14ac:dyDescent="0.3">
      <c r="M143" s="199"/>
    </row>
    <row r="144" spans="13:13" x14ac:dyDescent="0.3">
      <c r="M144" s="199"/>
    </row>
    <row r="145" spans="13:13" x14ac:dyDescent="0.3">
      <c r="M145" s="199"/>
    </row>
    <row r="146" spans="13:13" x14ac:dyDescent="0.3">
      <c r="M146" s="199"/>
    </row>
    <row r="147" spans="13:13" x14ac:dyDescent="0.3">
      <c r="M147" s="199"/>
    </row>
    <row r="148" spans="13:13" x14ac:dyDescent="0.3">
      <c r="M148" s="199"/>
    </row>
    <row r="149" spans="13:13" x14ac:dyDescent="0.3">
      <c r="M149" s="199"/>
    </row>
    <row r="150" spans="13:13" x14ac:dyDescent="0.3">
      <c r="M150" s="199"/>
    </row>
    <row r="151" spans="13:13" x14ac:dyDescent="0.3">
      <c r="M151" s="199"/>
    </row>
    <row r="152" spans="13:13" x14ac:dyDescent="0.3">
      <c r="M152" s="199"/>
    </row>
    <row r="153" spans="13:13" x14ac:dyDescent="0.3">
      <c r="M153" s="199"/>
    </row>
    <row r="154" spans="13:13" x14ac:dyDescent="0.3">
      <c r="M154" s="199"/>
    </row>
    <row r="155" spans="13:13" x14ac:dyDescent="0.3">
      <c r="M155" s="199"/>
    </row>
    <row r="156" spans="13:13" x14ac:dyDescent="0.3">
      <c r="M156" s="199"/>
    </row>
    <row r="157" spans="13:13" x14ac:dyDescent="0.3">
      <c r="M157" s="199"/>
    </row>
    <row r="158" spans="13:13" x14ac:dyDescent="0.3">
      <c r="M158" s="199"/>
    </row>
    <row r="159" spans="13:13" x14ac:dyDescent="0.3">
      <c r="M159" s="199"/>
    </row>
    <row r="160" spans="13:13" x14ac:dyDescent="0.3">
      <c r="M160" s="199"/>
    </row>
    <row r="161" spans="13:13" x14ac:dyDescent="0.3">
      <c r="M161" s="199"/>
    </row>
    <row r="162" spans="13:13" x14ac:dyDescent="0.3">
      <c r="M162" s="199"/>
    </row>
    <row r="163" spans="13:13" x14ac:dyDescent="0.3">
      <c r="M163" s="199"/>
    </row>
    <row r="164" spans="13:13" x14ac:dyDescent="0.3">
      <c r="M164" s="199"/>
    </row>
    <row r="165" spans="13:13" x14ac:dyDescent="0.3">
      <c r="M165" s="199"/>
    </row>
    <row r="166" spans="13:13" x14ac:dyDescent="0.3">
      <c r="M166" s="199"/>
    </row>
    <row r="167" spans="13:13" x14ac:dyDescent="0.3">
      <c r="M167" s="199"/>
    </row>
    <row r="168" spans="13:13" x14ac:dyDescent="0.3">
      <c r="M168" s="199"/>
    </row>
    <row r="169" spans="13:13" x14ac:dyDescent="0.3">
      <c r="M169" s="199"/>
    </row>
    <row r="170" spans="13:13" x14ac:dyDescent="0.3">
      <c r="M170" s="199"/>
    </row>
    <row r="171" spans="13:13" x14ac:dyDescent="0.3">
      <c r="M171" s="199"/>
    </row>
    <row r="172" spans="13:13" x14ac:dyDescent="0.3">
      <c r="M172" s="199"/>
    </row>
    <row r="173" spans="13:13" x14ac:dyDescent="0.3">
      <c r="M173" s="199"/>
    </row>
    <row r="174" spans="13:13" x14ac:dyDescent="0.3">
      <c r="M174" s="199"/>
    </row>
    <row r="175" spans="13:13" x14ac:dyDescent="0.3">
      <c r="M175" s="199"/>
    </row>
    <row r="176" spans="13:13" x14ac:dyDescent="0.3">
      <c r="M176" s="199"/>
    </row>
    <row r="177" spans="13:13" x14ac:dyDescent="0.3">
      <c r="M177" s="199"/>
    </row>
    <row r="178" spans="13:13" x14ac:dyDescent="0.3">
      <c r="M178" s="199"/>
    </row>
    <row r="179" spans="13:13" x14ac:dyDescent="0.3">
      <c r="M179" s="199"/>
    </row>
    <row r="180" spans="13:13" x14ac:dyDescent="0.3">
      <c r="M180" s="199"/>
    </row>
    <row r="181" spans="13:13" x14ac:dyDescent="0.3">
      <c r="M181" s="199"/>
    </row>
    <row r="182" spans="13:13" x14ac:dyDescent="0.3">
      <c r="M182" s="199"/>
    </row>
    <row r="183" spans="13:13" x14ac:dyDescent="0.3">
      <c r="M183" s="199"/>
    </row>
    <row r="184" spans="13:13" x14ac:dyDescent="0.3">
      <c r="M184" s="199"/>
    </row>
    <row r="185" spans="13:13" x14ac:dyDescent="0.3">
      <c r="M185" s="199"/>
    </row>
    <row r="186" spans="13:13" x14ac:dyDescent="0.3">
      <c r="M186" s="199"/>
    </row>
    <row r="187" spans="13:13" x14ac:dyDescent="0.3">
      <c r="M187" s="199"/>
    </row>
    <row r="188" spans="13:13" x14ac:dyDescent="0.3">
      <c r="M188" s="199"/>
    </row>
    <row r="189" spans="13:13" x14ac:dyDescent="0.3">
      <c r="M189" s="199"/>
    </row>
    <row r="190" spans="13:13" x14ac:dyDescent="0.3">
      <c r="M190" s="199"/>
    </row>
    <row r="191" spans="13:13" x14ac:dyDescent="0.3">
      <c r="M191" s="199"/>
    </row>
    <row r="192" spans="13:13" x14ac:dyDescent="0.3">
      <c r="M192" s="199"/>
    </row>
    <row r="193" spans="13:13" x14ac:dyDescent="0.3">
      <c r="M193" s="199"/>
    </row>
    <row r="194" spans="13:13" x14ac:dyDescent="0.3">
      <c r="M194" s="199"/>
    </row>
    <row r="195" spans="13:13" x14ac:dyDescent="0.3">
      <c r="M195" s="199"/>
    </row>
    <row r="196" spans="13:13" x14ac:dyDescent="0.3">
      <c r="M196" s="199"/>
    </row>
    <row r="197" spans="13:13" x14ac:dyDescent="0.3">
      <c r="M197" s="199"/>
    </row>
    <row r="198" spans="13:13" x14ac:dyDescent="0.3">
      <c r="M198" s="199"/>
    </row>
    <row r="199" spans="13:13" x14ac:dyDescent="0.3">
      <c r="M199" s="199"/>
    </row>
    <row r="200" spans="13:13" x14ac:dyDescent="0.3">
      <c r="M200" s="199"/>
    </row>
    <row r="201" spans="13:13" x14ac:dyDescent="0.3">
      <c r="M201" s="199"/>
    </row>
    <row r="202" spans="13:13" x14ac:dyDescent="0.3">
      <c r="M202" s="199"/>
    </row>
    <row r="203" spans="13:13" x14ac:dyDescent="0.3">
      <c r="M203" s="199"/>
    </row>
    <row r="204" spans="13:13" x14ac:dyDescent="0.3">
      <c r="M204" s="199"/>
    </row>
    <row r="205" spans="13:13" x14ac:dyDescent="0.3">
      <c r="M205" s="199"/>
    </row>
    <row r="206" spans="13:13" x14ac:dyDescent="0.3">
      <c r="M206" s="199"/>
    </row>
    <row r="207" spans="13:13" x14ac:dyDescent="0.3">
      <c r="M207" s="199"/>
    </row>
    <row r="208" spans="13:13" x14ac:dyDescent="0.3">
      <c r="M208" s="199"/>
    </row>
    <row r="209" spans="13:13" x14ac:dyDescent="0.3">
      <c r="M209" s="199"/>
    </row>
    <row r="210" spans="13:13" x14ac:dyDescent="0.3">
      <c r="M210" s="199"/>
    </row>
    <row r="211" spans="13:13" x14ac:dyDescent="0.3">
      <c r="M211" s="199"/>
    </row>
    <row r="212" spans="13:13" x14ac:dyDescent="0.3">
      <c r="M212" s="199"/>
    </row>
    <row r="213" spans="13:13" x14ac:dyDescent="0.3">
      <c r="M213" s="199"/>
    </row>
    <row r="214" spans="13:13" x14ac:dyDescent="0.3">
      <c r="M214" s="199"/>
    </row>
    <row r="215" spans="13:13" x14ac:dyDescent="0.3">
      <c r="M215" s="199"/>
    </row>
    <row r="216" spans="13:13" x14ac:dyDescent="0.3">
      <c r="M216" s="199"/>
    </row>
    <row r="217" spans="13:13" x14ac:dyDescent="0.3">
      <c r="M217" s="199"/>
    </row>
    <row r="218" spans="13:13" x14ac:dyDescent="0.3">
      <c r="M218" s="199"/>
    </row>
    <row r="219" spans="13:13" x14ac:dyDescent="0.3">
      <c r="M219" s="199"/>
    </row>
    <row r="220" spans="13:13" x14ac:dyDescent="0.3">
      <c r="M220" s="199"/>
    </row>
    <row r="221" spans="13:13" x14ac:dyDescent="0.3">
      <c r="M221" s="199"/>
    </row>
    <row r="222" spans="13:13" x14ac:dyDescent="0.3">
      <c r="M222" s="199"/>
    </row>
    <row r="223" spans="13:13" x14ac:dyDescent="0.3">
      <c r="M223" s="199"/>
    </row>
    <row r="224" spans="13:13" x14ac:dyDescent="0.3">
      <c r="M224" s="199"/>
    </row>
    <row r="225" spans="13:13" x14ac:dyDescent="0.3">
      <c r="M225" s="199"/>
    </row>
    <row r="226" spans="13:13" x14ac:dyDescent="0.3">
      <c r="M226" s="199"/>
    </row>
    <row r="227" spans="13:13" x14ac:dyDescent="0.3">
      <c r="M227" s="199"/>
    </row>
    <row r="228" spans="13:13" x14ac:dyDescent="0.3">
      <c r="M228" s="199"/>
    </row>
    <row r="229" spans="13:13" x14ac:dyDescent="0.3">
      <c r="M229" s="199"/>
    </row>
    <row r="230" spans="13:13" x14ac:dyDescent="0.3">
      <c r="M230" s="199"/>
    </row>
    <row r="231" spans="13:13" x14ac:dyDescent="0.3">
      <c r="M231" s="199"/>
    </row>
    <row r="232" spans="13:13" x14ac:dyDescent="0.3">
      <c r="M232" s="199"/>
    </row>
    <row r="233" spans="13:13" x14ac:dyDescent="0.3">
      <c r="M233" s="199"/>
    </row>
    <row r="234" spans="13:13" x14ac:dyDescent="0.3">
      <c r="M234" s="199"/>
    </row>
    <row r="235" spans="13:13" x14ac:dyDescent="0.3">
      <c r="M235" s="199"/>
    </row>
    <row r="236" spans="13:13" x14ac:dyDescent="0.3">
      <c r="M236" s="199"/>
    </row>
    <row r="237" spans="13:13" x14ac:dyDescent="0.3">
      <c r="M237" s="199"/>
    </row>
    <row r="238" spans="13:13" x14ac:dyDescent="0.3">
      <c r="M238" s="199"/>
    </row>
    <row r="239" spans="13:13" x14ac:dyDescent="0.3">
      <c r="M239" s="199"/>
    </row>
    <row r="240" spans="13:13" x14ac:dyDescent="0.3">
      <c r="M240" s="199"/>
    </row>
    <row r="241" spans="13:13" x14ac:dyDescent="0.3">
      <c r="M241" s="199"/>
    </row>
    <row r="242" spans="13:13" x14ac:dyDescent="0.3">
      <c r="M242" s="199"/>
    </row>
    <row r="243" spans="13:13" x14ac:dyDescent="0.3">
      <c r="M243" s="199"/>
    </row>
    <row r="244" spans="13:13" x14ac:dyDescent="0.3">
      <c r="M244" s="199"/>
    </row>
    <row r="245" spans="13:13" x14ac:dyDescent="0.3">
      <c r="M245" s="199"/>
    </row>
    <row r="246" spans="13:13" x14ac:dyDescent="0.3">
      <c r="M246" s="199"/>
    </row>
    <row r="247" spans="13:13" x14ac:dyDescent="0.3">
      <c r="M247" s="199"/>
    </row>
    <row r="248" spans="13:13" x14ac:dyDescent="0.3">
      <c r="M248" s="199"/>
    </row>
    <row r="249" spans="13:13" x14ac:dyDescent="0.3">
      <c r="M249" s="199"/>
    </row>
    <row r="250" spans="13:13" x14ac:dyDescent="0.3">
      <c r="M250" s="199"/>
    </row>
    <row r="251" spans="13:13" x14ac:dyDescent="0.3">
      <c r="M251" s="199"/>
    </row>
    <row r="252" spans="13:13" x14ac:dyDescent="0.3">
      <c r="M252" s="199"/>
    </row>
    <row r="253" spans="13:13" x14ac:dyDescent="0.3">
      <c r="M253" s="199"/>
    </row>
    <row r="254" spans="13:13" x14ac:dyDescent="0.3">
      <c r="M254" s="199"/>
    </row>
    <row r="255" spans="13:13" x14ac:dyDescent="0.3">
      <c r="M255" s="199"/>
    </row>
    <row r="256" spans="13:13" x14ac:dyDescent="0.3">
      <c r="M256" s="199"/>
    </row>
    <row r="257" spans="13:13" x14ac:dyDescent="0.3">
      <c r="M257" s="199"/>
    </row>
    <row r="258" spans="13:13" x14ac:dyDescent="0.3">
      <c r="M258" s="199"/>
    </row>
    <row r="259" spans="13:13" x14ac:dyDescent="0.3">
      <c r="M259" s="199"/>
    </row>
    <row r="260" spans="13:13" x14ac:dyDescent="0.3">
      <c r="M260" s="199"/>
    </row>
    <row r="261" spans="13:13" x14ac:dyDescent="0.3">
      <c r="M261" s="199"/>
    </row>
    <row r="262" spans="13:13" x14ac:dyDescent="0.3">
      <c r="M262" s="199"/>
    </row>
    <row r="263" spans="13:13" x14ac:dyDescent="0.3">
      <c r="M263" s="199"/>
    </row>
    <row r="264" spans="13:13" x14ac:dyDescent="0.3">
      <c r="M264" s="199"/>
    </row>
    <row r="265" spans="13:13" x14ac:dyDescent="0.3">
      <c r="M265" s="199"/>
    </row>
    <row r="266" spans="13:13" x14ac:dyDescent="0.3">
      <c r="M266" s="199"/>
    </row>
    <row r="267" spans="13:13" x14ac:dyDescent="0.3">
      <c r="M267" s="199"/>
    </row>
    <row r="268" spans="13:13" x14ac:dyDescent="0.3">
      <c r="M268" s="199"/>
    </row>
    <row r="269" spans="13:13" x14ac:dyDescent="0.3">
      <c r="M269" s="199"/>
    </row>
    <row r="270" spans="13:13" x14ac:dyDescent="0.3">
      <c r="M270" s="199"/>
    </row>
    <row r="271" spans="13:13" x14ac:dyDescent="0.3">
      <c r="M271" s="199"/>
    </row>
    <row r="272" spans="13:13" x14ac:dyDescent="0.3">
      <c r="M272" s="199"/>
    </row>
    <row r="273" spans="13:13" x14ac:dyDescent="0.3">
      <c r="M273" s="199"/>
    </row>
    <row r="274" spans="13:13" x14ac:dyDescent="0.3">
      <c r="M274" s="199"/>
    </row>
    <row r="275" spans="13:13" x14ac:dyDescent="0.3">
      <c r="M275" s="199"/>
    </row>
    <row r="276" spans="13:13" x14ac:dyDescent="0.3">
      <c r="M276" s="199"/>
    </row>
    <row r="277" spans="13:13" x14ac:dyDescent="0.3">
      <c r="M277" s="199"/>
    </row>
    <row r="278" spans="13:13" x14ac:dyDescent="0.3">
      <c r="M278" s="199"/>
    </row>
    <row r="279" spans="13:13" x14ac:dyDescent="0.3">
      <c r="M279" s="199"/>
    </row>
    <row r="280" spans="13:13" x14ac:dyDescent="0.3">
      <c r="M280" s="199"/>
    </row>
    <row r="281" spans="13:13" x14ac:dyDescent="0.3">
      <c r="M281" s="199"/>
    </row>
    <row r="282" spans="13:13" x14ac:dyDescent="0.3">
      <c r="M282" s="199"/>
    </row>
    <row r="283" spans="13:13" x14ac:dyDescent="0.3">
      <c r="M283" s="199"/>
    </row>
    <row r="284" spans="13:13" x14ac:dyDescent="0.3">
      <c r="M284" s="199"/>
    </row>
    <row r="285" spans="13:13" x14ac:dyDescent="0.3">
      <c r="M285" s="199"/>
    </row>
    <row r="286" spans="13:13" x14ac:dyDescent="0.3">
      <c r="M286" s="199"/>
    </row>
    <row r="287" spans="13:13" x14ac:dyDescent="0.3">
      <c r="M287" s="199"/>
    </row>
    <row r="288" spans="13:13" x14ac:dyDescent="0.3">
      <c r="M288" s="199"/>
    </row>
    <row r="289" spans="13:13" x14ac:dyDescent="0.3">
      <c r="M289" s="199"/>
    </row>
    <row r="290" spans="13:13" x14ac:dyDescent="0.3">
      <c r="M290" s="199"/>
    </row>
    <row r="291" spans="13:13" x14ac:dyDescent="0.3">
      <c r="M291" s="199"/>
    </row>
    <row r="292" spans="13:13" x14ac:dyDescent="0.3">
      <c r="M292" s="199"/>
    </row>
    <row r="293" spans="13:13" x14ac:dyDescent="0.3">
      <c r="M293" s="199"/>
    </row>
    <row r="294" spans="13:13" x14ac:dyDescent="0.3">
      <c r="M294" s="199"/>
    </row>
    <row r="295" spans="13:13" x14ac:dyDescent="0.3">
      <c r="M295" s="199"/>
    </row>
    <row r="296" spans="13:13" x14ac:dyDescent="0.3">
      <c r="M296" s="199"/>
    </row>
    <row r="297" spans="13:13" x14ac:dyDescent="0.3">
      <c r="M297" s="199"/>
    </row>
    <row r="298" spans="13:13" x14ac:dyDescent="0.3">
      <c r="M298" s="199"/>
    </row>
    <row r="299" spans="13:13" x14ac:dyDescent="0.3">
      <c r="M299" s="199"/>
    </row>
    <row r="300" spans="13:13" x14ac:dyDescent="0.3">
      <c r="M300" s="199"/>
    </row>
    <row r="301" spans="13:13" x14ac:dyDescent="0.3">
      <c r="M301" s="199"/>
    </row>
    <row r="302" spans="13:13" x14ac:dyDescent="0.3">
      <c r="M302" s="199"/>
    </row>
    <row r="303" spans="13:13" x14ac:dyDescent="0.3">
      <c r="M303" s="199"/>
    </row>
    <row r="304" spans="13:13" x14ac:dyDescent="0.3">
      <c r="M304" s="199"/>
    </row>
    <row r="305" spans="13:13" x14ac:dyDescent="0.3">
      <c r="M305" s="199"/>
    </row>
    <row r="306" spans="13:13" x14ac:dyDescent="0.3">
      <c r="M306" s="199"/>
    </row>
    <row r="307" spans="13:13" x14ac:dyDescent="0.3">
      <c r="M307" s="199"/>
    </row>
    <row r="308" spans="13:13" x14ac:dyDescent="0.3">
      <c r="M308" s="199"/>
    </row>
    <row r="309" spans="13:13" x14ac:dyDescent="0.3">
      <c r="M309" s="199"/>
    </row>
    <row r="310" spans="13:13" x14ac:dyDescent="0.3">
      <c r="M310" s="199"/>
    </row>
    <row r="311" spans="13:13" x14ac:dyDescent="0.3">
      <c r="M311" s="199"/>
    </row>
    <row r="312" spans="13:13" x14ac:dyDescent="0.3">
      <c r="M312" s="199"/>
    </row>
    <row r="313" spans="13:13" x14ac:dyDescent="0.3">
      <c r="M313" s="199"/>
    </row>
    <row r="314" spans="13:13" x14ac:dyDescent="0.3">
      <c r="M314" s="199"/>
    </row>
    <row r="315" spans="13:13" x14ac:dyDescent="0.3">
      <c r="M315" s="199"/>
    </row>
    <row r="316" spans="13:13" x14ac:dyDescent="0.3">
      <c r="M316" s="199"/>
    </row>
    <row r="317" spans="13:13" x14ac:dyDescent="0.3">
      <c r="M317" s="199"/>
    </row>
    <row r="318" spans="13:13" x14ac:dyDescent="0.3">
      <c r="M318" s="199"/>
    </row>
  </sheetData>
  <sheetProtection password="C4FF" sheet="1"/>
  <mergeCells count="6">
    <mergeCell ref="N3:R3"/>
    <mergeCell ref="J3:M3"/>
    <mergeCell ref="A3:A4"/>
    <mergeCell ref="B3:B4"/>
    <mergeCell ref="C3:I3"/>
    <mergeCell ref="A1:D1"/>
  </mergeCells>
  <phoneticPr fontId="15" type="noConversion"/>
  <conditionalFormatting sqref="E2">
    <cfRule type="expression" dxfId="2" priority="10" stopIfTrue="1">
      <formula>XEZ2=1</formula>
    </cfRule>
    <cfRule type="expression" dxfId="1" priority="11" stopIfTrue="1">
      <formula>XEZ2=2</formula>
    </cfRule>
    <cfRule type="expression" dxfId="0" priority="12" stopIfTrue="1">
      <formula>XEZ2=3</formula>
    </cfRule>
  </conditionalFormatting>
  <printOptions horizontalCentered="1"/>
  <pageMargins left="0.16" right="0.19685039370078741" top="0.98425196850393704" bottom="0.27559055118110237" header="0.31496062992125984" footer="0.19685039370078741"/>
  <pageSetup paperSize="9" scale="37" orientation="landscape" horizontalDpi="4294967294" r:id="rId1"/>
  <headerFooter alignWithMargins="0">
    <oddHeader>&amp;R&amp;P</oddHeader>
  </headerFooter>
  <rowBreaks count="1" manualBreakCount="1">
    <brk id="4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Доходи</vt:lpstr>
      <vt:lpstr>Видатки</vt:lpstr>
      <vt:lpstr>Видатки!Заголовки_для_друку</vt:lpstr>
      <vt:lpstr>Доходи!Заголовки_для_друку</vt:lpstr>
      <vt:lpstr>Видатки!Область_друку</vt:lpstr>
      <vt:lpstr>Доходи!Область_друку</vt:lpstr>
    </vt:vector>
  </TitlesOfParts>
  <Company>FD_BUD_SEC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Illia</dc:creator>
  <cp:lastModifiedBy>Вікторія Гатрич</cp:lastModifiedBy>
  <cp:lastPrinted>2024-04-12T09:09:37Z</cp:lastPrinted>
  <dcterms:created xsi:type="dcterms:W3CDTF">2001-07-11T13:17:26Z</dcterms:created>
  <dcterms:modified xsi:type="dcterms:W3CDTF">2024-05-01T09:56:31Z</dcterms:modified>
</cp:coreProperties>
</file>