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wnloads\"/>
    </mc:Choice>
  </mc:AlternateContent>
  <xr:revisionPtr revIDLastSave="0" documentId="8_{0094C024-C964-46D7-9A22-68C62BD7209F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5" r:id="rId1"/>
    <sheet name="Видатки" sheetId="6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1" hidden="1">Видатки!$B$6:$B$91</definedName>
    <definedName name="_xlnm._FilterDatabase" localSheetId="0" hidden="1">Доходи!#REF!</definedName>
    <definedName name="В68">#REF!</definedName>
    <definedName name="вс">#REF!</definedName>
    <definedName name="_xlnm.Print_Titles" localSheetId="1">Видатки!$3:$5</definedName>
    <definedName name="_xlnm.Print_Titles" localSheetId="0">Доходи!$7:$9</definedName>
    <definedName name="_xlnm.Print_Area" localSheetId="1">Видатки!$A$1:$R$93</definedName>
    <definedName name="_xlnm.Print_Area" localSheetId="0">Доходи!$A$1:$R$88</definedName>
  </definedNames>
  <calcPr calcId="181029" fullCalcOnLoad="1"/>
</workbook>
</file>

<file path=xl/calcChain.xml><?xml version="1.0" encoding="utf-8"?>
<calcChain xmlns="http://schemas.openxmlformats.org/spreadsheetml/2006/main">
  <c r="L29" i="6" l="1"/>
  <c r="M29" i="6"/>
  <c r="I62" i="5"/>
  <c r="G60" i="5"/>
  <c r="H60" i="5"/>
  <c r="I60" i="5"/>
  <c r="J60" i="5"/>
  <c r="G61" i="5"/>
  <c r="H61" i="5"/>
  <c r="I61" i="5"/>
  <c r="J61" i="5"/>
  <c r="H62" i="5"/>
  <c r="J62" i="5"/>
  <c r="O57" i="5"/>
  <c r="Q57" i="5"/>
  <c r="P57" i="5"/>
  <c r="R57" i="5"/>
  <c r="E54" i="5"/>
  <c r="G54" i="5"/>
  <c r="F54" i="5"/>
  <c r="D54" i="5"/>
  <c r="O54" i="5" s="1"/>
  <c r="Q54" i="5" s="1"/>
  <c r="F12" i="6"/>
  <c r="F7" i="6"/>
  <c r="F8" i="6"/>
  <c r="F9" i="6"/>
  <c r="F10" i="6"/>
  <c r="F11" i="6"/>
  <c r="O65" i="5"/>
  <c r="P65" i="5"/>
  <c r="Q65" i="5" s="1"/>
  <c r="R65" i="5"/>
  <c r="O66" i="5"/>
  <c r="P66" i="5"/>
  <c r="Q66" i="5" s="1"/>
  <c r="O67" i="5"/>
  <c r="P67" i="5"/>
  <c r="Q67" i="5" s="1"/>
  <c r="R67" i="5"/>
  <c r="O68" i="5"/>
  <c r="P68" i="5"/>
  <c r="Q68" i="5" s="1"/>
  <c r="O69" i="5"/>
  <c r="P69" i="5"/>
  <c r="R69" i="5" s="1"/>
  <c r="O70" i="5"/>
  <c r="P70" i="5"/>
  <c r="R70" i="5"/>
  <c r="O71" i="5"/>
  <c r="P71" i="5"/>
  <c r="Q71" i="5" s="1"/>
  <c r="O33" i="5"/>
  <c r="P33" i="5"/>
  <c r="Q33" i="5"/>
  <c r="E31" i="5"/>
  <c r="F31" i="5"/>
  <c r="J31" i="5" s="1"/>
  <c r="D31" i="5"/>
  <c r="D15" i="5"/>
  <c r="E15" i="5"/>
  <c r="F15" i="5"/>
  <c r="G16" i="6"/>
  <c r="H16" i="6"/>
  <c r="I16" i="6"/>
  <c r="L16" i="6"/>
  <c r="M16" i="6"/>
  <c r="O16" i="6"/>
  <c r="P16" i="6"/>
  <c r="Q16" i="6" s="1"/>
  <c r="O29" i="6"/>
  <c r="P29" i="6"/>
  <c r="P62" i="5"/>
  <c r="R62" i="5" s="1"/>
  <c r="O62" i="5"/>
  <c r="O34" i="5"/>
  <c r="P34" i="5"/>
  <c r="D13" i="6"/>
  <c r="D34" i="6"/>
  <c r="D42" i="6"/>
  <c r="E21" i="5"/>
  <c r="E26" i="5"/>
  <c r="C42" i="6"/>
  <c r="C34" i="6"/>
  <c r="C13" i="6"/>
  <c r="C6" i="6"/>
  <c r="L31" i="5"/>
  <c r="M33" i="5"/>
  <c r="N33" i="5"/>
  <c r="K31" i="5"/>
  <c r="F36" i="6"/>
  <c r="G36" i="6"/>
  <c r="H36" i="6"/>
  <c r="I36" i="6"/>
  <c r="L36" i="6"/>
  <c r="L37" i="6"/>
  <c r="L38" i="6"/>
  <c r="L39" i="6"/>
  <c r="L40" i="6"/>
  <c r="L41" i="6"/>
  <c r="G58" i="5"/>
  <c r="H58" i="5"/>
  <c r="I58" i="5"/>
  <c r="J58" i="5"/>
  <c r="M58" i="5"/>
  <c r="N58" i="5"/>
  <c r="O58" i="5"/>
  <c r="P58" i="5"/>
  <c r="L59" i="5"/>
  <c r="K59" i="5"/>
  <c r="E59" i="5"/>
  <c r="F59" i="5"/>
  <c r="D59" i="5"/>
  <c r="O59" i="5" s="1"/>
  <c r="O78" i="5"/>
  <c r="P78" i="5"/>
  <c r="M78" i="5"/>
  <c r="N78" i="5"/>
  <c r="G78" i="5"/>
  <c r="H78" i="5"/>
  <c r="I78" i="5"/>
  <c r="J78" i="5"/>
  <c r="O63" i="5"/>
  <c r="P63" i="5"/>
  <c r="O64" i="5"/>
  <c r="P64" i="5"/>
  <c r="R64" i="5"/>
  <c r="O72" i="5"/>
  <c r="P72" i="5"/>
  <c r="O73" i="5"/>
  <c r="P73" i="5"/>
  <c r="O74" i="5"/>
  <c r="Q74" i="5"/>
  <c r="P74" i="5"/>
  <c r="O75" i="5"/>
  <c r="P75" i="5"/>
  <c r="O76" i="5"/>
  <c r="P76" i="5"/>
  <c r="O77" i="5"/>
  <c r="P77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M77" i="5"/>
  <c r="N77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75" i="5"/>
  <c r="I75" i="5"/>
  <c r="J75" i="5"/>
  <c r="H76" i="5"/>
  <c r="I76" i="5"/>
  <c r="J76" i="5"/>
  <c r="H77" i="5"/>
  <c r="I77" i="5"/>
  <c r="J77" i="5"/>
  <c r="M36" i="6"/>
  <c r="P36" i="6"/>
  <c r="R36" i="6"/>
  <c r="O36" i="6"/>
  <c r="E42" i="6"/>
  <c r="E42" i="5"/>
  <c r="D21" i="5"/>
  <c r="F21" i="5"/>
  <c r="H21" i="5"/>
  <c r="P22" i="6"/>
  <c r="G34" i="5"/>
  <c r="I34" i="5"/>
  <c r="L19" i="6"/>
  <c r="L20" i="6"/>
  <c r="L21" i="6"/>
  <c r="L2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3" i="6"/>
  <c r="M85" i="6"/>
  <c r="M86" i="6"/>
  <c r="M87" i="6"/>
  <c r="M88" i="6"/>
  <c r="M89" i="6"/>
  <c r="M90" i="6"/>
  <c r="M50" i="6"/>
  <c r="M51" i="6"/>
  <c r="M7" i="6"/>
  <c r="M8" i="6"/>
  <c r="M9" i="6"/>
  <c r="M10" i="6"/>
  <c r="M11" i="6"/>
  <c r="M12" i="6"/>
  <c r="M14" i="6"/>
  <c r="M15" i="6"/>
  <c r="M17" i="6"/>
  <c r="M18" i="6"/>
  <c r="M19" i="6"/>
  <c r="M20" i="6"/>
  <c r="M21" i="6"/>
  <c r="M22" i="6"/>
  <c r="M23" i="6"/>
  <c r="M24" i="6"/>
  <c r="M25" i="6"/>
  <c r="M26" i="6"/>
  <c r="M27" i="6"/>
  <c r="M28" i="6"/>
  <c r="M30" i="6"/>
  <c r="M31" i="6"/>
  <c r="M32" i="6"/>
  <c r="M33" i="6"/>
  <c r="M35" i="6"/>
  <c r="M37" i="6"/>
  <c r="M38" i="6"/>
  <c r="M39" i="6"/>
  <c r="M40" i="6"/>
  <c r="M41" i="6"/>
  <c r="M43" i="6"/>
  <c r="M44" i="6"/>
  <c r="M45" i="6"/>
  <c r="M46" i="6"/>
  <c r="M47" i="6"/>
  <c r="M48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3" i="6"/>
  <c r="I84" i="6"/>
  <c r="I85" i="6"/>
  <c r="I86" i="6"/>
  <c r="I87" i="6"/>
  <c r="I88" i="6"/>
  <c r="I89" i="6"/>
  <c r="I90" i="6"/>
  <c r="I50" i="6"/>
  <c r="I51" i="6"/>
  <c r="I7" i="6"/>
  <c r="I8" i="6"/>
  <c r="I9" i="6"/>
  <c r="I10" i="6"/>
  <c r="I11" i="6"/>
  <c r="I12" i="6"/>
  <c r="I14" i="6"/>
  <c r="I15" i="6"/>
  <c r="I17" i="6"/>
  <c r="I18" i="6"/>
  <c r="I19" i="6"/>
  <c r="I20" i="6"/>
  <c r="I21" i="6"/>
  <c r="I22" i="6"/>
  <c r="I23" i="6"/>
  <c r="I24" i="6"/>
  <c r="I25" i="6"/>
  <c r="I26" i="6"/>
  <c r="I27" i="6"/>
  <c r="I28" i="6"/>
  <c r="I30" i="6"/>
  <c r="I31" i="6"/>
  <c r="I32" i="6"/>
  <c r="I33" i="6"/>
  <c r="I35" i="6"/>
  <c r="I37" i="6"/>
  <c r="I38" i="6"/>
  <c r="I39" i="6"/>
  <c r="I40" i="6"/>
  <c r="I41" i="6"/>
  <c r="I43" i="6"/>
  <c r="I44" i="6"/>
  <c r="I45" i="6"/>
  <c r="I46" i="6"/>
  <c r="I47" i="6"/>
  <c r="I48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3" i="6"/>
  <c r="G84" i="6"/>
  <c r="G85" i="6"/>
  <c r="G86" i="6"/>
  <c r="G87" i="6"/>
  <c r="G88" i="6"/>
  <c r="G89" i="6"/>
  <c r="G90" i="6"/>
  <c r="G50" i="6"/>
  <c r="G51" i="6"/>
  <c r="G7" i="6"/>
  <c r="G8" i="6"/>
  <c r="G9" i="6"/>
  <c r="G10" i="6"/>
  <c r="G11" i="6"/>
  <c r="G12" i="6"/>
  <c r="G14" i="6"/>
  <c r="G15" i="6"/>
  <c r="G17" i="6"/>
  <c r="G18" i="6"/>
  <c r="G19" i="6"/>
  <c r="G20" i="6"/>
  <c r="G21" i="6"/>
  <c r="G22" i="6"/>
  <c r="G23" i="6"/>
  <c r="G24" i="6"/>
  <c r="G25" i="6"/>
  <c r="G26" i="6"/>
  <c r="G27" i="6"/>
  <c r="G28" i="6"/>
  <c r="G30" i="6"/>
  <c r="G31" i="6"/>
  <c r="G32" i="6"/>
  <c r="G33" i="6"/>
  <c r="G35" i="6"/>
  <c r="G37" i="6"/>
  <c r="G38" i="6"/>
  <c r="G39" i="6"/>
  <c r="G40" i="6"/>
  <c r="G41" i="6"/>
  <c r="G43" i="6"/>
  <c r="G44" i="6"/>
  <c r="G45" i="6"/>
  <c r="G46" i="6"/>
  <c r="G47" i="6"/>
  <c r="G48" i="6"/>
  <c r="O39" i="6"/>
  <c r="P39" i="6"/>
  <c r="O40" i="6"/>
  <c r="P40" i="6"/>
  <c r="O41" i="6"/>
  <c r="P41" i="6"/>
  <c r="Q41" i="6"/>
  <c r="N55" i="5"/>
  <c r="N56" i="5"/>
  <c r="N60" i="5"/>
  <c r="N61" i="5"/>
  <c r="N12" i="5"/>
  <c r="N13" i="5"/>
  <c r="N14" i="5"/>
  <c r="N16" i="5"/>
  <c r="N17" i="5"/>
  <c r="N18" i="5"/>
  <c r="N19" i="5"/>
  <c r="N20" i="5"/>
  <c r="N22" i="5"/>
  <c r="N23" i="5"/>
  <c r="N24" i="5"/>
  <c r="N25" i="5"/>
  <c r="N27" i="5"/>
  <c r="N28" i="5"/>
  <c r="N29" i="5"/>
  <c r="N30" i="5"/>
  <c r="N32" i="5"/>
  <c r="N34" i="5"/>
  <c r="N36" i="5"/>
  <c r="N38" i="5"/>
  <c r="N39" i="5"/>
  <c r="N40" i="5"/>
  <c r="N41" i="5"/>
  <c r="N43" i="5"/>
  <c r="N44" i="5"/>
  <c r="N45" i="5"/>
  <c r="N46" i="5"/>
  <c r="N47" i="5"/>
  <c r="N48" i="5"/>
  <c r="N50" i="5"/>
  <c r="J55" i="5"/>
  <c r="J56" i="5"/>
  <c r="J12" i="5"/>
  <c r="J13" i="5"/>
  <c r="J14" i="5"/>
  <c r="J16" i="5"/>
  <c r="J17" i="5"/>
  <c r="J18" i="5"/>
  <c r="J19" i="5"/>
  <c r="J20" i="5"/>
  <c r="J22" i="5"/>
  <c r="J23" i="5"/>
  <c r="J24" i="5"/>
  <c r="J25" i="5"/>
  <c r="J27" i="5"/>
  <c r="J28" i="5"/>
  <c r="J29" i="5"/>
  <c r="J30" i="5"/>
  <c r="J32" i="5"/>
  <c r="J34" i="5"/>
  <c r="J36" i="5"/>
  <c r="J38" i="5"/>
  <c r="J39" i="5"/>
  <c r="J40" i="5"/>
  <c r="J41" i="5"/>
  <c r="J43" i="5"/>
  <c r="J44" i="5"/>
  <c r="J45" i="5"/>
  <c r="J46" i="5"/>
  <c r="J47" i="5"/>
  <c r="J48" i="5"/>
  <c r="J50" i="5"/>
  <c r="H55" i="5"/>
  <c r="H56" i="5"/>
  <c r="H80" i="5"/>
  <c r="H81" i="5"/>
  <c r="H82" i="5"/>
  <c r="H83" i="5"/>
  <c r="H85" i="5"/>
  <c r="H22" i="5"/>
  <c r="H23" i="5"/>
  <c r="H24" i="5"/>
  <c r="H25" i="5"/>
  <c r="H27" i="5"/>
  <c r="H28" i="5"/>
  <c r="H29" i="5"/>
  <c r="H30" i="5"/>
  <c r="H32" i="5"/>
  <c r="H34" i="5"/>
  <c r="H36" i="5"/>
  <c r="H38" i="5"/>
  <c r="H39" i="5"/>
  <c r="H40" i="5"/>
  <c r="H41" i="5"/>
  <c r="H43" i="5"/>
  <c r="H44" i="5"/>
  <c r="H45" i="5"/>
  <c r="H46" i="5"/>
  <c r="H47" i="5"/>
  <c r="H48" i="5"/>
  <c r="H50" i="5"/>
  <c r="H12" i="5"/>
  <c r="H13" i="5"/>
  <c r="H14" i="5"/>
  <c r="H16" i="5"/>
  <c r="H17" i="5"/>
  <c r="H18" i="5"/>
  <c r="H19" i="5"/>
  <c r="H20" i="5"/>
  <c r="H15" i="5"/>
  <c r="L15" i="5"/>
  <c r="P15" i="5"/>
  <c r="K15" i="5"/>
  <c r="P48" i="6"/>
  <c r="G55" i="5"/>
  <c r="G56" i="5"/>
  <c r="G44" i="5"/>
  <c r="G45" i="5"/>
  <c r="G46" i="5"/>
  <c r="G47" i="5"/>
  <c r="O25" i="5"/>
  <c r="P25" i="5"/>
  <c r="Q25" i="5" s="1"/>
  <c r="M12" i="5"/>
  <c r="M13" i="5"/>
  <c r="M14" i="5"/>
  <c r="F24" i="6"/>
  <c r="H24" i="6"/>
  <c r="P24" i="6"/>
  <c r="I25" i="5"/>
  <c r="O10" i="6"/>
  <c r="P10" i="6"/>
  <c r="Q10" i="6" s="1"/>
  <c r="L10" i="6"/>
  <c r="K6" i="6"/>
  <c r="J6" i="6"/>
  <c r="O6" i="6" s="1"/>
  <c r="R6" i="6" s="1"/>
  <c r="H10" i="6"/>
  <c r="D6" i="6"/>
  <c r="E6" i="6"/>
  <c r="F6" i="6" s="1"/>
  <c r="M60" i="5"/>
  <c r="O60" i="5"/>
  <c r="Q60" i="5"/>
  <c r="P60" i="5"/>
  <c r="O30" i="5"/>
  <c r="P30" i="5"/>
  <c r="Q30" i="5" s="1"/>
  <c r="L23" i="6"/>
  <c r="H41" i="6"/>
  <c r="F41" i="6"/>
  <c r="H39" i="6"/>
  <c r="F39" i="6"/>
  <c r="M34" i="5"/>
  <c r="G30" i="5"/>
  <c r="I30" i="5"/>
  <c r="G25" i="5"/>
  <c r="F26" i="5"/>
  <c r="H26" i="5" s="1"/>
  <c r="D26" i="5"/>
  <c r="K34" i="6"/>
  <c r="J34" i="6"/>
  <c r="J13" i="6"/>
  <c r="K13" i="6"/>
  <c r="L13" i="6" s="1"/>
  <c r="L49" i="6" s="1"/>
  <c r="L52" i="6" s="1"/>
  <c r="L91" i="6" s="1"/>
  <c r="K49" i="5"/>
  <c r="L49" i="5"/>
  <c r="F22" i="6"/>
  <c r="H22" i="6"/>
  <c r="O61" i="5"/>
  <c r="P61" i="5"/>
  <c r="M61" i="5"/>
  <c r="L44" i="6"/>
  <c r="O14" i="5"/>
  <c r="P14" i="5"/>
  <c r="P23" i="6"/>
  <c r="L11" i="6"/>
  <c r="L12" i="6"/>
  <c r="E34" i="6"/>
  <c r="P34" i="6" s="1"/>
  <c r="P46" i="5"/>
  <c r="L54" i="5"/>
  <c r="K54" i="5"/>
  <c r="K53" i="5" s="1"/>
  <c r="M46" i="5"/>
  <c r="M47" i="5"/>
  <c r="M36" i="5"/>
  <c r="M32" i="5"/>
  <c r="M50" i="5"/>
  <c r="M43" i="5"/>
  <c r="M44" i="5"/>
  <c r="M45" i="5"/>
  <c r="G48" i="5"/>
  <c r="I48" i="5"/>
  <c r="E49" i="5"/>
  <c r="F49" i="5"/>
  <c r="D49" i="5"/>
  <c r="O49" i="5" s="1"/>
  <c r="M55" i="5"/>
  <c r="M56" i="5"/>
  <c r="I32" i="5"/>
  <c r="G32" i="5"/>
  <c r="P86" i="6"/>
  <c r="L24" i="6"/>
  <c r="L25" i="6"/>
  <c r="L26" i="6"/>
  <c r="L50" i="6"/>
  <c r="L51" i="6"/>
  <c r="L47" i="6"/>
  <c r="L48" i="6"/>
  <c r="L86" i="6"/>
  <c r="L14" i="6"/>
  <c r="L15" i="6"/>
  <c r="L17" i="6"/>
  <c r="F30" i="6"/>
  <c r="H30" i="6"/>
  <c r="L30" i="6"/>
  <c r="O30" i="6"/>
  <c r="P30" i="6"/>
  <c r="F83" i="6"/>
  <c r="L42" i="5"/>
  <c r="P42" i="5" s="1"/>
  <c r="G12" i="5"/>
  <c r="G13" i="5"/>
  <c r="L26" i="5"/>
  <c r="M26" i="5" s="1"/>
  <c r="K26" i="5"/>
  <c r="L21" i="5"/>
  <c r="K21" i="5"/>
  <c r="E11" i="5"/>
  <c r="O86" i="6"/>
  <c r="F35" i="6"/>
  <c r="F37" i="6"/>
  <c r="F38" i="6"/>
  <c r="F40" i="6"/>
  <c r="F43" i="6"/>
  <c r="F44" i="6"/>
  <c r="F45" i="6"/>
  <c r="F46" i="6"/>
  <c r="F47" i="6"/>
  <c r="F48" i="6"/>
  <c r="K42" i="6"/>
  <c r="J42" i="6"/>
  <c r="L37" i="5"/>
  <c r="K42" i="5"/>
  <c r="K37" i="5"/>
  <c r="L11" i="5"/>
  <c r="L10" i="5"/>
  <c r="M10" i="5" s="1"/>
  <c r="K11" i="5"/>
  <c r="C82" i="6"/>
  <c r="J82" i="6"/>
  <c r="K82" i="6"/>
  <c r="E82" i="6"/>
  <c r="F11" i="5"/>
  <c r="F37" i="5"/>
  <c r="P37" i="5" s="1"/>
  <c r="E37" i="5"/>
  <c r="E35" i="5" s="1"/>
  <c r="F42" i="5"/>
  <c r="O48" i="5"/>
  <c r="R48" i="5"/>
  <c r="P48" i="5"/>
  <c r="M48" i="5"/>
  <c r="L8" i="6"/>
  <c r="O47" i="6"/>
  <c r="P47" i="6"/>
  <c r="R47" i="6"/>
  <c r="O48" i="6"/>
  <c r="H47" i="6"/>
  <c r="H48" i="6"/>
  <c r="P51" i="6"/>
  <c r="O51" i="6"/>
  <c r="P50" i="6"/>
  <c r="R50" i="6" s="1"/>
  <c r="O50" i="6"/>
  <c r="L45" i="6"/>
  <c r="L35" i="6"/>
  <c r="H8" i="6"/>
  <c r="H9" i="6"/>
  <c r="H35" i="6"/>
  <c r="H44" i="6"/>
  <c r="H45" i="6"/>
  <c r="F27" i="6"/>
  <c r="H27" i="6"/>
  <c r="F28" i="6"/>
  <c r="H28" i="6"/>
  <c r="F15" i="6"/>
  <c r="H15" i="6"/>
  <c r="F17" i="6"/>
  <c r="H17" i="6"/>
  <c r="F18" i="6"/>
  <c r="H18" i="6"/>
  <c r="F19" i="6"/>
  <c r="H19" i="6"/>
  <c r="F20" i="6"/>
  <c r="H20" i="6"/>
  <c r="F21" i="6"/>
  <c r="H21" i="6"/>
  <c r="P35" i="6"/>
  <c r="R35" i="6" s="1"/>
  <c r="O35" i="6"/>
  <c r="P44" i="6"/>
  <c r="O44" i="6"/>
  <c r="P45" i="6"/>
  <c r="O45" i="6"/>
  <c r="P46" i="6"/>
  <c r="Q46" i="6"/>
  <c r="O46" i="6"/>
  <c r="O15" i="6"/>
  <c r="P15" i="6"/>
  <c r="O17" i="6"/>
  <c r="P17" i="6"/>
  <c r="O18" i="6"/>
  <c r="P18" i="6"/>
  <c r="Q18" i="6"/>
  <c r="O19" i="6"/>
  <c r="P19" i="6"/>
  <c r="Q19" i="6" s="1"/>
  <c r="O20" i="6"/>
  <c r="P20" i="6"/>
  <c r="Q20" i="6" s="1"/>
  <c r="O21" i="6"/>
  <c r="Q21" i="6"/>
  <c r="P21" i="6"/>
  <c r="O22" i="6"/>
  <c r="O23" i="6"/>
  <c r="R23" i="6"/>
  <c r="O24" i="6"/>
  <c r="O25" i="6"/>
  <c r="P25" i="6"/>
  <c r="Q25" i="6" s="1"/>
  <c r="O26" i="6"/>
  <c r="P26" i="6"/>
  <c r="O27" i="6"/>
  <c r="P27" i="6"/>
  <c r="O28" i="6"/>
  <c r="P28" i="6"/>
  <c r="O8" i="6"/>
  <c r="P8" i="6"/>
  <c r="O9" i="6"/>
  <c r="P9" i="6"/>
  <c r="Q9" i="6" s="1"/>
  <c r="L27" i="6"/>
  <c r="L28" i="6"/>
  <c r="F23" i="6"/>
  <c r="H23" i="6"/>
  <c r="E13" i="6"/>
  <c r="P17" i="5"/>
  <c r="O17" i="5"/>
  <c r="P41" i="5"/>
  <c r="Q41" i="5"/>
  <c r="O41" i="5"/>
  <c r="P44" i="5"/>
  <c r="O44" i="5"/>
  <c r="Q44" i="5"/>
  <c r="P45" i="5"/>
  <c r="O45" i="5"/>
  <c r="D42" i="5"/>
  <c r="D82" i="6"/>
  <c r="F14" i="6"/>
  <c r="F25" i="6"/>
  <c r="F26" i="6"/>
  <c r="F31" i="6"/>
  <c r="F32" i="6"/>
  <c r="F33" i="6"/>
  <c r="F50" i="6"/>
  <c r="F51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4" i="6"/>
  <c r="F85" i="6"/>
  <c r="F87" i="6"/>
  <c r="F88" i="6"/>
  <c r="F89" i="6"/>
  <c r="F90" i="6"/>
  <c r="G16" i="5"/>
  <c r="G17" i="5"/>
  <c r="G18" i="5"/>
  <c r="G19" i="5"/>
  <c r="G20" i="5"/>
  <c r="G22" i="5"/>
  <c r="G23" i="5"/>
  <c r="G24" i="5"/>
  <c r="G27" i="5"/>
  <c r="G28" i="5"/>
  <c r="G29" i="5"/>
  <c r="G36" i="5"/>
  <c r="G38" i="5"/>
  <c r="G39" i="5"/>
  <c r="G40" i="5"/>
  <c r="G41" i="5"/>
  <c r="G43" i="5"/>
  <c r="G50" i="5"/>
  <c r="O7" i="6"/>
  <c r="P7" i="6"/>
  <c r="O11" i="6"/>
  <c r="P11" i="6"/>
  <c r="O12" i="6"/>
  <c r="P12" i="6"/>
  <c r="O14" i="6"/>
  <c r="P14" i="6"/>
  <c r="R14" i="6"/>
  <c r="O31" i="6"/>
  <c r="P31" i="6"/>
  <c r="O32" i="6"/>
  <c r="P32" i="6"/>
  <c r="O33" i="6"/>
  <c r="P33" i="6"/>
  <c r="O37" i="6"/>
  <c r="P37" i="6"/>
  <c r="O38" i="6"/>
  <c r="P38" i="6"/>
  <c r="O43" i="6"/>
  <c r="P43" i="6"/>
  <c r="R43" i="6" s="1"/>
  <c r="H43" i="6"/>
  <c r="L43" i="6"/>
  <c r="L90" i="6"/>
  <c r="L89" i="6"/>
  <c r="L88" i="6"/>
  <c r="L87" i="6"/>
  <c r="L46" i="6"/>
  <c r="D37" i="5"/>
  <c r="I23" i="5"/>
  <c r="I22" i="5"/>
  <c r="P23" i="5"/>
  <c r="Q23" i="5" s="1"/>
  <c r="O23" i="5"/>
  <c r="P22" i="5"/>
  <c r="R22" i="5"/>
  <c r="O22" i="5"/>
  <c r="P24" i="5"/>
  <c r="O24" i="5"/>
  <c r="L7" i="6"/>
  <c r="H7" i="6"/>
  <c r="D11" i="5"/>
  <c r="D10" i="5" s="1"/>
  <c r="L18" i="6"/>
  <c r="O53" i="6"/>
  <c r="P53" i="6"/>
  <c r="O54" i="6"/>
  <c r="P54" i="6"/>
  <c r="O55" i="6"/>
  <c r="O56" i="6"/>
  <c r="Q56" i="6" s="1"/>
  <c r="P56" i="6"/>
  <c r="O57" i="6"/>
  <c r="P57" i="6"/>
  <c r="Q57" i="6" s="1"/>
  <c r="O58" i="6"/>
  <c r="O59" i="6"/>
  <c r="O60" i="6"/>
  <c r="P60" i="6"/>
  <c r="Q60" i="6" s="1"/>
  <c r="O61" i="6"/>
  <c r="P61" i="6"/>
  <c r="O62" i="6"/>
  <c r="P62" i="6"/>
  <c r="O63" i="6"/>
  <c r="P63" i="6"/>
  <c r="Q63" i="6" s="1"/>
  <c r="O64" i="6"/>
  <c r="P64" i="6"/>
  <c r="R64" i="6" s="1"/>
  <c r="O65" i="6"/>
  <c r="Q65" i="6"/>
  <c r="P65" i="6"/>
  <c r="R65" i="6"/>
  <c r="O66" i="6"/>
  <c r="R66" i="6"/>
  <c r="P66" i="6"/>
  <c r="O67" i="6"/>
  <c r="P67" i="6"/>
  <c r="R67" i="6"/>
  <c r="O68" i="6"/>
  <c r="O69" i="6"/>
  <c r="O70" i="6"/>
  <c r="P70" i="6"/>
  <c r="O71" i="6"/>
  <c r="P71" i="6"/>
  <c r="R71" i="6" s="1"/>
  <c r="O72" i="6"/>
  <c r="P72" i="6"/>
  <c r="O73" i="6"/>
  <c r="P73" i="6"/>
  <c r="Q73" i="6" s="1"/>
  <c r="O74" i="6"/>
  <c r="O75" i="6"/>
  <c r="O76" i="6"/>
  <c r="P76" i="6"/>
  <c r="O77" i="6"/>
  <c r="P77" i="6"/>
  <c r="O78" i="6"/>
  <c r="R78" i="6"/>
  <c r="P78" i="6"/>
  <c r="Q78" i="6"/>
  <c r="O79" i="6"/>
  <c r="P79" i="6"/>
  <c r="O80" i="6"/>
  <c r="P80" i="6"/>
  <c r="O81" i="6"/>
  <c r="O83" i="6"/>
  <c r="P83" i="6"/>
  <c r="O84" i="6"/>
  <c r="P84" i="6"/>
  <c r="O85" i="6"/>
  <c r="P85" i="6"/>
  <c r="O87" i="6"/>
  <c r="P87" i="6"/>
  <c r="Q87" i="6" s="1"/>
  <c r="O88" i="6"/>
  <c r="P88" i="6"/>
  <c r="O89" i="6"/>
  <c r="Q89" i="6" s="1"/>
  <c r="P89" i="6"/>
  <c r="O90" i="6"/>
  <c r="P90" i="6"/>
  <c r="H37" i="6"/>
  <c r="H38" i="6"/>
  <c r="H40" i="6"/>
  <c r="H46" i="6"/>
  <c r="H25" i="6"/>
  <c r="N25" i="6"/>
  <c r="H26" i="6"/>
  <c r="N26" i="6"/>
  <c r="I27" i="5"/>
  <c r="F84" i="5"/>
  <c r="J84" i="5"/>
  <c r="P55" i="6"/>
  <c r="R55" i="6"/>
  <c r="P68" i="6"/>
  <c r="O56" i="5"/>
  <c r="P56" i="5"/>
  <c r="R56" i="5" s="1"/>
  <c r="H11" i="6"/>
  <c r="H12" i="6"/>
  <c r="H14" i="6"/>
  <c r="H31" i="6"/>
  <c r="H32" i="6"/>
  <c r="H33" i="6"/>
  <c r="H50" i="6"/>
  <c r="H51" i="6"/>
  <c r="H53" i="6"/>
  <c r="H54" i="6"/>
  <c r="H55" i="6"/>
  <c r="H56" i="6"/>
  <c r="H57" i="6"/>
  <c r="H59" i="6"/>
  <c r="H60" i="6"/>
  <c r="H61" i="6"/>
  <c r="H63" i="6"/>
  <c r="H64" i="6"/>
  <c r="H65" i="6"/>
  <c r="H66" i="6"/>
  <c r="H67" i="6"/>
  <c r="H69" i="6"/>
  <c r="H70" i="6"/>
  <c r="H71" i="6"/>
  <c r="H72" i="6"/>
  <c r="H73" i="6"/>
  <c r="H75" i="6"/>
  <c r="H76" i="6"/>
  <c r="H77" i="6"/>
  <c r="H78" i="6"/>
  <c r="H79" i="6"/>
  <c r="H80" i="6"/>
  <c r="H85" i="6"/>
  <c r="H87" i="6"/>
  <c r="H88" i="6"/>
  <c r="H89" i="6"/>
  <c r="H90" i="6"/>
  <c r="N14" i="6"/>
  <c r="O27" i="5"/>
  <c r="R27" i="5" s="1"/>
  <c r="P27" i="5"/>
  <c r="M27" i="5"/>
  <c r="O81" i="5"/>
  <c r="P81" i="5"/>
  <c r="O82" i="5"/>
  <c r="P82" i="5"/>
  <c r="R82" i="5" s="1"/>
  <c r="O83" i="5"/>
  <c r="P83" i="5"/>
  <c r="Q83" i="5" s="1"/>
  <c r="K84" i="5"/>
  <c r="O84" i="5"/>
  <c r="L84" i="5"/>
  <c r="O85" i="5"/>
  <c r="R85" i="5" s="1"/>
  <c r="P85" i="5"/>
  <c r="P80" i="5"/>
  <c r="O80" i="5"/>
  <c r="R80" i="5" s="1"/>
  <c r="M83" i="5"/>
  <c r="N83" i="5"/>
  <c r="N82" i="5"/>
  <c r="M82" i="5"/>
  <c r="I80" i="5"/>
  <c r="J80" i="5"/>
  <c r="I81" i="5"/>
  <c r="J81" i="5"/>
  <c r="I82" i="5"/>
  <c r="J82" i="5"/>
  <c r="I83" i="5"/>
  <c r="J83" i="5"/>
  <c r="P20" i="5"/>
  <c r="R20" i="5" s="1"/>
  <c r="I12" i="5"/>
  <c r="I13" i="5"/>
  <c r="I16" i="5"/>
  <c r="I17" i="5"/>
  <c r="I18" i="5"/>
  <c r="I19" i="5"/>
  <c r="I28" i="5"/>
  <c r="I29" i="5"/>
  <c r="I36" i="5"/>
  <c r="I38" i="5"/>
  <c r="I39" i="5"/>
  <c r="I40" i="5"/>
  <c r="I41" i="5"/>
  <c r="I43" i="5"/>
  <c r="I46" i="5"/>
  <c r="I47" i="5"/>
  <c r="I85" i="5"/>
  <c r="J85" i="5"/>
  <c r="O38" i="5"/>
  <c r="P38" i="5"/>
  <c r="Q38" i="5" s="1"/>
  <c r="M38" i="5"/>
  <c r="M39" i="5"/>
  <c r="M40" i="5"/>
  <c r="M41" i="5"/>
  <c r="O32" i="5"/>
  <c r="R32" i="5" s="1"/>
  <c r="P32" i="5"/>
  <c r="M28" i="5"/>
  <c r="M29" i="5"/>
  <c r="M30" i="5"/>
  <c r="O28" i="5"/>
  <c r="P28" i="5"/>
  <c r="O29" i="5"/>
  <c r="P29" i="5"/>
  <c r="Q29" i="5" s="1"/>
  <c r="P18" i="5"/>
  <c r="O18" i="5"/>
  <c r="P19" i="5"/>
  <c r="O19" i="5"/>
  <c r="O55" i="5"/>
  <c r="P55" i="5"/>
  <c r="Q55" i="5" s="1"/>
  <c r="M85" i="5"/>
  <c r="N85" i="5"/>
  <c r="N6" i="6"/>
  <c r="N33" i="6"/>
  <c r="M16" i="5"/>
  <c r="O16" i="5"/>
  <c r="P16" i="5"/>
  <c r="Q16" i="5" s="1"/>
  <c r="O46" i="5"/>
  <c r="P39" i="5"/>
  <c r="O39" i="5"/>
  <c r="P40" i="5"/>
  <c r="O40" i="5"/>
  <c r="P36" i="5"/>
  <c r="O36" i="5"/>
  <c r="L9" i="6"/>
  <c r="L31" i="6"/>
  <c r="L32" i="6"/>
  <c r="L33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C11" i="5"/>
  <c r="C15" i="5"/>
  <c r="C24" i="5"/>
  <c r="C21" i="5" s="1"/>
  <c r="C10" i="5" s="1"/>
  <c r="C51" i="5" s="1"/>
  <c r="C86" i="5" s="1"/>
  <c r="C49" i="5"/>
  <c r="C54" i="5"/>
  <c r="C59" i="5"/>
  <c r="C84" i="5"/>
  <c r="O12" i="5"/>
  <c r="P12" i="5"/>
  <c r="P13" i="5"/>
  <c r="O13" i="5"/>
  <c r="P43" i="5"/>
  <c r="R43" i="5"/>
  <c r="O43" i="5"/>
  <c r="O47" i="5"/>
  <c r="R47" i="5" s="1"/>
  <c r="P47" i="5"/>
  <c r="O50" i="5"/>
  <c r="P50" i="5"/>
  <c r="M19" i="5"/>
  <c r="M24" i="5"/>
  <c r="M21" i="5"/>
  <c r="C42" i="5"/>
  <c r="N50" i="6"/>
  <c r="N18" i="6"/>
  <c r="N22" i="6"/>
  <c r="N31" i="6"/>
  <c r="N32" i="6"/>
  <c r="N34" i="6"/>
  <c r="N13" i="6"/>
  <c r="N12" i="6"/>
  <c r="N11" i="6"/>
  <c r="N9" i="6"/>
  <c r="I24" i="5"/>
  <c r="H68" i="6"/>
  <c r="H62" i="6"/>
  <c r="P75" i="6"/>
  <c r="R75" i="6" s="1"/>
  <c r="Q75" i="6"/>
  <c r="P69" i="6"/>
  <c r="Q69" i="6" s="1"/>
  <c r="P59" i="6"/>
  <c r="P58" i="6"/>
  <c r="R58" i="6" s="1"/>
  <c r="Q58" i="6"/>
  <c r="H58" i="6"/>
  <c r="P74" i="6"/>
  <c r="Q74" i="6" s="1"/>
  <c r="H74" i="6"/>
  <c r="H81" i="6"/>
  <c r="P81" i="6"/>
  <c r="N49" i="6"/>
  <c r="N52" i="6"/>
  <c r="I56" i="5"/>
  <c r="I55" i="5"/>
  <c r="Q71" i="6"/>
  <c r="Q67" i="6"/>
  <c r="N21" i="5"/>
  <c r="R23" i="5"/>
  <c r="Q24" i="5"/>
  <c r="N84" i="5"/>
  <c r="F53" i="5"/>
  <c r="Q90" i="6"/>
  <c r="R69" i="6"/>
  <c r="R57" i="6"/>
  <c r="R72" i="6"/>
  <c r="Q55" i="6"/>
  <c r="G21" i="5"/>
  <c r="Q86" i="6"/>
  <c r="R48" i="6"/>
  <c r="G13" i="6"/>
  <c r="J42" i="5"/>
  <c r="H42" i="6"/>
  <c r="G15" i="5"/>
  <c r="P82" i="6"/>
  <c r="R63" i="5"/>
  <c r="D35" i="5"/>
  <c r="Q36" i="6"/>
  <c r="R19" i="5"/>
  <c r="Q19" i="5"/>
  <c r="F34" i="6"/>
  <c r="Q51" i="6"/>
  <c r="J49" i="6"/>
  <c r="J52" i="6" s="1"/>
  <c r="J91" i="6" s="1"/>
  <c r="M91" i="6" s="1"/>
  <c r="Q73" i="5"/>
  <c r="G26" i="5"/>
  <c r="I21" i="5"/>
  <c r="Q78" i="5"/>
  <c r="J54" i="5"/>
  <c r="N26" i="5"/>
  <c r="J21" i="5"/>
  <c r="Q85" i="5"/>
  <c r="O42" i="5"/>
  <c r="Q22" i="5"/>
  <c r="F35" i="5"/>
  <c r="I35" i="5"/>
  <c r="Q82" i="5"/>
  <c r="N11" i="5"/>
  <c r="R78" i="5"/>
  <c r="R30" i="5"/>
  <c r="H54" i="5"/>
  <c r="K10" i="5"/>
  <c r="C53" i="5"/>
  <c r="C52" i="5"/>
  <c r="R90" i="6"/>
  <c r="R76" i="6"/>
  <c r="R74" i="6"/>
  <c r="Q72" i="6"/>
  <c r="H13" i="6"/>
  <c r="J49" i="5"/>
  <c r="I49" i="5"/>
  <c r="P54" i="5"/>
  <c r="R54" i="5" s="1"/>
  <c r="P49" i="5"/>
  <c r="Q61" i="5"/>
  <c r="I42" i="5"/>
  <c r="I26" i="5"/>
  <c r="I54" i="5"/>
  <c r="M84" i="5"/>
  <c r="H11" i="5"/>
  <c r="Q81" i="6"/>
  <c r="R81" i="6"/>
  <c r="R73" i="6"/>
  <c r="R63" i="6"/>
  <c r="R60" i="6"/>
  <c r="R56" i="6"/>
  <c r="R26" i="6"/>
  <c r="G49" i="5"/>
  <c r="H49" i="5"/>
  <c r="J15" i="5"/>
  <c r="I15" i="5"/>
  <c r="R39" i="6"/>
  <c r="Q17" i="6"/>
  <c r="R51" i="6"/>
  <c r="R12" i="5"/>
  <c r="G11" i="5"/>
  <c r="H37" i="5"/>
  <c r="Q63" i="5"/>
  <c r="R75" i="5"/>
  <c r="D53" i="5"/>
  <c r="J26" i="5"/>
  <c r="O21" i="5"/>
  <c r="H6" i="6"/>
  <c r="P6" i="6"/>
  <c r="Q6" i="6" s="1"/>
  <c r="I6" i="6"/>
  <c r="G6" i="6"/>
  <c r="L6" i="6"/>
  <c r="N59" i="5"/>
  <c r="Q69" i="5"/>
  <c r="Q76" i="5"/>
  <c r="R74" i="5"/>
  <c r="R72" i="5"/>
  <c r="R71" i="5"/>
  <c r="Q70" i="5"/>
  <c r="R40" i="5"/>
  <c r="R18" i="5"/>
  <c r="O26" i="5"/>
  <c r="M59" i="5"/>
  <c r="R14" i="5"/>
  <c r="R60" i="5"/>
  <c r="R73" i="5"/>
  <c r="R61" i="5"/>
  <c r="Q72" i="5"/>
  <c r="M11" i="5"/>
  <c r="R38" i="5"/>
  <c r="Q27" i="5"/>
  <c r="Q64" i="5"/>
  <c r="R76" i="5"/>
  <c r="P59" i="5"/>
  <c r="Q28" i="5"/>
  <c r="P11" i="5"/>
  <c r="Q11" i="5" s="1"/>
  <c r="R25" i="5"/>
  <c r="Q75" i="5"/>
  <c r="Q62" i="5"/>
  <c r="N49" i="5"/>
  <c r="M49" i="5"/>
  <c r="L35" i="5"/>
  <c r="R36" i="5"/>
  <c r="M31" i="5"/>
  <c r="R46" i="6"/>
  <c r="R24" i="6"/>
  <c r="Q23" i="6"/>
  <c r="Q14" i="6"/>
  <c r="R21" i="6"/>
  <c r="R25" i="6"/>
  <c r="Q26" i="6"/>
  <c r="Q24" i="6"/>
  <c r="Q39" i="6"/>
  <c r="Q37" i="6"/>
  <c r="Q40" i="6"/>
  <c r="R38" i="6"/>
  <c r="Q28" i="6"/>
  <c r="Q27" i="6"/>
  <c r="R20" i="6"/>
  <c r="R8" i="6"/>
  <c r="M6" i="6"/>
  <c r="R83" i="6"/>
  <c r="Q8" i="6"/>
  <c r="R46" i="5"/>
  <c r="N31" i="5"/>
  <c r="I31" i="5"/>
  <c r="R28" i="5"/>
  <c r="F52" i="5"/>
  <c r="Q12" i="5"/>
  <c r="R68" i="6"/>
  <c r="Q68" i="6"/>
  <c r="Q76" i="6"/>
  <c r="Q54" i="6"/>
  <c r="R54" i="6"/>
  <c r="R32" i="6"/>
  <c r="Q32" i="6"/>
  <c r="R30" i="6"/>
  <c r="Q30" i="6"/>
  <c r="R86" i="6"/>
  <c r="N15" i="5"/>
  <c r="O15" i="5"/>
  <c r="R15" i="5" s="1"/>
  <c r="M15" i="5"/>
  <c r="J59" i="5"/>
  <c r="H59" i="5"/>
  <c r="I59" i="5"/>
  <c r="G59" i="5"/>
  <c r="Q18" i="5"/>
  <c r="Q66" i="6"/>
  <c r="Q36" i="5"/>
  <c r="O82" i="6"/>
  <c r="Q12" i="6"/>
  <c r="Q50" i="6"/>
  <c r="Q59" i="6"/>
  <c r="R59" i="6"/>
  <c r="Q81" i="5"/>
  <c r="R81" i="5"/>
  <c r="Q79" i="6"/>
  <c r="R79" i="6"/>
  <c r="Q64" i="6"/>
  <c r="Q62" i="6"/>
  <c r="R62" i="6"/>
  <c r="J11" i="5"/>
  <c r="P21" i="5"/>
  <c r="R24" i="5"/>
  <c r="Q11" i="6"/>
  <c r="Q15" i="6"/>
  <c r="R15" i="6"/>
  <c r="Q14" i="5"/>
  <c r="R41" i="6"/>
  <c r="Q77" i="5"/>
  <c r="R77" i="5"/>
  <c r="R16" i="5"/>
  <c r="R88" i="6"/>
  <c r="Q88" i="6"/>
  <c r="Q77" i="6"/>
  <c r="R77" i="6"/>
  <c r="R70" i="6"/>
  <c r="Q70" i="6"/>
  <c r="Q53" i="6"/>
  <c r="R53" i="6"/>
  <c r="G82" i="6"/>
  <c r="F82" i="6"/>
  <c r="R44" i="5"/>
  <c r="R17" i="5"/>
  <c r="Q17" i="5"/>
  <c r="Q48" i="5"/>
  <c r="M13" i="6"/>
  <c r="Q22" i="6"/>
  <c r="R22" i="6"/>
  <c r="H42" i="5"/>
  <c r="G42" i="5"/>
  <c r="Q34" i="5"/>
  <c r="R34" i="5"/>
  <c r="N10" i="5"/>
  <c r="Q50" i="5"/>
  <c r="R39" i="5"/>
  <c r="Q39" i="5"/>
  <c r="H84" i="5"/>
  <c r="I84" i="5"/>
  <c r="P84" i="5"/>
  <c r="R80" i="6"/>
  <c r="Q80" i="6"/>
  <c r="R61" i="6"/>
  <c r="Q61" i="6"/>
  <c r="R18" i="6"/>
  <c r="R44" i="6"/>
  <c r="K35" i="5"/>
  <c r="O35" i="5" s="1"/>
  <c r="R35" i="5" s="1"/>
  <c r="N37" i="5"/>
  <c r="O37" i="5"/>
  <c r="M37" i="5"/>
  <c r="M54" i="5"/>
  <c r="N54" i="5"/>
  <c r="L53" i="5"/>
  <c r="L52" i="5" s="1"/>
  <c r="O31" i="5"/>
  <c r="Q58" i="5"/>
  <c r="R58" i="5"/>
  <c r="O34" i="6"/>
  <c r="H34" i="6"/>
  <c r="F42" i="6"/>
  <c r="R84" i="5"/>
  <c r="Q84" i="5"/>
  <c r="Q21" i="5"/>
  <c r="R21" i="5"/>
  <c r="J35" i="5"/>
  <c r="R41" i="5"/>
  <c r="J37" i="5"/>
  <c r="I37" i="5"/>
  <c r="Q40" i="5"/>
  <c r="F10" i="5"/>
  <c r="G10" i="5" s="1"/>
  <c r="P31" i="5"/>
  <c r="Q31" i="5" s="1"/>
  <c r="G31" i="5"/>
  <c r="H31" i="5"/>
  <c r="R29" i="5"/>
  <c r="E10" i="5"/>
  <c r="Q13" i="5"/>
  <c r="E53" i="5"/>
  <c r="E52" i="5"/>
  <c r="H52" i="5" s="1"/>
  <c r="P53" i="5"/>
  <c r="Q56" i="5"/>
  <c r="J53" i="5"/>
  <c r="D52" i="5"/>
  <c r="I52" i="5" s="1"/>
  <c r="I53" i="5"/>
  <c r="G37" i="5"/>
  <c r="R13" i="5"/>
  <c r="O11" i="5"/>
  <c r="F51" i="5"/>
  <c r="I11" i="5"/>
  <c r="Q33" i="6"/>
  <c r="R12" i="6"/>
  <c r="Q48" i="6"/>
  <c r="Q44" i="6"/>
  <c r="Q47" i="6"/>
  <c r="R27" i="6"/>
  <c r="R17" i="6"/>
  <c r="R28" i="6"/>
  <c r="I42" i="6"/>
  <c r="G42" i="6"/>
  <c r="I34" i="6"/>
  <c r="E49" i="6"/>
  <c r="G49" i="6" s="1"/>
  <c r="D49" i="6"/>
  <c r="D52" i="6"/>
  <c r="D91" i="6" s="1"/>
  <c r="R33" i="6"/>
  <c r="R31" i="6"/>
  <c r="F13" i="6"/>
  <c r="P13" i="6"/>
  <c r="R13" i="6" s="1"/>
  <c r="G52" i="5"/>
  <c r="H53" i="5"/>
  <c r="R31" i="5"/>
  <c r="H10" i="5"/>
  <c r="G53" i="5"/>
  <c r="J52" i="5"/>
  <c r="R11" i="5"/>
  <c r="R11" i="6"/>
  <c r="Q31" i="6"/>
  <c r="Q45" i="6"/>
  <c r="M42" i="6"/>
  <c r="R37" i="6"/>
  <c r="R40" i="6"/>
  <c r="R19" i="6"/>
  <c r="Q38" i="6"/>
  <c r="Q7" i="6"/>
  <c r="P42" i="6"/>
  <c r="R45" i="6"/>
  <c r="Q43" i="6"/>
  <c r="L42" i="6"/>
  <c r="O42" i="6"/>
  <c r="R42" i="6"/>
  <c r="K49" i="6"/>
  <c r="M49" i="6" s="1"/>
  <c r="M34" i="6"/>
  <c r="R29" i="6"/>
  <c r="O13" i="6"/>
  <c r="R9" i="6"/>
  <c r="R10" i="6"/>
  <c r="R7" i="6"/>
  <c r="Q29" i="6"/>
  <c r="I13" i="6"/>
  <c r="C49" i="6"/>
  <c r="C52" i="6" s="1"/>
  <c r="R45" i="5"/>
  <c r="R50" i="5"/>
  <c r="Q46" i="5"/>
  <c r="L51" i="5"/>
  <c r="N42" i="5"/>
  <c r="Q45" i="5"/>
  <c r="M42" i="5"/>
  <c r="P35" i="5"/>
  <c r="Q43" i="5"/>
  <c r="Q42" i="6"/>
  <c r="L34" i="6"/>
  <c r="Q35" i="6"/>
  <c r="K52" i="6"/>
  <c r="M52" i="6" s="1"/>
  <c r="K91" i="6"/>
  <c r="R33" i="5"/>
  <c r="Q49" i="5" l="1"/>
  <c r="R49" i="5"/>
  <c r="R37" i="5"/>
  <c r="Q37" i="5"/>
  <c r="Q42" i="5"/>
  <c r="R42" i="5"/>
  <c r="R59" i="5"/>
  <c r="Q59" i="5"/>
  <c r="R34" i="6"/>
  <c r="Q34" i="6"/>
  <c r="N52" i="5"/>
  <c r="P52" i="5"/>
  <c r="M52" i="5"/>
  <c r="L79" i="5"/>
  <c r="O10" i="5"/>
  <c r="J10" i="5"/>
  <c r="D51" i="5"/>
  <c r="I10" i="5"/>
  <c r="H35" i="5"/>
  <c r="E51" i="5"/>
  <c r="G35" i="5"/>
  <c r="K52" i="5"/>
  <c r="M53" i="5"/>
  <c r="O53" i="5"/>
  <c r="Q53" i="5" s="1"/>
  <c r="N53" i="5"/>
  <c r="Q35" i="5"/>
  <c r="O52" i="6"/>
  <c r="C91" i="6"/>
  <c r="O91" i="6" s="1"/>
  <c r="O49" i="6"/>
  <c r="Q47" i="5"/>
  <c r="R83" i="5"/>
  <c r="F49" i="6"/>
  <c r="Q15" i="5"/>
  <c r="K51" i="5"/>
  <c r="M51" i="5" s="1"/>
  <c r="P51" i="5"/>
  <c r="P10" i="5"/>
  <c r="Q80" i="5"/>
  <c r="R87" i="6"/>
  <c r="G34" i="6"/>
  <c r="R55" i="5"/>
  <c r="P26" i="5"/>
  <c r="R89" i="6"/>
  <c r="P49" i="6"/>
  <c r="H49" i="6"/>
  <c r="I49" i="6"/>
  <c r="F79" i="5"/>
  <c r="Q32" i="5"/>
  <c r="R68" i="5"/>
  <c r="R66" i="5"/>
  <c r="E52" i="6"/>
  <c r="N35" i="5"/>
  <c r="M35" i="5"/>
  <c r="Q13" i="6"/>
  <c r="R49" i="6" l="1"/>
  <c r="Q49" i="6"/>
  <c r="R10" i="5"/>
  <c r="Q10" i="5"/>
  <c r="N51" i="5"/>
  <c r="L86" i="5"/>
  <c r="M79" i="5"/>
  <c r="N79" i="5"/>
  <c r="P52" i="6"/>
  <c r="E91" i="6"/>
  <c r="I52" i="6"/>
  <c r="G52" i="6"/>
  <c r="H52" i="6"/>
  <c r="F52" i="6"/>
  <c r="E79" i="5"/>
  <c r="G79" i="5" s="1"/>
  <c r="H51" i="5"/>
  <c r="G51" i="5"/>
  <c r="P79" i="5"/>
  <c r="Q52" i="5"/>
  <c r="O51" i="5"/>
  <c r="R51" i="5" s="1"/>
  <c r="D79" i="5"/>
  <c r="D86" i="5" s="1"/>
  <c r="O86" i="5" s="1"/>
  <c r="J51" i="5"/>
  <c r="F86" i="5"/>
  <c r="R26" i="5"/>
  <c r="Q26" i="5"/>
  <c r="I51" i="5"/>
  <c r="R53" i="5"/>
  <c r="O52" i="5"/>
  <c r="K79" i="5"/>
  <c r="K86" i="5" s="1"/>
  <c r="Q51" i="5" l="1"/>
  <c r="H79" i="5"/>
  <c r="O79" i="5"/>
  <c r="N86" i="5"/>
  <c r="M86" i="5"/>
  <c r="P86" i="5"/>
  <c r="I86" i="5"/>
  <c r="J86" i="5"/>
  <c r="H86" i="5"/>
  <c r="I79" i="5"/>
  <c r="J79" i="5"/>
  <c r="R52" i="5"/>
  <c r="Q79" i="5"/>
  <c r="R79" i="5"/>
  <c r="P91" i="6"/>
  <c r="H91" i="6"/>
  <c r="I91" i="6"/>
  <c r="G91" i="6"/>
  <c r="F91" i="6"/>
  <c r="Q52" i="6"/>
  <c r="R52" i="6"/>
  <c r="Q91" i="6" l="1"/>
  <c r="R91" i="6"/>
  <c r="Q86" i="5"/>
  <c r="R86" i="5"/>
</calcChain>
</file>

<file path=xl/sharedStrings.xml><?xml version="1.0" encoding="utf-8"?>
<sst xmlns="http://schemas.openxmlformats.org/spreadsheetml/2006/main" count="301" uniqueCount="261">
  <si>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</si>
  <si>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</si>
  <si>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</si>
  <si>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</si>
  <si>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</si>
  <si>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</si>
  <si>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</si>
  <si>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</si>
  <si>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</si>
  <si>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</si>
  <si>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</si>
  <si>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</si>
  <si>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</si>
  <si>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</si>
  <si>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</si>
  <si>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</si>
  <si>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</si>
  <si>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</si>
  <si>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</si>
  <si>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</si>
  <si>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</si>
  <si>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</si>
  <si>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</si>
  <si>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</si>
  <si>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</si>
  <si>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</si>
  <si>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</si>
  <si>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</si>
  <si>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</si>
  <si>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</si>
  <si>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</si>
  <si>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</si>
  <si>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</si>
  <si>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</si>
  <si>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</si>
  <si>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</si>
  <si>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</si>
  <si>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</si>
  <si>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</si>
  <si>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</si>
  <si>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</si>
  <si>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</si>
  <si>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</si>
  <si>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</si>
  <si>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</si>
  <si>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</si>
  <si>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</si>
  <si>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</si>
  <si>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</si>
  <si>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</si>
  <si>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</si>
  <si>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</si>
  <si>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</si>
  <si>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</si>
  <si>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</si>
  <si>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</si>
  <si>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</si>
  <si>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</si>
  <si>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</si>
  <si>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</si>
  <si>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</si>
  <si>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</si>
  <si>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</si>
  <si>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</si>
  <si>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</si>
  <si>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</si>
  <si>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</si>
  <si>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</si>
  <si>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</si>
  <si>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</si>
  <si>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</si>
  <si>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</si>
  <si>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</si>
  <si>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</si>
  <si>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</si>
  <si>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</si>
  <si>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</si>
  <si>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</si>
  <si>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</si>
  <si>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</si>
  <si>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</si>
  <si>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</si>
  <si>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</si>
  <si>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</si>
  <si>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</si>
  <si>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</si>
  <si>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</si>
  <si>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</si>
  <si>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</si>
  <si>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</si>
  <si>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</si>
  <si>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</si>
  <si>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</si>
  <si>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</si>
  <si>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</si>
  <si>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</si>
  <si>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</si>
  <si>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</si>
  <si>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</si>
  <si>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</si>
  <si>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</si>
  <si>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</si>
  <si>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</si>
  <si>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</si>
  <si>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</si>
  <si>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</si>
  <si>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</si>
  <si>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</si>
  <si>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</si>
  <si>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</si>
  <si>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</si>
  <si>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</si>
  <si>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</si>
  <si>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</si>
  <si>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</si>
  <si>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</si>
  <si>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</si>
  <si>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</si>
  <si>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</si>
  <si>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</si>
  <si>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</si>
  <si>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</si>
  <si>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</si>
  <si>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</si>
  <si>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</si>
  <si>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</si>
  <si>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</si>
  <si>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</si>
  <si>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</si>
  <si>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</si>
  <si>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</si>
  <si>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</si>
  <si>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</si>
  <si>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</si>
  <si>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</si>
  <si>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</si>
  <si>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</si>
  <si>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</si>
  <si>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</si>
  <si>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</si>
  <si>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</si>
  <si>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</si>
  <si>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</si>
  <si>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</si>
  <si>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</si>
  <si>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</si>
  <si>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</si>
  <si>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</si>
  <si>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</si>
  <si>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</si>
  <si>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</si>
  <si>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</si>
  <si>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</si>
  <si>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</si>
  <si>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</si>
  <si>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</si>
  <si>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</si>
  <si>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</si>
  <si>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</si>
  <si>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</si>
  <si>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</si>
  <si>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</si>
  <si>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</si>
  <si>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</si>
  <si>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</si>
  <si>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</si>
  <si>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</si>
  <si>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</si>
  <si>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</si>
  <si>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</si>
  <si>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</si>
  <si>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</si>
  <si>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</si>
  <si>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</si>
  <si>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</si>
  <si>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</si>
  <si>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</si>
  <si>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</si>
  <si>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</si>
  <si>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</si>
  <si>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</si>
  <si>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</si>
  <si>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</si>
  <si>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</si>
  <si>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</si>
  <si>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</si>
  <si>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</si>
  <si>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</si>
  <si>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</si>
  <si>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</si>
  <si>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</si>
  <si>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</si>
  <si>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</si>
  <si>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</si>
  <si>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</si>
  <si>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</si>
  <si>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</si>
  <si>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</si>
  <si>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</si>
  <si>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</si>
  <si>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</si>
  <si>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</si>
  <si>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</si>
  <si>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</si>
  <si>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</si>
  <si>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</si>
  <si>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</si>
  <si>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</si>
  <si>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</si>
  <si>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</si>
  <si>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</si>
  <si>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</si>
  <si>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</si>
  <si>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</si>
  <si>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</si>
  <si>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</si>
  <si>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</si>
  <si>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</si>
  <si>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</si>
  <si>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</si>
  <si>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</si>
  <si>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</si>
  <si>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</si>
  <si>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</si>
  <si>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</si>
  <si>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</si>
  <si>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</si>
  <si>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</si>
  <si>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</si>
  <si>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</si>
  <si>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</si>
  <si>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</si>
  <si>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</si>
  <si>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</si>
  <si>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</si>
  <si>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</si>
  <si>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</si>
  <si>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</si>
  <si>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</si>
  <si>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(по шифровому звіту)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</si>
  <si>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</si>
  <si>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</si>
  <si>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Збір за забруднення навколишнього природного середовища  </t>
  </si>
  <si>
    <t>Виплата компенсації реабілітованим</t>
  </si>
  <si>
    <t>Затверджено обласною радою на 2024 рік із урахуванням змін</t>
  </si>
  <si>
    <t>Процент виконання до плану 2024 року</t>
  </si>
  <si>
    <t>Затверджено обласною радою  на 2024 рік з урахуванням змін</t>
  </si>
  <si>
    <t>Затверджено місцевими радами на 2024 рік із урахуванням змін (кошторисні призначення)</t>
  </si>
  <si>
    <t>Затверджено місцевими радами на 2024 рік із урахуванням змін</t>
  </si>
  <si>
    <t>Затверджено місцевими радами на 2024 рік з урахуванням змін (кошторисні призначення)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</si>
  <si>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</si>
  <si>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</t>
  </si>
  <si>
    <t>за січень-лютий 2024 року</t>
  </si>
  <si>
    <t>План на січень-лютий 2024 року</t>
  </si>
  <si>
    <t>Відхилення на січень-лютий 2024 року (+/-)</t>
  </si>
  <si>
    <t xml:space="preserve">Процент виконання до плану на січень-лютий 2024 року </t>
  </si>
  <si>
    <t>Відхилення до плану на січень-лютий 2024 року (+/-)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</si>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</sst>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10" formatCode="0.0%"/>
  </numFmts>
  <fonts count="7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i/>
      <sz val="15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4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57" fillId="4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8" fillId="0" borderId="0"/>
    <xf numFmtId="0" fontId="31" fillId="0" borderId="0"/>
    <xf numFmtId="0" fontId="55" fillId="0" borderId="5" applyNumberFormat="0" applyFill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65" fillId="0" borderId="0"/>
    <xf numFmtId="0" fontId="58" fillId="0" borderId="0"/>
    <xf numFmtId="0" fontId="66" fillId="0" borderId="0"/>
    <xf numFmtId="0" fontId="60" fillId="0" borderId="0"/>
    <xf numFmtId="0" fontId="2" fillId="0" borderId="0"/>
    <xf numFmtId="0" fontId="3" fillId="0" borderId="0"/>
    <xf numFmtId="0" fontId="3" fillId="0" borderId="0"/>
    <xf numFmtId="0" fontId="46" fillId="22" borderId="7" applyNumberFormat="0" applyFont="0" applyAlignment="0" applyProtection="0"/>
    <xf numFmtId="9" fontId="1" fillId="0" borderId="0" applyFont="0" applyFill="0" applyBorder="0" applyAlignment="0" applyProtection="0"/>
    <xf numFmtId="0" fontId="54" fillId="21" borderId="0" applyNumberFormat="0" applyBorder="0" applyAlignment="0" applyProtection="0"/>
    <xf numFmtId="0" fontId="59" fillId="0" borderId="0"/>
    <xf numFmtId="0" fontId="5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5">
    <xf numFmtId="0" fontId="0" fillId="0" borderId="0" xfId="0"/>
    <xf numFmtId="0" fontId="7" fillId="0" borderId="0" xfId="41" applyFont="1" applyFill="1" applyAlignment="1" applyProtection="1">
      <alignment horizontal="center" vertical="center" wrapText="1"/>
    </xf>
    <xf numFmtId="0" fontId="4" fillId="0" borderId="8" xfId="41" applyFont="1" applyFill="1" applyBorder="1" applyAlignment="1" applyProtection="1">
      <alignment horizontal="center" vertical="center" wrapText="1"/>
    </xf>
    <xf numFmtId="0" fontId="9" fillId="0" borderId="8" xfId="41" applyFont="1" applyFill="1" applyBorder="1" applyAlignment="1" applyProtection="1">
      <alignment horizontal="center" vertical="center" wrapText="1"/>
    </xf>
    <xf numFmtId="0" fontId="5" fillId="25" borderId="11" xfId="41" applyFont="1" applyFill="1" applyBorder="1" applyAlignment="1" applyProtection="1">
      <alignment horizontal="center" vertical="center"/>
    </xf>
    <xf numFmtId="0" fontId="21" fillId="0" borderId="0" xfId="41" applyFont="1" applyAlignment="1" applyProtection="1">
      <alignment horizontal="center"/>
    </xf>
    <xf numFmtId="0" fontId="5" fillId="25" borderId="8" xfId="41" applyFont="1" applyFill="1" applyBorder="1" applyAlignment="1" applyProtection="1">
      <alignment horizontal="center" vertical="center"/>
    </xf>
    <xf numFmtId="0" fontId="8" fillId="0" borderId="0" xfId="41" applyFont="1" applyFill="1" applyProtection="1"/>
    <xf numFmtId="0" fontId="5" fillId="0" borderId="0" xfId="41" applyFont="1" applyFill="1" applyAlignment="1" applyProtection="1">
      <alignment horizontal="left" vertical="center"/>
    </xf>
    <xf numFmtId="0" fontId="10" fillId="0" borderId="0" xfId="41" applyFont="1" applyProtection="1"/>
    <xf numFmtId="0" fontId="11" fillId="0" borderId="8" xfId="41" applyFont="1" applyBorder="1" applyAlignment="1" applyProtection="1">
      <alignment horizontal="center" vertical="center"/>
    </xf>
    <xf numFmtId="0" fontId="8" fillId="0" borderId="0" xfId="41" applyFont="1" applyProtection="1"/>
    <xf numFmtId="0" fontId="6" fillId="0" borderId="8" xfId="41" applyFont="1" applyBorder="1" applyAlignment="1" applyProtection="1">
      <alignment horizontal="center" vertical="center" wrapText="1"/>
    </xf>
    <xf numFmtId="191" fontId="9" fillId="0" borderId="8" xfId="41" applyNumberFormat="1" applyFont="1" applyBorder="1" applyProtection="1">
      <protection locked="0"/>
    </xf>
    <xf numFmtId="0" fontId="6" fillId="23" borderId="8" xfId="41" applyFont="1" applyFill="1" applyBorder="1" applyAlignment="1" applyProtection="1">
      <alignment horizontal="center" vertical="center"/>
    </xf>
    <xf numFmtId="0" fontId="6" fillId="23" borderId="8" xfId="41" applyFont="1" applyFill="1" applyBorder="1" applyAlignment="1" applyProtection="1">
      <alignment horizontal="center" vertical="center" wrapText="1"/>
    </xf>
    <xf numFmtId="191" fontId="6" fillId="23" borderId="8" xfId="41" applyNumberFormat="1" applyFont="1" applyFill="1" applyBorder="1" applyProtection="1"/>
    <xf numFmtId="0" fontId="11" fillId="0" borderId="0" xfId="0" applyFont="1" applyProtection="1"/>
    <xf numFmtId="0" fontId="2" fillId="0" borderId="0" xfId="41" applyFont="1" applyProtection="1"/>
    <xf numFmtId="0" fontId="10" fillId="0" borderId="8" xfId="41" applyFont="1" applyBorder="1" applyAlignment="1" applyProtection="1">
      <alignment horizontal="center" vertical="center"/>
    </xf>
    <xf numFmtId="191" fontId="13" fillId="0" borderId="8" xfId="41" applyNumberFormat="1" applyFont="1" applyBorder="1" applyProtection="1">
      <protection locked="0"/>
    </xf>
    <xf numFmtId="49" fontId="11" fillId="0" borderId="8" xfId="41" applyNumberFormat="1" applyFont="1" applyBorder="1" applyAlignment="1" applyProtection="1">
      <alignment horizontal="center" vertical="top" wrapText="1"/>
    </xf>
    <xf numFmtId="0" fontId="11" fillId="0" borderId="8" xfId="41" applyFont="1" applyBorder="1" applyAlignment="1" applyProtection="1">
      <alignment horizontal="center" vertical="top" wrapText="1"/>
    </xf>
    <xf numFmtId="0" fontId="7" fillId="0" borderId="8" xfId="41" applyFont="1" applyBorder="1" applyAlignment="1" applyProtection="1">
      <alignment vertical="center" wrapText="1"/>
    </xf>
    <xf numFmtId="0" fontId="18" fillId="0" borderId="0" xfId="41" applyFont="1" applyAlignment="1" applyProtection="1"/>
    <xf numFmtId="0" fontId="19" fillId="0" borderId="0" xfId="41" applyFont="1" applyFill="1" applyAlignment="1" applyProtection="1"/>
    <xf numFmtId="0" fontId="17" fillId="0" borderId="0" xfId="42" applyFont="1" applyAlignment="1" applyProtection="1"/>
    <xf numFmtId="0" fontId="16" fillId="0" borderId="0" xfId="41" applyFont="1" applyFill="1" applyAlignment="1" applyProtection="1"/>
    <xf numFmtId="0" fontId="21" fillId="0" borderId="0" xfId="41" applyFont="1" applyFill="1" applyProtection="1"/>
    <xf numFmtId="0" fontId="21" fillId="0" borderId="0" xfId="41" applyFont="1" applyProtection="1"/>
    <xf numFmtId="0" fontId="21" fillId="0" borderId="0" xfId="41" applyFont="1" applyBorder="1" applyProtection="1"/>
    <xf numFmtId="0" fontId="22" fillId="0" borderId="0" xfId="0" applyFont="1" applyProtection="1"/>
    <xf numFmtId="0" fontId="24" fillId="0" borderId="0" xfId="41" applyFont="1" applyProtection="1"/>
    <xf numFmtId="200" fontId="24" fillId="0" borderId="0" xfId="41" applyNumberFormat="1" applyFont="1" applyProtection="1"/>
    <xf numFmtId="0" fontId="8" fillId="0" borderId="0" xfId="41" applyFont="1" applyAlignment="1" applyProtection="1">
      <alignment horizontal="center"/>
    </xf>
    <xf numFmtId="0" fontId="26" fillId="0" borderId="0" xfId="41" applyFont="1" applyProtection="1"/>
    <xf numFmtId="0" fontId="16" fillId="0" borderId="0" xfId="0" applyFont="1" applyFill="1" applyAlignment="1" applyProtection="1"/>
    <xf numFmtId="0" fontId="16" fillId="0" borderId="0" xfId="0" applyFont="1" applyFill="1" applyBorder="1" applyAlignment="1" applyProtection="1">
      <alignment vertical="center"/>
    </xf>
    <xf numFmtId="191" fontId="16" fillId="0" borderId="0" xfId="0" applyNumberFormat="1" applyFont="1" applyFill="1" applyBorder="1" applyAlignment="1" applyProtection="1">
      <alignment vertical="center"/>
    </xf>
    <xf numFmtId="191" fontId="21" fillId="0" borderId="0" xfId="41" applyNumberFormat="1" applyFont="1" applyBorder="1" applyProtection="1"/>
    <xf numFmtId="0" fontId="6" fillId="0" borderId="9" xfId="41" applyFont="1" applyFill="1" applyBorder="1" applyAlignment="1" applyProtection="1">
      <alignment horizontal="center" wrapText="1"/>
    </xf>
    <xf numFmtId="0" fontId="8" fillId="0" borderId="0" xfId="41" applyFont="1" applyAlignment="1" applyProtection="1">
      <alignment wrapText="1"/>
    </xf>
    <xf numFmtId="49" fontId="11" fillId="0" borderId="10" xfId="41" applyNumberFormat="1" applyFont="1" applyBorder="1" applyAlignment="1" applyProtection="1">
      <alignment horizontal="center" vertical="top" wrapText="1"/>
    </xf>
    <xf numFmtId="191" fontId="8" fillId="0" borderId="0" xfId="41" applyNumberFormat="1" applyFont="1" applyBorder="1" applyAlignment="1" applyProtection="1">
      <alignment wrapText="1"/>
    </xf>
    <xf numFmtId="191" fontId="8" fillId="0" borderId="0" xfId="41" applyNumberFormat="1" applyFont="1" applyBorder="1" applyAlignment="1" applyProtection="1">
      <alignment horizontal="center"/>
    </xf>
    <xf numFmtId="191" fontId="8" fillId="0" borderId="0" xfId="41" applyNumberFormat="1" applyFont="1" applyBorder="1" applyAlignment="1" applyProtection="1">
      <alignment horizontal="center" vertical="center" wrapText="1"/>
    </xf>
    <xf numFmtId="191" fontId="8" fillId="0" borderId="0" xfId="41" applyNumberFormat="1" applyFont="1" applyAlignment="1" applyProtection="1">
      <alignment wrapText="1"/>
    </xf>
    <xf numFmtId="191" fontId="8" fillId="0" borderId="0" xfId="41" applyNumberFormat="1" applyFont="1" applyAlignment="1" applyProtection="1">
      <alignment horizontal="center"/>
    </xf>
    <xf numFmtId="191" fontId="6" fillId="0" borderId="0" xfId="41" applyNumberFormat="1" applyFont="1" applyBorder="1" applyAlignment="1" applyProtection="1">
      <alignment horizontal="center" vertical="center" wrapText="1"/>
    </xf>
    <xf numFmtId="191" fontId="29" fillId="0" borderId="0" xfId="0" applyNumberFormat="1" applyFont="1" applyBorder="1" applyAlignment="1">
      <alignment horizontal="center" vertical="center"/>
    </xf>
    <xf numFmtId="191" fontId="13" fillId="0" borderId="8" xfId="41" applyNumberFormat="1" applyFont="1" applyFill="1" applyBorder="1" applyProtection="1">
      <protection locked="0"/>
    </xf>
    <xf numFmtId="191" fontId="8" fillId="0" borderId="0" xfId="41" applyNumberFormat="1" applyFont="1" applyBorder="1" applyProtection="1"/>
    <xf numFmtId="191" fontId="8" fillId="0" borderId="0" xfId="41" applyNumberFormat="1" applyFont="1" applyProtection="1"/>
    <xf numFmtId="0" fontId="6" fillId="0" borderId="0" xfId="41" applyFont="1" applyFill="1" applyAlignment="1" applyProtection="1">
      <alignment horizontal="center" wrapText="1"/>
    </xf>
    <xf numFmtId="2" fontId="8" fillId="0" borderId="0" xfId="41" applyNumberFormat="1" applyFont="1" applyFill="1" applyProtection="1"/>
    <xf numFmtId="200" fontId="6" fillId="0" borderId="0" xfId="43" applyNumberFormat="1" applyFont="1" applyAlignment="1" applyProtection="1">
      <alignment horizontal="center"/>
    </xf>
    <xf numFmtId="191" fontId="27" fillId="0" borderId="0" xfId="41" applyNumberFormat="1" applyFont="1" applyFill="1" applyBorder="1" applyProtection="1"/>
    <xf numFmtId="191" fontId="28" fillId="0" borderId="0" xfId="41" applyNumberFormat="1" applyFont="1" applyFill="1" applyBorder="1" applyProtection="1"/>
    <xf numFmtId="0" fontId="24" fillId="0" borderId="0" xfId="41" applyFont="1" applyFill="1" applyProtection="1"/>
    <xf numFmtId="0" fontId="2" fillId="0" borderId="0" xfId="41" applyFont="1" applyFill="1" applyProtection="1"/>
    <xf numFmtId="0" fontId="23" fillId="0" borderId="0" xfId="41" applyFont="1" applyFill="1" applyProtection="1"/>
    <xf numFmtId="0" fontId="8" fillId="0" borderId="0" xfId="0" applyFont="1" applyFill="1" applyBorder="1" applyAlignment="1" applyProtection="1">
      <alignment vertical="center"/>
    </xf>
    <xf numFmtId="0" fontId="11" fillId="0" borderId="11" xfId="41" applyFont="1" applyFill="1" applyBorder="1" applyAlignment="1" applyProtection="1">
      <alignment horizontal="centerContinuous" vertical="center" wrapText="1"/>
    </xf>
    <xf numFmtId="0" fontId="11" fillId="0" borderId="11" xfId="4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Continuous" vertical="center" wrapText="1"/>
    </xf>
    <xf numFmtId="0" fontId="11" fillId="0" borderId="8" xfId="41" applyFont="1" applyFill="1" applyBorder="1" applyAlignment="1" applyProtection="1">
      <alignment horizontal="centerContinuous" vertical="center" wrapText="1"/>
    </xf>
    <xf numFmtId="0" fontId="11" fillId="0" borderId="12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 applyProtection="1">
      <alignment horizontal="centerContinuous" vertical="center" wrapText="1"/>
    </xf>
    <xf numFmtId="0" fontId="26" fillId="0" borderId="0" xfId="41" applyFont="1" applyFill="1" applyProtection="1"/>
    <xf numFmtId="0" fontId="11" fillId="0" borderId="8" xfId="41" applyFont="1" applyFill="1" applyBorder="1" applyAlignment="1" applyProtection="1">
      <alignment horizontal="center" vertical="center" wrapText="1"/>
    </xf>
    <xf numFmtId="49" fontId="4" fillId="0" borderId="8" xfId="41" applyNumberFormat="1" applyFont="1" applyFill="1" applyBorder="1" applyAlignment="1" applyProtection="1">
      <alignment horizontal="center"/>
    </xf>
    <xf numFmtId="49" fontId="34" fillId="0" borderId="8" xfId="0" applyNumberFormat="1" applyFont="1" applyFill="1" applyBorder="1" applyAlignment="1">
      <alignment horizontal="center" vertical="center"/>
    </xf>
    <xf numFmtId="49" fontId="25" fillId="0" borderId="8" xfId="41" applyNumberFormat="1" applyFont="1" applyFill="1" applyBorder="1" applyAlignment="1" applyProtection="1">
      <alignment horizontal="center"/>
    </xf>
    <xf numFmtId="49" fontId="25" fillId="0" borderId="8" xfId="41" applyNumberFormat="1" applyFont="1" applyFill="1" applyBorder="1" applyAlignment="1" applyProtection="1">
      <alignment horizontal="center" vertical="center" wrapText="1"/>
    </xf>
    <xf numFmtId="49" fontId="25" fillId="24" borderId="8" xfId="41" applyNumberFormat="1" applyFont="1" applyFill="1" applyBorder="1" applyAlignment="1" applyProtection="1">
      <alignment horizontal="center"/>
    </xf>
    <xf numFmtId="49" fontId="35" fillId="0" borderId="8" xfId="41" applyNumberFormat="1" applyFont="1" applyFill="1" applyBorder="1" applyAlignment="1" applyProtection="1">
      <alignment horizontal="center" vertical="center" wrapText="1"/>
    </xf>
    <xf numFmtId="49" fontId="25" fillId="23" borderId="8" xfId="41" applyNumberFormat="1" applyFont="1" applyFill="1" applyBorder="1" applyAlignment="1" applyProtection="1">
      <alignment horizontal="center"/>
    </xf>
    <xf numFmtId="49" fontId="25" fillId="0" borderId="8" xfId="41" applyNumberFormat="1" applyFont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3" fillId="0" borderId="8" xfId="41" applyFont="1" applyFill="1" applyBorder="1" applyProtection="1">
      <protection locked="0"/>
    </xf>
    <xf numFmtId="200" fontId="32" fillId="23" borderId="8" xfId="41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 applyProtection="1">
      <alignment horizontal="center" vertical="center" wrapText="1"/>
    </xf>
    <xf numFmtId="200" fontId="8" fillId="0" borderId="0" xfId="41" applyNumberFormat="1" applyFont="1" applyFill="1" applyProtection="1"/>
    <xf numFmtId="49" fontId="25" fillId="25" borderId="8" xfId="41" applyNumberFormat="1" applyFont="1" applyFill="1" applyBorder="1" applyAlignment="1" applyProtection="1">
      <alignment horizontal="center" vertical="center" wrapText="1"/>
    </xf>
    <xf numFmtId="0" fontId="23" fillId="25" borderId="0" xfId="41" applyFont="1" applyFill="1" applyProtection="1"/>
    <xf numFmtId="0" fontId="24" fillId="25" borderId="0" xfId="41" applyFont="1" applyFill="1" applyProtection="1"/>
    <xf numFmtId="0" fontId="2" fillId="25" borderId="0" xfId="41" applyFont="1" applyFill="1" applyProtection="1"/>
    <xf numFmtId="49" fontId="11" fillId="25" borderId="8" xfId="41" applyNumberFormat="1" applyFont="1" applyFill="1" applyBorder="1" applyAlignment="1" applyProtection="1">
      <alignment horizontal="center" vertical="top" wrapText="1"/>
    </xf>
    <xf numFmtId="0" fontId="11" fillId="25" borderId="8" xfId="0" applyFont="1" applyFill="1" applyBorder="1" applyAlignment="1" applyProtection="1">
      <alignment horizontal="centerContinuous" vertical="center" wrapText="1"/>
    </xf>
    <xf numFmtId="0" fontId="21" fillId="25" borderId="0" xfId="41" applyFont="1" applyFill="1" applyProtection="1"/>
    <xf numFmtId="191" fontId="27" fillId="25" borderId="0" xfId="41" applyNumberFormat="1" applyFont="1" applyFill="1" applyBorder="1" applyProtection="1"/>
    <xf numFmtId="0" fontId="8" fillId="25" borderId="0" xfId="41" applyFont="1" applyFill="1" applyProtection="1"/>
    <xf numFmtId="0" fontId="6" fillId="23" borderId="8" xfId="41" applyNumberFormat="1" applyFont="1" applyFill="1" applyBorder="1" applyAlignment="1" applyProtection="1">
      <alignment horizontal="center"/>
    </xf>
    <xf numFmtId="191" fontId="28" fillId="25" borderId="0" xfId="41" applyNumberFormat="1" applyFont="1" applyFill="1" applyBorder="1" applyProtection="1"/>
    <xf numFmtId="191" fontId="21" fillId="25" borderId="0" xfId="41" applyNumberFormat="1" applyFont="1" applyFill="1" applyProtection="1"/>
    <xf numFmtId="0" fontId="6" fillId="0" borderId="0" xfId="41" applyFont="1" applyFill="1" applyProtection="1"/>
    <xf numFmtId="0" fontId="4" fillId="0" borderId="0" xfId="0" applyFont="1" applyFill="1" applyBorder="1" applyAlignment="1" applyProtection="1">
      <alignment vertical="center"/>
    </xf>
    <xf numFmtId="200" fontId="21" fillId="0" borderId="0" xfId="41" applyNumberFormat="1" applyFont="1" applyProtection="1"/>
    <xf numFmtId="200" fontId="8" fillId="0" borderId="0" xfId="41" applyNumberFormat="1" applyFont="1" applyProtection="1"/>
    <xf numFmtId="200" fontId="6" fillId="0" borderId="0" xfId="0" applyNumberFormat="1" applyFont="1" applyFill="1" applyBorder="1" applyAlignment="1" applyProtection="1">
      <alignment vertical="center"/>
    </xf>
    <xf numFmtId="200" fontId="13" fillId="0" borderId="8" xfId="41" applyNumberFormat="1" applyFont="1" applyBorder="1" applyProtection="1">
      <protection locked="0"/>
    </xf>
    <xf numFmtId="200" fontId="6" fillId="0" borderId="8" xfId="41" applyNumberFormat="1" applyFont="1" applyFill="1" applyBorder="1" applyProtection="1"/>
    <xf numFmtId="200" fontId="13" fillId="0" borderId="8" xfId="41" applyNumberFormat="1" applyFont="1" applyBorder="1" applyProtection="1"/>
    <xf numFmtId="200" fontId="11" fillId="0" borderId="8" xfId="41" applyNumberFormat="1" applyFont="1" applyBorder="1" applyProtection="1"/>
    <xf numFmtId="200" fontId="8" fillId="0" borderId="8" xfId="41" applyNumberFormat="1" applyFont="1" applyFill="1" applyBorder="1" applyProtection="1"/>
    <xf numFmtId="200" fontId="14" fillId="0" borderId="8" xfId="0" applyNumberFormat="1" applyFont="1" applyFill="1" applyBorder="1" applyAlignment="1">
      <alignment vertical="center"/>
    </xf>
    <xf numFmtId="200" fontId="6" fillId="23" borderId="8" xfId="41" applyNumberFormat="1" applyFont="1" applyFill="1" applyBorder="1" applyProtection="1"/>
    <xf numFmtId="200" fontId="12" fillId="23" borderId="8" xfId="41" applyNumberFormat="1" applyFont="1" applyFill="1" applyBorder="1" applyProtection="1"/>
    <xf numFmtId="200" fontId="8" fillId="0" borderId="0" xfId="41" applyNumberFormat="1" applyFont="1" applyBorder="1" applyProtection="1"/>
    <xf numFmtId="0" fontId="5" fillId="0" borderId="8" xfId="41" applyFont="1" applyFill="1" applyBorder="1" applyAlignment="1" applyProtection="1">
      <alignment horizontal="center" vertical="center" wrapText="1"/>
    </xf>
    <xf numFmtId="191" fontId="5" fillId="0" borderId="8" xfId="41" applyNumberFormat="1" applyFont="1" applyFill="1" applyBorder="1" applyProtection="1"/>
    <xf numFmtId="0" fontId="38" fillId="0" borderId="8" xfId="41" applyFont="1" applyFill="1" applyBorder="1" applyAlignment="1" applyProtection="1">
      <alignment vertical="center" wrapText="1"/>
    </xf>
    <xf numFmtId="191" fontId="38" fillId="0" borderId="8" xfId="41" applyNumberFormat="1" applyFont="1" applyFill="1" applyBorder="1" applyProtection="1">
      <protection locked="0"/>
    </xf>
    <xf numFmtId="191" fontId="5" fillId="0" borderId="8" xfId="41" applyNumberFormat="1" applyFont="1" applyFill="1" applyBorder="1" applyProtection="1">
      <protection locked="0"/>
    </xf>
    <xf numFmtId="191" fontId="39" fillId="0" borderId="8" xfId="41" applyNumberFormat="1" applyFont="1" applyFill="1" applyBorder="1" applyProtection="1">
      <protection locked="0"/>
    </xf>
    <xf numFmtId="0" fontId="5" fillId="25" borderId="8" xfId="41" applyFont="1" applyFill="1" applyBorder="1" applyAlignment="1" applyProtection="1">
      <alignment horizontal="center" vertical="center" wrapText="1"/>
    </xf>
    <xf numFmtId="191" fontId="5" fillId="25" borderId="8" xfId="41" applyNumberFormat="1" applyFont="1" applyFill="1" applyBorder="1" applyProtection="1">
      <protection locked="0"/>
    </xf>
    <xf numFmtId="191" fontId="37" fillId="0" borderId="8" xfId="41" applyNumberFormat="1" applyFont="1" applyFill="1" applyBorder="1" applyProtection="1">
      <protection locked="0"/>
    </xf>
    <xf numFmtId="191" fontId="37" fillId="25" borderId="8" xfId="41" applyNumberFormat="1" applyFont="1" applyFill="1" applyBorder="1" applyProtection="1">
      <protection locked="0"/>
    </xf>
    <xf numFmtId="0" fontId="5" fillId="23" borderId="8" xfId="41" applyFont="1" applyFill="1" applyBorder="1" applyAlignment="1" applyProtection="1">
      <alignment horizontal="center" vertical="center" wrapText="1"/>
    </xf>
    <xf numFmtId="191" fontId="5" fillId="23" borderId="8" xfId="41" applyNumberFormat="1" applyFont="1" applyFill="1" applyBorder="1" applyProtection="1"/>
    <xf numFmtId="191" fontId="40" fillId="0" borderId="8" xfId="0" applyNumberFormat="1" applyFont="1" applyFill="1" applyBorder="1" applyAlignment="1">
      <alignment vertical="center"/>
    </xf>
    <xf numFmtId="191" fontId="41" fillId="0" borderId="8" xfId="0" applyNumberFormat="1" applyFont="1" applyFill="1" applyBorder="1" applyAlignment="1">
      <alignment vertical="center"/>
    </xf>
    <xf numFmtId="191" fontId="42" fillId="0" borderId="8" xfId="0" applyNumberFormat="1" applyFont="1" applyFill="1" applyBorder="1" applyAlignment="1">
      <alignment vertical="center"/>
    </xf>
    <xf numFmtId="0" fontId="37" fillId="0" borderId="8" xfId="41" applyFont="1" applyFill="1" applyBorder="1" applyAlignment="1" applyProtection="1">
      <alignment horizontal="center" vertical="center" wrapText="1"/>
    </xf>
    <xf numFmtId="200" fontId="5" fillId="23" borderId="8" xfId="41" applyNumberFormat="1" applyFont="1" applyFill="1" applyBorder="1" applyAlignment="1" applyProtection="1">
      <alignment horizontal="left"/>
    </xf>
    <xf numFmtId="0" fontId="5" fillId="0" borderId="8" xfId="41" applyFont="1" applyFill="1" applyBorder="1" applyAlignment="1" applyProtection="1">
      <alignment horizontal="left" wrapText="1"/>
    </xf>
    <xf numFmtId="0" fontId="42" fillId="0" borderId="8" xfId="41" applyFont="1" applyFill="1" applyBorder="1" applyAlignment="1" applyProtection="1">
      <alignment vertical="center" wrapText="1"/>
    </xf>
    <xf numFmtId="0" fontId="5" fillId="0" borderId="8" xfId="41" applyFont="1" applyFill="1" applyBorder="1" applyAlignment="1" applyProtection="1">
      <alignment horizontal="left"/>
    </xf>
    <xf numFmtId="0" fontId="5" fillId="0" borderId="8" xfId="41" applyFont="1" applyFill="1" applyBorder="1" applyAlignment="1" applyProtection="1">
      <alignment horizontal="left" vertical="center" wrapText="1"/>
    </xf>
    <xf numFmtId="0" fontId="40" fillId="0" borderId="8" xfId="41" applyFont="1" applyFill="1" applyBorder="1" applyAlignment="1" applyProtection="1">
      <alignment horizontal="left" vertical="center" wrapText="1"/>
    </xf>
    <xf numFmtId="0" fontId="40" fillId="25" borderId="8" xfId="41" applyFont="1" applyFill="1" applyBorder="1" applyAlignment="1" applyProtection="1">
      <alignment horizontal="left" vertical="center" wrapText="1"/>
    </xf>
    <xf numFmtId="0" fontId="42" fillId="0" borderId="8" xfId="41" applyFont="1" applyFill="1" applyBorder="1" applyAlignment="1" applyProtection="1">
      <alignment horizontal="left" vertical="center" wrapText="1"/>
    </xf>
    <xf numFmtId="0" fontId="40" fillId="24" borderId="8" xfId="41" applyFont="1" applyFill="1" applyBorder="1" applyAlignment="1" applyProtection="1">
      <alignment horizontal="center" vertical="center" wrapText="1"/>
    </xf>
    <xf numFmtId="0" fontId="40" fillId="23" borderId="8" xfId="41" applyFont="1" applyFill="1" applyBorder="1" applyAlignment="1" applyProtection="1">
      <alignment horizontal="center" vertical="center" wrapText="1"/>
    </xf>
    <xf numFmtId="0" fontId="40" fillId="0" borderId="8" xfId="41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9" fillId="0" borderId="8" xfId="0" applyFont="1" applyFill="1" applyBorder="1" applyAlignment="1" applyProtection="1">
      <alignment horizontal="left" vertical="center" wrapText="1"/>
    </xf>
    <xf numFmtId="0" fontId="38" fillId="0" borderId="8" xfId="0" applyFont="1" applyFill="1" applyBorder="1" applyAlignment="1" applyProtection="1">
      <alignment vertical="center" wrapText="1"/>
    </xf>
    <xf numFmtId="0" fontId="39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8" fillId="25" borderId="8" xfId="0" applyNumberFormat="1" applyFont="1" applyFill="1" applyBorder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200" fontId="44" fillId="23" borderId="8" xfId="41" applyNumberFormat="1" applyFont="1" applyFill="1" applyBorder="1" applyAlignment="1" applyProtection="1">
      <alignment horizontal="left"/>
    </xf>
    <xf numFmtId="0" fontId="37" fillId="0" borderId="8" xfId="41" applyFont="1" applyFill="1" applyBorder="1" applyAlignment="1" applyProtection="1">
      <alignment vertical="center" wrapText="1"/>
    </xf>
    <xf numFmtId="49" fontId="35" fillId="25" borderId="8" xfId="41" applyNumberFormat="1" applyFont="1" applyFill="1" applyBorder="1" applyAlignment="1" applyProtection="1">
      <alignment horizontal="center"/>
    </xf>
    <xf numFmtId="0" fontId="5" fillId="25" borderId="8" xfId="0" applyFont="1" applyFill="1" applyBorder="1" applyAlignment="1" applyProtection="1"/>
    <xf numFmtId="4" fontId="6" fillId="0" borderId="0" xfId="41" applyNumberFormat="1" applyFont="1" applyBorder="1" applyAlignment="1" applyProtection="1">
      <alignment horizontal="centerContinuous" vertical="center"/>
    </xf>
    <xf numFmtId="4" fontId="8" fillId="0" borderId="0" xfId="41" applyNumberFormat="1" applyFont="1" applyBorder="1" applyAlignment="1" applyProtection="1">
      <alignment horizontal="centerContinuous" vertical="center"/>
    </xf>
    <xf numFmtId="4" fontId="8" fillId="0" borderId="0" xfId="41" applyNumberFormat="1" applyFont="1" applyProtection="1"/>
    <xf numFmtId="200" fontId="5" fillId="25" borderId="8" xfId="41" applyNumberFormat="1" applyFont="1" applyFill="1" applyBorder="1" applyAlignment="1" applyProtection="1">
      <alignment horizontal="center"/>
    </xf>
    <xf numFmtId="200" fontId="5" fillId="0" borderId="8" xfId="41" applyNumberFormat="1" applyFont="1" applyFill="1" applyBorder="1" applyAlignment="1" applyProtection="1">
      <alignment horizontal="center"/>
    </xf>
    <xf numFmtId="200" fontId="38" fillId="25" borderId="8" xfId="41" applyNumberFormat="1" applyFont="1" applyFill="1" applyBorder="1" applyAlignment="1" applyProtection="1">
      <alignment horizontal="center"/>
    </xf>
    <xf numFmtId="200" fontId="38" fillId="0" borderId="8" xfId="41" applyNumberFormat="1" applyFont="1" applyFill="1" applyBorder="1" applyAlignment="1" applyProtection="1">
      <alignment horizontal="center"/>
    </xf>
    <xf numFmtId="200" fontId="40" fillId="24" borderId="8" xfId="41" applyNumberFormat="1" applyFont="1" applyFill="1" applyBorder="1" applyAlignment="1" applyProtection="1">
      <alignment horizontal="center" vertical="center" wrapText="1"/>
    </xf>
    <xf numFmtId="200" fontId="44" fillId="23" borderId="8" xfId="41" applyNumberFormat="1" applyFont="1" applyFill="1" applyBorder="1" applyAlignment="1" applyProtection="1">
      <alignment horizontal="center"/>
    </xf>
    <xf numFmtId="200" fontId="5" fillId="25" borderId="8" xfId="0" applyNumberFormat="1" applyFont="1" applyFill="1" applyBorder="1" applyAlignment="1" applyProtection="1">
      <alignment horizontal="center"/>
    </xf>
    <xf numFmtId="200" fontId="40" fillId="0" borderId="8" xfId="41" applyNumberFormat="1" applyFont="1" applyBorder="1" applyAlignment="1" applyProtection="1">
      <alignment horizontal="center"/>
    </xf>
    <xf numFmtId="200" fontId="41" fillId="0" borderId="8" xfId="41" applyNumberFormat="1" applyFont="1" applyBorder="1" applyAlignment="1" applyProtection="1">
      <alignment horizontal="center"/>
    </xf>
    <xf numFmtId="200" fontId="39" fillId="0" borderId="8" xfId="41" applyNumberFormat="1" applyFont="1" applyBorder="1" applyAlignment="1" applyProtection="1">
      <alignment horizontal="center"/>
    </xf>
    <xf numFmtId="200" fontId="38" fillId="0" borderId="8" xfId="41" applyNumberFormat="1" applyFont="1" applyBorder="1" applyAlignment="1" applyProtection="1">
      <alignment horizontal="center"/>
    </xf>
    <xf numFmtId="200" fontId="39" fillId="0" borderId="8" xfId="41" applyNumberFormat="1" applyFont="1" applyBorder="1" applyAlignment="1" applyProtection="1">
      <alignment horizontal="center"/>
      <protection locked="0"/>
    </xf>
    <xf numFmtId="200" fontId="42" fillId="25" borderId="8" xfId="0" applyNumberFormat="1" applyFont="1" applyFill="1" applyBorder="1" applyAlignment="1">
      <alignment horizontal="center"/>
    </xf>
    <xf numFmtId="200" fontId="42" fillId="0" borderId="8" xfId="0" applyNumberFormat="1" applyFont="1" applyFill="1" applyBorder="1" applyAlignment="1">
      <alignment horizontal="center"/>
    </xf>
    <xf numFmtId="200" fontId="5" fillId="0" borderId="10" xfId="41" applyNumberFormat="1" applyFont="1" applyFill="1" applyBorder="1" applyAlignment="1" applyProtection="1">
      <alignment horizontal="center"/>
    </xf>
    <xf numFmtId="200" fontId="37" fillId="0" borderId="8" xfId="41" applyNumberFormat="1" applyFont="1" applyFill="1" applyBorder="1" applyAlignment="1" applyProtection="1">
      <alignment horizontal="center"/>
    </xf>
    <xf numFmtId="200" fontId="38" fillId="0" borderId="8" xfId="41" applyNumberFormat="1" applyFont="1" applyFill="1" applyBorder="1" applyAlignment="1" applyProtection="1">
      <alignment horizontal="center"/>
      <protection locked="0"/>
    </xf>
    <xf numFmtId="200" fontId="38" fillId="0" borderId="10" xfId="41" applyNumberFormat="1" applyFont="1" applyFill="1" applyBorder="1" applyAlignment="1" applyProtection="1">
      <alignment horizontal="center"/>
    </xf>
    <xf numFmtId="200" fontId="38" fillId="25" borderId="8" xfId="41" applyNumberFormat="1" applyFont="1" applyFill="1" applyBorder="1" applyAlignment="1" applyProtection="1">
      <alignment horizontal="center"/>
      <protection locked="0"/>
    </xf>
    <xf numFmtId="200" fontId="38" fillId="25" borderId="14" xfId="41" applyNumberFormat="1" applyFont="1" applyFill="1" applyBorder="1" applyAlignment="1" applyProtection="1">
      <alignment horizontal="center"/>
      <protection locked="0"/>
    </xf>
    <xf numFmtId="200" fontId="5" fillId="23" borderId="8" xfId="41" applyNumberFormat="1" applyFont="1" applyFill="1" applyBorder="1" applyAlignment="1" applyProtection="1">
      <alignment horizontal="center"/>
    </xf>
    <xf numFmtId="200" fontId="37" fillId="0" borderId="8" xfId="41" applyNumberFormat="1" applyFont="1" applyFill="1" applyBorder="1" applyAlignment="1" applyProtection="1">
      <alignment horizontal="center"/>
      <protection locked="0"/>
    </xf>
    <xf numFmtId="200" fontId="38" fillId="28" borderId="8" xfId="41" applyNumberFormat="1" applyFont="1" applyFill="1" applyBorder="1" applyAlignment="1" applyProtection="1">
      <alignment horizontal="center"/>
    </xf>
    <xf numFmtId="0" fontId="43" fillId="26" borderId="15" xfId="0" applyFont="1" applyFill="1" applyBorder="1" applyAlignment="1">
      <alignment horizontal="left" vertical="center" wrapText="1"/>
    </xf>
    <xf numFmtId="200" fontId="5" fillId="0" borderId="8" xfId="41" applyNumberFormat="1" applyFont="1" applyFill="1" applyBorder="1" applyAlignment="1" applyProtection="1">
      <alignment horizontal="center"/>
      <protection locked="0"/>
    </xf>
    <xf numFmtId="210" fontId="5" fillId="0" borderId="8" xfId="45" applyNumberFormat="1" applyFont="1" applyFill="1" applyBorder="1" applyAlignment="1" applyProtection="1">
      <alignment horizontal="center"/>
    </xf>
    <xf numFmtId="210" fontId="39" fillId="0" borderId="8" xfId="45" applyNumberFormat="1" applyFont="1" applyFill="1" applyBorder="1" applyAlignment="1" applyProtection="1">
      <alignment horizontal="center"/>
    </xf>
    <xf numFmtId="210" fontId="5" fillId="23" borderId="8" xfId="45" applyNumberFormat="1" applyFont="1" applyFill="1" applyBorder="1" applyAlignment="1" applyProtection="1">
      <alignment horizontal="center"/>
    </xf>
    <xf numFmtId="210" fontId="5" fillId="25" borderId="8" xfId="45" applyNumberFormat="1" applyFont="1" applyFill="1" applyBorder="1" applyAlignment="1" applyProtection="1">
      <alignment horizontal="center"/>
    </xf>
    <xf numFmtId="210" fontId="40" fillId="24" borderId="8" xfId="45" applyNumberFormat="1" applyFont="1" applyFill="1" applyBorder="1" applyAlignment="1" applyProtection="1">
      <alignment horizontal="center" vertical="center" wrapText="1"/>
    </xf>
    <xf numFmtId="210" fontId="44" fillId="23" borderId="8" xfId="45" applyNumberFormat="1" applyFont="1" applyFill="1" applyBorder="1" applyAlignment="1" applyProtection="1">
      <alignment horizontal="center"/>
    </xf>
    <xf numFmtId="210" fontId="44" fillId="28" borderId="8" xfId="45" applyNumberFormat="1" applyFont="1" applyFill="1" applyBorder="1" applyAlignment="1" applyProtection="1">
      <alignment horizontal="center"/>
    </xf>
    <xf numFmtId="0" fontId="33" fillId="25" borderId="8" xfId="41" applyFont="1" applyFill="1" applyBorder="1" applyAlignment="1" applyProtection="1">
      <alignment horizontal="center" vertical="center"/>
      <protection locked="0"/>
    </xf>
    <xf numFmtId="0" fontId="6" fillId="0" borderId="8" xfId="41" applyFont="1" applyFill="1" applyBorder="1" applyAlignment="1" applyProtection="1">
      <alignment horizontal="center" vertical="center"/>
    </xf>
    <xf numFmtId="0" fontId="8" fillId="0" borderId="8" xfId="41" applyFont="1" applyFill="1" applyBorder="1" applyAlignment="1" applyProtection="1">
      <alignment horizontal="center" vertical="center"/>
    </xf>
    <xf numFmtId="0" fontId="6" fillId="25" borderId="8" xfId="41" applyFont="1" applyFill="1" applyBorder="1" applyAlignment="1" applyProtection="1">
      <alignment horizontal="center" vertical="center"/>
    </xf>
    <xf numFmtId="49" fontId="4" fillId="0" borderId="8" xfId="41" applyNumberFormat="1" applyFont="1" applyFill="1" applyBorder="1" applyAlignment="1" applyProtection="1">
      <alignment horizontal="center" vertical="center"/>
    </xf>
    <xf numFmtId="200" fontId="39" fillId="0" borderId="8" xfId="41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8" xfId="41" applyFont="1" applyFill="1" applyBorder="1" applyAlignment="1" applyProtection="1">
      <alignment vertical="center" wrapText="1"/>
    </xf>
    <xf numFmtId="0" fontId="38" fillId="0" borderId="0" xfId="41" applyFont="1" applyFill="1" applyBorder="1" applyAlignment="1" applyProtection="1">
      <alignment horizontal="left" vertical="center" wrapText="1"/>
    </xf>
    <xf numFmtId="49" fontId="11" fillId="0" borderId="8" xfId="41" applyNumberFormat="1" applyFont="1" applyFill="1" applyBorder="1" applyAlignment="1" applyProtection="1">
      <alignment horizontal="center" vertical="top" wrapText="1"/>
    </xf>
    <xf numFmtId="200" fontId="39" fillId="0" borderId="8" xfId="41" applyNumberFormat="1" applyFont="1" applyFill="1" applyBorder="1" applyAlignment="1" applyProtection="1">
      <alignment horizontal="center"/>
      <protection locked="0"/>
    </xf>
    <xf numFmtId="200" fontId="16" fillId="0" borderId="0" xfId="43" applyNumberFormat="1" applyFont="1" applyFill="1" applyAlignment="1" applyProtection="1">
      <alignment horizontal="center"/>
    </xf>
    <xf numFmtId="200" fontId="40" fillId="0" borderId="8" xfId="41" applyNumberFormat="1" applyFont="1" applyFill="1" applyBorder="1" applyAlignment="1" applyProtection="1">
      <alignment horizontal="center"/>
    </xf>
    <xf numFmtId="4" fontId="21" fillId="0" borderId="0" xfId="41" applyNumberFormat="1" applyFont="1" applyFill="1" applyProtection="1"/>
    <xf numFmtId="4" fontId="30" fillId="0" borderId="0" xfId="41" applyNumberFormat="1" applyFont="1" applyFill="1" applyProtection="1"/>
    <xf numFmtId="0" fontId="30" fillId="0" borderId="0" xfId="41" applyFont="1" applyFill="1" applyProtection="1"/>
    <xf numFmtId="210" fontId="5" fillId="28" borderId="8" xfId="45" applyNumberFormat="1" applyFont="1" applyFill="1" applyBorder="1" applyAlignment="1" applyProtection="1">
      <alignment horizontal="center"/>
    </xf>
    <xf numFmtId="210" fontId="39" fillId="28" borderId="8" xfId="45" applyNumberFormat="1" applyFont="1" applyFill="1" applyBorder="1" applyAlignment="1" applyProtection="1">
      <alignment horizontal="center"/>
    </xf>
    <xf numFmtId="0" fontId="42" fillId="28" borderId="8" xfId="41" applyFont="1" applyFill="1" applyBorder="1" applyAlignment="1" applyProtection="1">
      <alignment vertical="center" wrapText="1"/>
    </xf>
    <xf numFmtId="210" fontId="45" fillId="28" borderId="8" xfId="45" applyNumberFormat="1" applyFont="1" applyFill="1" applyBorder="1" applyAlignment="1" applyProtection="1">
      <alignment horizontal="center"/>
    </xf>
    <xf numFmtId="210" fontId="45" fillId="28" borderId="8" xfId="45" applyNumberFormat="1" applyFont="1" applyFill="1" applyBorder="1" applyAlignment="1" applyProtection="1">
      <alignment horizontal="center" vertical="center" wrapText="1"/>
    </xf>
    <xf numFmtId="200" fontId="40" fillId="23" borderId="8" xfId="41" applyNumberFormat="1" applyFont="1" applyFill="1" applyBorder="1" applyAlignment="1" applyProtection="1">
      <alignment horizontal="center" wrapText="1"/>
    </xf>
    <xf numFmtId="210" fontId="45" fillId="28" borderId="8" xfId="45" applyNumberFormat="1" applyFont="1" applyFill="1" applyBorder="1" applyAlignment="1" applyProtection="1">
      <alignment horizontal="center" wrapText="1"/>
    </xf>
    <xf numFmtId="0" fontId="43" fillId="26" borderId="0" xfId="0" applyFont="1" applyFill="1" applyBorder="1" applyAlignment="1">
      <alignment horizontal="left" vertical="center" wrapText="1"/>
    </xf>
    <xf numFmtId="0" fontId="67" fillId="24" borderId="0" xfId="41" applyFont="1" applyFill="1" applyProtection="1"/>
    <xf numFmtId="0" fontId="8" fillId="0" borderId="0" xfId="41" applyFont="1" applyBorder="1" applyProtection="1"/>
    <xf numFmtId="200" fontId="68" fillId="0" borderId="8" xfId="41" applyNumberFormat="1" applyFont="1" applyFill="1" applyBorder="1" applyAlignment="1" applyProtection="1">
      <alignment horizontal="center"/>
    </xf>
    <xf numFmtId="4" fontId="67" fillId="0" borderId="0" xfId="41" applyNumberFormat="1" applyFont="1" applyFill="1" applyBorder="1" applyAlignment="1" applyProtection="1">
      <alignment horizontal="centerContinuous" vertical="center"/>
    </xf>
    <xf numFmtId="191" fontId="67" fillId="25" borderId="0" xfId="41" applyNumberFormat="1" applyFont="1" applyFill="1" applyProtection="1"/>
    <xf numFmtId="0" fontId="67" fillId="0" borderId="0" xfId="41" applyFont="1" applyFill="1" applyProtection="1"/>
    <xf numFmtId="200" fontId="67" fillId="0" borderId="0" xfId="41" applyNumberFormat="1" applyFont="1" applyFill="1" applyProtection="1"/>
    <xf numFmtId="191" fontId="67" fillId="0" borderId="0" xfId="41" applyNumberFormat="1" applyFont="1" applyFill="1" applyProtection="1"/>
    <xf numFmtId="4" fontId="67" fillId="0" borderId="0" xfId="41" applyNumberFormat="1" applyFont="1" applyFill="1" applyBorder="1" applyProtection="1"/>
    <xf numFmtId="0" fontId="67" fillId="0" borderId="0" xfId="41" applyFont="1" applyFill="1" applyBorder="1" applyProtection="1"/>
    <xf numFmtId="200" fontId="67" fillId="0" borderId="0" xfId="41" applyNumberFormat="1" applyFont="1" applyFill="1" applyBorder="1" applyProtection="1"/>
    <xf numFmtId="200" fontId="67" fillId="25" borderId="0" xfId="41" applyNumberFormat="1" applyFont="1" applyFill="1" applyProtection="1"/>
    <xf numFmtId="200" fontId="69" fillId="27" borderId="8" xfId="41" applyNumberFormat="1" applyFont="1" applyFill="1" applyBorder="1" applyProtection="1"/>
    <xf numFmtId="200" fontId="70" fillId="27" borderId="8" xfId="41" applyNumberFormat="1" applyFont="1" applyFill="1" applyBorder="1" applyProtection="1">
      <protection locked="0"/>
    </xf>
    <xf numFmtId="200" fontId="71" fillId="27" borderId="8" xfId="41" applyNumberFormat="1" applyFont="1" applyFill="1" applyBorder="1" applyProtection="1"/>
    <xf numFmtId="200" fontId="72" fillId="27" borderId="8" xfId="0" applyNumberFormat="1" applyFont="1" applyFill="1" applyBorder="1" applyAlignment="1"/>
    <xf numFmtId="200" fontId="67" fillId="25" borderId="0" xfId="41" applyNumberFormat="1" applyFont="1" applyFill="1" applyBorder="1" applyProtection="1"/>
    <xf numFmtId="191" fontId="67" fillId="27" borderId="0" xfId="41" applyNumberFormat="1" applyFont="1" applyFill="1" applyBorder="1" applyProtection="1"/>
    <xf numFmtId="191" fontId="67" fillId="27" borderId="0" xfId="41" applyNumberFormat="1" applyFont="1" applyFill="1" applyProtection="1"/>
    <xf numFmtId="0" fontId="67" fillId="27" borderId="0" xfId="41" applyFont="1" applyFill="1" applyProtection="1"/>
    <xf numFmtId="2" fontId="8" fillId="28" borderId="0" xfId="41" applyNumberFormat="1" applyFont="1" applyFill="1" applyProtection="1"/>
    <xf numFmtId="210" fontId="38" fillId="0" borderId="8" xfId="45" applyNumberFormat="1" applyFont="1" applyFill="1" applyBorder="1" applyAlignment="1" applyProtection="1">
      <alignment horizontal="center"/>
    </xf>
    <xf numFmtId="0" fontId="61" fillId="0" borderId="8" xfId="0" applyNumberFormat="1" applyFont="1" applyFill="1" applyBorder="1" applyAlignment="1" applyProtection="1">
      <alignment horizontal="center" vertical="center"/>
      <protection hidden="1"/>
    </xf>
    <xf numFmtId="0" fontId="62" fillId="0" borderId="0" xfId="41" applyFont="1" applyFill="1" applyProtection="1"/>
    <xf numFmtId="0" fontId="63" fillId="0" borderId="0" xfId="41" applyFont="1" applyFill="1" applyProtection="1"/>
    <xf numFmtId="0" fontId="61" fillId="28" borderId="8" xfId="0" applyNumberFormat="1" applyFont="1" applyFill="1" applyBorder="1" applyAlignment="1" applyProtection="1">
      <alignment horizontal="center" vertical="center"/>
      <protection hidden="1"/>
    </xf>
    <xf numFmtId="49" fontId="64" fillId="0" borderId="8" xfId="41" applyNumberFormat="1" applyFont="1" applyFill="1" applyBorder="1" applyAlignment="1" applyProtection="1">
      <alignment horizontal="center" vertical="center" wrapText="1"/>
    </xf>
    <xf numFmtId="0" fontId="7" fillId="0" borderId="8" xfId="41" applyFont="1" applyFill="1" applyBorder="1" applyAlignment="1" applyProtection="1">
      <alignment horizontal="center" vertical="center"/>
    </xf>
    <xf numFmtId="200" fontId="37" fillId="25" borderId="8" xfId="41" applyNumberFormat="1" applyFont="1" applyFill="1" applyBorder="1" applyAlignment="1" applyProtection="1">
      <alignment horizontal="center"/>
    </xf>
    <xf numFmtId="210" fontId="38" fillId="28" borderId="8" xfId="45" applyNumberFormat="1" applyFont="1" applyFill="1" applyBorder="1" applyAlignment="1" applyProtection="1">
      <alignment horizontal="center"/>
    </xf>
    <xf numFmtId="0" fontId="7" fillId="0" borderId="0" xfId="41" applyFont="1" applyFill="1" applyProtection="1"/>
    <xf numFmtId="0" fontId="7" fillId="0" borderId="8" xfId="0" applyNumberFormat="1" applyFont="1" applyFill="1" applyBorder="1" applyAlignment="1" applyProtection="1">
      <alignment horizontal="center" vertical="center"/>
    </xf>
    <xf numFmtId="210" fontId="37" fillId="28" borderId="8" xfId="45" applyNumberFormat="1" applyFont="1" applyFill="1" applyBorder="1" applyAlignment="1" applyProtection="1">
      <alignment horizontal="center"/>
    </xf>
    <xf numFmtId="200" fontId="73" fillId="0" borderId="8" xfId="41" applyNumberFormat="1" applyFont="1" applyFill="1" applyBorder="1" applyAlignment="1" applyProtection="1">
      <alignment horizontal="center"/>
    </xf>
    <xf numFmtId="200" fontId="68" fillId="0" borderId="8" xfId="41" applyNumberFormat="1" applyFont="1" applyFill="1" applyBorder="1" applyAlignment="1" applyProtection="1">
      <alignment horizontal="center"/>
      <protection locked="0"/>
    </xf>
    <xf numFmtId="200" fontId="73" fillId="25" borderId="8" xfId="41" applyNumberFormat="1" applyFont="1" applyFill="1" applyBorder="1" applyAlignment="1" applyProtection="1">
      <alignment horizontal="center"/>
    </xf>
    <xf numFmtId="200" fontId="68" fillId="25" borderId="8" xfId="41" applyNumberFormat="1" applyFont="1" applyFill="1" applyBorder="1" applyAlignment="1" applyProtection="1">
      <alignment horizontal="center"/>
      <protection locked="0"/>
    </xf>
    <xf numFmtId="200" fontId="74" fillId="0" borderId="8" xfId="41" applyNumberFormat="1" applyFont="1" applyFill="1" applyBorder="1" applyAlignment="1" applyProtection="1">
      <alignment horizontal="center"/>
    </xf>
    <xf numFmtId="0" fontId="69" fillId="25" borderId="0" xfId="41" applyFont="1" applyFill="1" applyAlignment="1" applyProtection="1">
      <alignment horizontal="center" wrapText="1"/>
    </xf>
    <xf numFmtId="4" fontId="69" fillId="25" borderId="0" xfId="41" applyNumberFormat="1" applyFont="1" applyFill="1" applyBorder="1" applyAlignment="1" applyProtection="1">
      <alignment horizontal="centerContinuous" vertical="center"/>
    </xf>
    <xf numFmtId="4" fontId="67" fillId="25" borderId="0" xfId="41" applyNumberFormat="1" applyFont="1" applyFill="1" applyBorder="1" applyAlignment="1" applyProtection="1">
      <alignment horizontal="centerContinuous" vertical="center"/>
    </xf>
    <xf numFmtId="191" fontId="67" fillId="25" borderId="0" xfId="41" applyNumberFormat="1" applyFont="1" applyFill="1" applyBorder="1" applyAlignment="1" applyProtection="1">
      <alignment horizontal="center" vertical="center" wrapText="1"/>
    </xf>
    <xf numFmtId="191" fontId="67" fillId="0" borderId="0" xfId="41" applyNumberFormat="1" applyFont="1" applyFill="1" applyBorder="1" applyAlignment="1" applyProtection="1">
      <alignment horizontal="center" vertical="center" wrapText="1"/>
    </xf>
    <xf numFmtId="2" fontId="75" fillId="25" borderId="0" xfId="0" applyNumberFormat="1" applyFont="1" applyFill="1" applyBorder="1" applyAlignment="1">
      <alignment horizontal="right"/>
    </xf>
    <xf numFmtId="191" fontId="67" fillId="25" borderId="0" xfId="41" applyNumberFormat="1" applyFont="1" applyFill="1" applyBorder="1" applyAlignment="1" applyProtection="1">
      <alignment horizontal="center"/>
    </xf>
    <xf numFmtId="191" fontId="67" fillId="0" borderId="0" xfId="41" applyNumberFormat="1" applyFont="1" applyFill="1" applyBorder="1" applyAlignment="1" applyProtection="1">
      <alignment horizontal="center"/>
    </xf>
    <xf numFmtId="191" fontId="67" fillId="25" borderId="0" xfId="41" applyNumberFormat="1" applyFont="1" applyFill="1" applyBorder="1" applyProtection="1"/>
    <xf numFmtId="191" fontId="67" fillId="25" borderId="0" xfId="41" applyNumberFormat="1" applyFont="1" applyFill="1" applyAlignment="1" applyProtection="1">
      <alignment horizontal="center"/>
    </xf>
    <xf numFmtId="191" fontId="67" fillId="0" borderId="0" xfId="41" applyNumberFormat="1" applyFont="1" applyFill="1" applyAlignment="1" applyProtection="1">
      <alignment horizontal="center"/>
    </xf>
    <xf numFmtId="0" fontId="67" fillId="25" borderId="0" xfId="41" applyFont="1" applyFill="1" applyAlignment="1" applyProtection="1">
      <alignment horizontal="center"/>
    </xf>
    <xf numFmtId="0" fontId="67" fillId="0" borderId="0" xfId="41" applyFont="1" applyFill="1" applyAlignment="1" applyProtection="1">
      <alignment horizontal="center"/>
    </xf>
    <xf numFmtId="0" fontId="67" fillId="25" borderId="0" xfId="41" applyFont="1" applyFill="1" applyProtection="1"/>
    <xf numFmtId="0" fontId="11" fillId="25" borderId="8" xfId="41" applyFont="1" applyFill="1" applyBorder="1" applyAlignment="1" applyProtection="1">
      <alignment horizontal="center" vertical="center" wrapText="1"/>
    </xf>
    <xf numFmtId="0" fontId="11" fillId="0" borderId="13" xfId="41" applyFont="1" applyFill="1" applyBorder="1" applyAlignment="1" applyProtection="1">
      <alignment horizontal="center" vertical="center" wrapText="1"/>
    </xf>
    <xf numFmtId="4" fontId="65" fillId="28" borderId="0" xfId="37" applyNumberFormat="1" applyFill="1" applyBorder="1" applyAlignment="1">
      <alignment vertical="center"/>
    </xf>
    <xf numFmtId="200" fontId="5" fillId="0" borderId="8" xfId="0" applyNumberFormat="1" applyFont="1" applyFill="1" applyBorder="1" applyAlignment="1" applyProtection="1">
      <alignment horizontal="center"/>
    </xf>
    <xf numFmtId="4" fontId="6" fillId="0" borderId="0" xfId="41" applyNumberFormat="1" applyFont="1" applyFill="1" applyBorder="1" applyAlignment="1" applyProtection="1">
      <alignment horizontal="centerContinuous" vertical="center"/>
    </xf>
    <xf numFmtId="200" fontId="5" fillId="0" borderId="0" xfId="41" applyNumberFormat="1" applyFont="1" applyFill="1" applyAlignment="1" applyProtection="1">
      <alignment horizontal="left" vertical="center"/>
    </xf>
    <xf numFmtId="200" fontId="5" fillId="0" borderId="0" xfId="41" applyNumberFormat="1" applyFont="1" applyFill="1" applyAlignment="1" applyProtection="1">
      <alignment horizontal="right" vertical="center"/>
    </xf>
    <xf numFmtId="200" fontId="6" fillId="0" borderId="0" xfId="0" applyNumberFormat="1" applyFont="1" applyFill="1" applyAlignment="1" applyProtection="1"/>
    <xf numFmtId="191" fontId="6" fillId="0" borderId="0" xfId="0" applyNumberFormat="1" applyFont="1" applyFill="1" applyBorder="1" applyAlignment="1" applyProtection="1">
      <alignment vertical="center"/>
    </xf>
    <xf numFmtId="0" fontId="11" fillId="25" borderId="13" xfId="41" applyFont="1" applyFill="1" applyBorder="1" applyAlignment="1" applyProtection="1">
      <alignment horizontal="center" vertical="center" wrapText="1"/>
    </xf>
    <xf numFmtId="49" fontId="11" fillId="25" borderId="16" xfId="41" applyNumberFormat="1" applyFont="1" applyFill="1" applyBorder="1" applyAlignment="1" applyProtection="1">
      <alignment horizontal="center" vertical="top" wrapText="1"/>
    </xf>
    <xf numFmtId="39" fontId="67" fillId="28" borderId="0" xfId="0" applyNumberFormat="1" applyFont="1" applyFill="1" applyBorder="1" applyAlignment="1">
      <alignment horizontal="right" vertical="center" wrapText="1"/>
    </xf>
    <xf numFmtId="4" fontId="38" fillId="0" borderId="8" xfId="41" applyNumberFormat="1" applyFont="1" applyFill="1" applyBorder="1" applyAlignment="1" applyProtection="1">
      <alignment horizontal="center"/>
    </xf>
    <xf numFmtId="200" fontId="40" fillId="25" borderId="8" xfId="41" applyNumberFormat="1" applyFont="1" applyFill="1" applyBorder="1" applyAlignment="1" applyProtection="1">
      <alignment horizontal="center"/>
    </xf>
    <xf numFmtId="200" fontId="39" fillId="25" borderId="8" xfId="41" applyNumberFormat="1" applyFont="1" applyFill="1" applyBorder="1" applyAlignment="1" applyProtection="1">
      <alignment horizontal="center"/>
    </xf>
    <xf numFmtId="200" fontId="39" fillId="25" borderId="8" xfId="41" applyNumberFormat="1" applyFont="1" applyFill="1" applyBorder="1" applyAlignment="1" applyProtection="1">
      <alignment horizontal="center"/>
      <protection locked="0"/>
    </xf>
    <xf numFmtId="39" fontId="76" fillId="0" borderId="0" xfId="0" applyNumberFormat="1" applyFont="1" applyFill="1" applyBorder="1" applyAlignment="1">
      <alignment horizontal="right" vertical="center" wrapText="1"/>
    </xf>
    <xf numFmtId="0" fontId="6" fillId="0" borderId="0" xfId="41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8" fillId="0" borderId="9" xfId="41" applyFont="1" applyFill="1" applyBorder="1" applyAlignment="1" applyProtection="1">
      <alignment horizontal="center"/>
    </xf>
    <xf numFmtId="0" fontId="4" fillId="0" borderId="0" xfId="41" applyFont="1" applyAlignment="1" applyProtection="1">
      <alignment horizontal="center"/>
    </xf>
    <xf numFmtId="0" fontId="17" fillId="0" borderId="0" xfId="41" applyFont="1" applyAlignment="1" applyProtection="1">
      <alignment horizontal="center"/>
    </xf>
    <xf numFmtId="0" fontId="20" fillId="0" borderId="0" xfId="41" applyFont="1" applyFill="1" applyAlignment="1" applyProtection="1">
      <alignment horizontal="center" vertical="center" wrapText="1"/>
    </xf>
    <xf numFmtId="0" fontId="36" fillId="0" borderId="0" xfId="41" applyFont="1" applyFill="1" applyAlignment="1" applyProtection="1">
      <alignment horizontal="center" vertical="center" wrapText="1"/>
    </xf>
    <xf numFmtId="0" fontId="4" fillId="0" borderId="0" xfId="42" applyFont="1" applyAlignment="1" applyProtection="1">
      <alignment horizontal="center"/>
    </xf>
    <xf numFmtId="0" fontId="17" fillId="0" borderId="0" xfId="42" applyFont="1" applyAlignment="1" applyProtection="1">
      <alignment horizontal="center"/>
    </xf>
    <xf numFmtId="0" fontId="5" fillId="0" borderId="12" xfId="41" applyFont="1" applyFill="1" applyBorder="1" applyAlignment="1" applyProtection="1">
      <alignment horizontal="center" vertical="center"/>
    </xf>
    <xf numFmtId="0" fontId="5" fillId="0" borderId="17" xfId="41" applyFont="1" applyFill="1" applyBorder="1" applyAlignment="1" applyProtection="1">
      <alignment horizontal="center" vertical="center"/>
    </xf>
    <xf numFmtId="0" fontId="5" fillId="0" borderId="10" xfId="41" applyFont="1" applyFill="1" applyBorder="1" applyAlignment="1" applyProtection="1">
      <alignment horizontal="center" vertical="center"/>
    </xf>
    <xf numFmtId="0" fontId="5" fillId="0" borderId="16" xfId="41" applyFont="1" applyFill="1" applyBorder="1" applyAlignment="1" applyProtection="1">
      <alignment horizontal="center" vertical="center"/>
    </xf>
    <xf numFmtId="0" fontId="19" fillId="0" borderId="17" xfId="4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horizontal="center" vertical="center" wrapText="1"/>
    </xf>
    <xf numFmtId="0" fontId="5" fillId="0" borderId="8" xfId="4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horizontal="center" wrapText="1"/>
    </xf>
  </cellXfs>
  <cellStyles count="51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Доходи" xfId="19"/>
    <cellStyle name="Акцентування1" xfId="20"/>
    <cellStyle name="Акцентування2" xfId="21"/>
    <cellStyle name="Акцентування3" xfId="22"/>
    <cellStyle name="Акцентування4" xfId="23"/>
    <cellStyle name="Акцентування5" xfId="24"/>
    <cellStyle name="Акцентування6" xfId="25"/>
    <cellStyle name="Ввід" xfId="26"/>
    <cellStyle name="Відсотковий" xfId="45" builtinId="5"/>
    <cellStyle name="Добре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" xfId="0" builtinId="0"/>
    <cellStyle name="Звичайний 2" xfId="32"/>
    <cellStyle name="Звичайний 3" xfId="33"/>
    <cellStyle name="Зв'язана клітинка" xfId="34"/>
    <cellStyle name="Контрольна клітинка" xfId="35"/>
    <cellStyle name="Назва" xfId="36"/>
    <cellStyle name="Обычный 2" xfId="37"/>
    <cellStyle name="Обычный 2 2" xfId="38"/>
    <cellStyle name="Обычный 3" xfId="39"/>
    <cellStyle name="Обычный 3 2" xfId="40"/>
    <cellStyle name="Обычный_ZV1PIV98" xfId="41"/>
    <cellStyle name="Обычный_Додаток 4" xfId="42"/>
    <cellStyle name="Обычный_Додаток 5" xfId="43"/>
    <cellStyle name="Примечание 2" xfId="44"/>
    <cellStyle name="Середній" xfId="46"/>
    <cellStyle name="Стиль 1" xfId="47"/>
    <cellStyle name="Текст попередження" xfId="48"/>
    <cellStyle name="Тысячи [0]_Розподіл (2)" xfId="49"/>
    <cellStyle name="Тысячи_Розподіл (2)" xfId="50"/>
  </cellStyles>
  <dxfs count="3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showGridLines="0" showZeros="0" view="pageBreakPreview" zoomScale="85" zoomScaleNormal="75" zoomScaleSheetLayoutView="85" workbookViewId="0">
      <pane xSplit="3" ySplit="9" topLeftCell="I53" activePane="bottomRight" state="frozen"/>
      <selection pane="topRight" activeCell="D1" sqref="D1"/>
      <selection pane="bottomLeft" activeCell="A10" sqref="A10"/>
      <selection pane="bottomRight" activeCell="G62" sqref="G62"/>
    </sheetView>
  </sheetViews>
  <sheetFormatPr defaultColWidth="7.88671875" defaultRowHeight="15.6" x14ac:dyDescent="0.3"/>
  <cols>
    <col min="1" max="1" width="12.44140625" style="29" customWidth="1"/>
    <col min="2" max="2" width="72.109375" style="29" customWidth="1"/>
    <col min="3" max="3" width="0.109375" style="29" customWidth="1"/>
    <col min="4" max="4" width="21.33203125" style="11" customWidth="1"/>
    <col min="5" max="5" width="19.33203125" style="11" customWidth="1"/>
    <col min="6" max="6" width="20.5546875" style="11" customWidth="1"/>
    <col min="7" max="7" width="18.6640625" style="11" customWidth="1"/>
    <col min="8" max="8" width="15.5546875" style="11" customWidth="1"/>
    <col min="9" max="9" width="20.33203125" style="11" customWidth="1"/>
    <col min="10" max="10" width="16" style="11" customWidth="1"/>
    <col min="11" max="12" width="17.5546875" style="228" customWidth="1"/>
    <col min="13" max="13" width="20.5546875" style="29" customWidth="1"/>
    <col min="14" max="14" width="12.33203125" style="29" customWidth="1"/>
    <col min="15" max="15" width="20.5546875" style="11" customWidth="1"/>
    <col min="16" max="16" width="22.44140625" style="11" customWidth="1"/>
    <col min="17" max="17" width="20.5546875" style="11" customWidth="1"/>
    <col min="18" max="18" width="13.33203125" style="11" customWidth="1"/>
    <col min="19" max="33" width="7.88671875" style="29" customWidth="1"/>
    <col min="34" max="16384" width="7.88671875" style="11"/>
  </cols>
  <sheetData>
    <row r="1" spans="1:33" s="24" customFormat="1" ht="18" x14ac:dyDescent="0.35">
      <c r="A1" s="281" t="s">
        <v>5</v>
      </c>
      <c r="B1" s="281"/>
      <c r="C1" s="281"/>
      <c r="D1" s="282"/>
      <c r="E1" s="282"/>
      <c r="F1" s="282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33" s="25" customFormat="1" ht="20.25" customHeight="1" x14ac:dyDescent="0.35">
      <c r="A2" s="283" t="s">
        <v>70</v>
      </c>
      <c r="B2" s="283"/>
      <c r="C2" s="283"/>
      <c r="D2" s="284"/>
      <c r="E2" s="284"/>
      <c r="F2" s="284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33" s="26" customFormat="1" ht="15.75" customHeight="1" x14ac:dyDescent="0.3">
      <c r="A3" s="285" t="s">
        <v>6</v>
      </c>
      <c r="B3" s="285"/>
      <c r="C3" s="285"/>
      <c r="D3" s="286"/>
      <c r="E3" s="286"/>
      <c r="F3" s="286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33" s="27" customFormat="1" ht="26.25" customHeight="1" x14ac:dyDescent="0.3">
      <c r="A4" s="292" t="s">
        <v>252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</row>
    <row r="5" spans="1:33" s="27" customFormat="1" ht="23.25" customHeight="1" x14ac:dyDescent="0.3">
      <c r="A5" s="1" t="s">
        <v>239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s="7" customFormat="1" ht="20.399999999999999" x14ac:dyDescent="0.3">
      <c r="B6" s="8" t="s">
        <v>140</v>
      </c>
      <c r="C6" s="8"/>
      <c r="D6" s="266"/>
      <c r="E6" s="267"/>
      <c r="F6" s="266"/>
      <c r="G6" s="83"/>
      <c r="H6" s="83"/>
      <c r="K6" s="213"/>
      <c r="L6" s="220"/>
      <c r="M6" s="95"/>
      <c r="N6" s="90"/>
      <c r="O6" s="83"/>
      <c r="Q6" s="280" t="s">
        <v>226</v>
      </c>
      <c r="R6" s="280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28" customFormat="1" ht="18" customHeight="1" x14ac:dyDescent="0.3">
      <c r="A7" s="3" t="s">
        <v>7</v>
      </c>
      <c r="B7" s="2" t="s">
        <v>8</v>
      </c>
      <c r="C7" s="290" t="s">
        <v>78</v>
      </c>
      <c r="D7" s="291"/>
      <c r="E7" s="291"/>
      <c r="F7" s="291"/>
      <c r="G7" s="288"/>
      <c r="H7" s="288"/>
      <c r="I7" s="288"/>
      <c r="J7" s="289"/>
      <c r="K7" s="6" t="s">
        <v>79</v>
      </c>
      <c r="L7" s="4"/>
      <c r="M7" s="4"/>
      <c r="N7" s="4"/>
      <c r="O7" s="287" t="s">
        <v>80</v>
      </c>
      <c r="P7" s="287"/>
      <c r="Q7" s="288"/>
      <c r="R7" s="289"/>
    </row>
    <row r="8" spans="1:33" s="68" customFormat="1" ht="114" customHeight="1" x14ac:dyDescent="0.25">
      <c r="A8" s="3"/>
      <c r="B8" s="2"/>
      <c r="C8" s="62" t="s">
        <v>82</v>
      </c>
      <c r="D8" s="63" t="s">
        <v>244</v>
      </c>
      <c r="E8" s="262" t="s">
        <v>253</v>
      </c>
      <c r="F8" s="262" t="s">
        <v>9</v>
      </c>
      <c r="G8" s="82" t="s">
        <v>254</v>
      </c>
      <c r="H8" s="63" t="s">
        <v>255</v>
      </c>
      <c r="I8" s="63" t="s">
        <v>116</v>
      </c>
      <c r="J8" s="63" t="s">
        <v>245</v>
      </c>
      <c r="K8" s="270" t="s">
        <v>247</v>
      </c>
      <c r="L8" s="89" t="s">
        <v>9</v>
      </c>
      <c r="M8" s="89" t="s">
        <v>211</v>
      </c>
      <c r="N8" s="89" t="s">
        <v>10</v>
      </c>
      <c r="O8" s="65" t="s">
        <v>246</v>
      </c>
      <c r="P8" s="64" t="s">
        <v>9</v>
      </c>
      <c r="Q8" s="66" t="s">
        <v>193</v>
      </c>
      <c r="R8" s="67" t="s">
        <v>10</v>
      </c>
    </row>
    <row r="9" spans="1:33" s="9" customFormat="1" ht="13.8" x14ac:dyDescent="0.25">
      <c r="A9" s="22">
        <v>1</v>
      </c>
      <c r="B9" s="22">
        <v>2</v>
      </c>
      <c r="C9" s="21" t="s">
        <v>74</v>
      </c>
      <c r="D9" s="21" t="s">
        <v>74</v>
      </c>
      <c r="E9" s="21" t="s">
        <v>192</v>
      </c>
      <c r="F9" s="21" t="s">
        <v>11</v>
      </c>
      <c r="G9" s="21" t="s">
        <v>107</v>
      </c>
      <c r="H9" s="21" t="s">
        <v>108</v>
      </c>
      <c r="I9" s="21" t="s">
        <v>75</v>
      </c>
      <c r="J9" s="21" t="s">
        <v>12</v>
      </c>
      <c r="K9" s="271" t="s">
        <v>13</v>
      </c>
      <c r="L9" s="88" t="s">
        <v>14</v>
      </c>
      <c r="M9" s="88" t="s">
        <v>15</v>
      </c>
      <c r="N9" s="88" t="s">
        <v>76</v>
      </c>
      <c r="O9" s="21" t="s">
        <v>16</v>
      </c>
      <c r="P9" s="21" t="s">
        <v>73</v>
      </c>
      <c r="Q9" s="42" t="s">
        <v>103</v>
      </c>
      <c r="R9" s="21" t="s">
        <v>104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7" customFormat="1" ht="20.25" customHeight="1" x14ac:dyDescent="0.35">
      <c r="A10" s="186">
        <v>10000000</v>
      </c>
      <c r="B10" s="110" t="s">
        <v>17</v>
      </c>
      <c r="C10" s="111" t="e">
        <f>C11+#REF!+C15+C21+#REF!</f>
        <v>#REF!</v>
      </c>
      <c r="D10" s="154">
        <f>D11+D15+D21+D26+D31+D25</f>
        <v>5791190.4950299999</v>
      </c>
      <c r="E10" s="154">
        <f>E11+E15+E21+E26+E31+E25</f>
        <v>840052.90103000007</v>
      </c>
      <c r="F10" s="154">
        <f>F11+F15+F21+F26+F31+F25</f>
        <v>921693.77503999998</v>
      </c>
      <c r="G10" s="154">
        <f>F10-E10</f>
        <v>81640.874009999912</v>
      </c>
      <c r="H10" s="178">
        <f>IFERROR(F10/E10,"")</f>
        <v>1.0971853961933813</v>
      </c>
      <c r="I10" s="154">
        <f t="shared" ref="I10:I19" si="0">F10-D10</f>
        <v>-4869496.7199900001</v>
      </c>
      <c r="J10" s="178">
        <f>IFERROR(F10/D10,"")</f>
        <v>0.15915445638180917</v>
      </c>
      <c r="K10" s="153">
        <f>K11+K15+K21+K26+K31+K14</f>
        <v>5445.1559999999999</v>
      </c>
      <c r="L10" s="153">
        <f>L11+L15+L21+L26+L31+L14</f>
        <v>1474.5005800000001</v>
      </c>
      <c r="M10" s="153">
        <f t="shared" ref="M10:M16" si="1">L10-K10</f>
        <v>-3970.65542</v>
      </c>
      <c r="N10" s="181">
        <f>IFERROR(L10/K10,"")</f>
        <v>0.27079124638486024</v>
      </c>
      <c r="O10" s="154">
        <f t="shared" ref="O10:O19" si="2">D10+K10</f>
        <v>5796635.6510300003</v>
      </c>
      <c r="P10" s="154">
        <f t="shared" ref="P10:P24" si="3">L10+F10</f>
        <v>923168.27561999997</v>
      </c>
      <c r="Q10" s="167">
        <f t="shared" ref="Q10:Q19" si="4">P10-O10</f>
        <v>-4873467.3754099999</v>
      </c>
      <c r="R10" s="178">
        <f>IFERROR(P10/O10,"")</f>
        <v>0.15925932406256427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7" customFormat="1" ht="40.5" customHeight="1" x14ac:dyDescent="0.35">
      <c r="A11" s="186">
        <v>11000000</v>
      </c>
      <c r="B11" s="110" t="s">
        <v>57</v>
      </c>
      <c r="C11" s="111">
        <f>C12+C13</f>
        <v>107497.5</v>
      </c>
      <c r="D11" s="154">
        <f>D12+D13</f>
        <v>3610021.9619999998</v>
      </c>
      <c r="E11" s="154">
        <f>E12+E13</f>
        <v>463854.00800000003</v>
      </c>
      <c r="F11" s="154">
        <f>F12+F13</f>
        <v>507727.39630999998</v>
      </c>
      <c r="G11" s="154">
        <f t="shared" ref="G11:G79" si="5">F11-E11</f>
        <v>43873.388309999951</v>
      </c>
      <c r="H11" s="178">
        <f t="shared" ref="H11:H50" si="6">IFERROR(F11/E11,"")</f>
        <v>1.0945844760491967</v>
      </c>
      <c r="I11" s="154">
        <f t="shared" si="0"/>
        <v>-3102294.5656899996</v>
      </c>
      <c r="J11" s="178">
        <f t="shared" ref="J11:J50" si="7">IFERROR(F11/D11,"")</f>
        <v>0.14064385249022482</v>
      </c>
      <c r="K11" s="153">
        <f>K12+K13</f>
        <v>0</v>
      </c>
      <c r="L11" s="153">
        <f>L12+L13</f>
        <v>0</v>
      </c>
      <c r="M11" s="153">
        <f>L11-K11</f>
        <v>0</v>
      </c>
      <c r="N11" s="181" t="str">
        <f t="shared" ref="N11:N50" si="8">IFERROR(L11/K11,"")</f>
        <v/>
      </c>
      <c r="O11" s="154">
        <f t="shared" si="2"/>
        <v>3610021.9619999998</v>
      </c>
      <c r="P11" s="154">
        <f t="shared" si="3"/>
        <v>507727.39630999998</v>
      </c>
      <c r="Q11" s="167">
        <f t="shared" si="4"/>
        <v>-3102294.5656899996</v>
      </c>
      <c r="R11" s="178">
        <f t="shared" ref="R11:R50" si="9">IFERROR(P11/O11,"")</f>
        <v>0.14064385249022482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39" customFormat="1" ht="21" customHeight="1" x14ac:dyDescent="0.4">
      <c r="A12" s="236">
        <v>11010000</v>
      </c>
      <c r="B12" s="112" t="s">
        <v>201</v>
      </c>
      <c r="C12" s="113">
        <v>106199</v>
      </c>
      <c r="D12" s="169">
        <v>3553560.077</v>
      </c>
      <c r="E12" s="169">
        <v>460223.42300000001</v>
      </c>
      <c r="F12" s="169">
        <v>501164.6311</v>
      </c>
      <c r="G12" s="169">
        <f t="shared" si="5"/>
        <v>40941.208099999989</v>
      </c>
      <c r="H12" s="230">
        <f t="shared" si="6"/>
        <v>1.088959418521382</v>
      </c>
      <c r="I12" s="169">
        <f t="shared" si="0"/>
        <v>-3052395.4459000002</v>
      </c>
      <c r="J12" s="230">
        <f t="shared" si="7"/>
        <v>0.14103170348623881</v>
      </c>
      <c r="K12" s="237">
        <v>0</v>
      </c>
      <c r="L12" s="237">
        <v>0</v>
      </c>
      <c r="M12" s="237">
        <f>L12-K12</f>
        <v>0</v>
      </c>
      <c r="N12" s="238" t="str">
        <f t="shared" si="8"/>
        <v/>
      </c>
      <c r="O12" s="156">
        <f t="shared" si="2"/>
        <v>3553560.077</v>
      </c>
      <c r="P12" s="169">
        <f t="shared" si="3"/>
        <v>501164.6311</v>
      </c>
      <c r="Q12" s="170">
        <f t="shared" si="4"/>
        <v>-3052395.4459000002</v>
      </c>
      <c r="R12" s="230">
        <f t="shared" si="9"/>
        <v>0.14103170348623881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</row>
    <row r="13" spans="1:33" s="239" customFormat="1" ht="24" customHeight="1" x14ac:dyDescent="0.4">
      <c r="A13" s="236">
        <v>11020000</v>
      </c>
      <c r="B13" s="112" t="s">
        <v>71</v>
      </c>
      <c r="C13" s="113">
        <v>1298.5</v>
      </c>
      <c r="D13" s="169">
        <v>56461.885000000002</v>
      </c>
      <c r="E13" s="169">
        <v>3630.585</v>
      </c>
      <c r="F13" s="169">
        <v>6562.7652100000005</v>
      </c>
      <c r="G13" s="169">
        <f t="shared" si="5"/>
        <v>2932.1802100000004</v>
      </c>
      <c r="H13" s="230">
        <f t="shared" si="6"/>
        <v>1.8076329875212949</v>
      </c>
      <c r="I13" s="169">
        <f t="shared" si="0"/>
        <v>-49899.119790000004</v>
      </c>
      <c r="J13" s="230">
        <f t="shared" si="7"/>
        <v>0.11623354781725762</v>
      </c>
      <c r="K13" s="237"/>
      <c r="L13" s="237">
        <v>0</v>
      </c>
      <c r="M13" s="237">
        <f>L13-K13</f>
        <v>0</v>
      </c>
      <c r="N13" s="238" t="str">
        <f t="shared" si="8"/>
        <v/>
      </c>
      <c r="O13" s="156">
        <f t="shared" si="2"/>
        <v>56461.885000000002</v>
      </c>
      <c r="P13" s="169">
        <f t="shared" si="3"/>
        <v>6562.7652100000005</v>
      </c>
      <c r="Q13" s="170">
        <f t="shared" si="4"/>
        <v>-49899.119790000004</v>
      </c>
      <c r="R13" s="230">
        <f t="shared" si="9"/>
        <v>0.11623354781725762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</row>
    <row r="14" spans="1:33" s="7" customFormat="1" ht="24" hidden="1" customHeight="1" x14ac:dyDescent="0.4">
      <c r="A14" s="186" t="s">
        <v>217</v>
      </c>
      <c r="B14" s="110" t="s">
        <v>216</v>
      </c>
      <c r="C14" s="113"/>
      <c r="D14" s="174">
        <v>0</v>
      </c>
      <c r="E14" s="174">
        <v>0</v>
      </c>
      <c r="F14" s="174">
        <v>0</v>
      </c>
      <c r="G14" s="174"/>
      <c r="H14" s="178" t="str">
        <f t="shared" si="6"/>
        <v/>
      </c>
      <c r="I14" s="174"/>
      <c r="J14" s="178" t="str">
        <f t="shared" si="7"/>
        <v/>
      </c>
      <c r="K14" s="153">
        <v>0</v>
      </c>
      <c r="L14" s="153">
        <v>0</v>
      </c>
      <c r="M14" s="153">
        <f>L14-K14</f>
        <v>0</v>
      </c>
      <c r="N14" s="181" t="str">
        <f t="shared" si="8"/>
        <v/>
      </c>
      <c r="O14" s="156">
        <f>D14+K14</f>
        <v>0</v>
      </c>
      <c r="P14" s="169">
        <f>L14+F14</f>
        <v>0</v>
      </c>
      <c r="Q14" s="170">
        <f>P14-O14</f>
        <v>0</v>
      </c>
      <c r="R14" s="178" t="str">
        <f t="shared" si="9"/>
        <v/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7" customFormat="1" ht="43.5" customHeight="1" x14ac:dyDescent="0.35">
      <c r="A15" s="186">
        <v>13000000</v>
      </c>
      <c r="B15" s="110" t="s">
        <v>176</v>
      </c>
      <c r="C15" s="114" t="e">
        <f>C16+#REF!+#REF!+C19</f>
        <v>#REF!</v>
      </c>
      <c r="D15" s="154">
        <f>SUM(D16:D20)</f>
        <v>35547.58</v>
      </c>
      <c r="E15" s="154">
        <f>SUM(E16:E20)</f>
        <v>8897.9030000000002</v>
      </c>
      <c r="F15" s="154">
        <f>SUM(F16:F20)</f>
        <v>11213.50052</v>
      </c>
      <c r="G15" s="154">
        <f t="shared" si="5"/>
        <v>2315.5975199999993</v>
      </c>
      <c r="H15" s="178">
        <f t="shared" si="6"/>
        <v>1.2602408140434886</v>
      </c>
      <c r="I15" s="154">
        <f t="shared" si="0"/>
        <v>-24334.07948</v>
      </c>
      <c r="J15" s="178">
        <f t="shared" si="7"/>
        <v>0.31545046160666912</v>
      </c>
      <c r="K15" s="153">
        <f>SUM(K16:K20)</f>
        <v>0</v>
      </c>
      <c r="L15" s="153">
        <f>SUM(L16:L20)</f>
        <v>0</v>
      </c>
      <c r="M15" s="153">
        <f t="shared" si="1"/>
        <v>0</v>
      </c>
      <c r="N15" s="181" t="str">
        <f t="shared" si="8"/>
        <v/>
      </c>
      <c r="O15" s="154">
        <f t="shared" si="2"/>
        <v>35547.58</v>
      </c>
      <c r="P15" s="154">
        <f t="shared" si="3"/>
        <v>11213.50052</v>
      </c>
      <c r="Q15" s="167">
        <f t="shared" si="4"/>
        <v>-24334.07948</v>
      </c>
      <c r="R15" s="178">
        <f t="shared" si="9"/>
        <v>0.31545046160666912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39" customFormat="1" ht="42.75" customHeight="1" x14ac:dyDescent="0.4">
      <c r="A16" s="236">
        <v>13010000</v>
      </c>
      <c r="B16" s="112" t="s">
        <v>177</v>
      </c>
      <c r="C16" s="113">
        <v>1</v>
      </c>
      <c r="D16" s="169">
        <v>22440.58</v>
      </c>
      <c r="E16" s="169">
        <v>6338.0079999999998</v>
      </c>
      <c r="F16" s="169">
        <v>7708.9852899999996</v>
      </c>
      <c r="G16" s="169">
        <f t="shared" si="5"/>
        <v>1370.9772899999998</v>
      </c>
      <c r="H16" s="230">
        <f t="shared" si="6"/>
        <v>1.2163104385478845</v>
      </c>
      <c r="I16" s="169">
        <f t="shared" si="0"/>
        <v>-14731.594710000001</v>
      </c>
      <c r="J16" s="230">
        <f t="shared" si="7"/>
        <v>0.34352878980846302</v>
      </c>
      <c r="K16" s="155">
        <v>0</v>
      </c>
      <c r="L16" s="155">
        <v>0</v>
      </c>
      <c r="M16" s="155">
        <f t="shared" si="1"/>
        <v>0</v>
      </c>
      <c r="N16" s="238" t="str">
        <f t="shared" si="8"/>
        <v/>
      </c>
      <c r="O16" s="156">
        <f t="shared" si="2"/>
        <v>22440.58</v>
      </c>
      <c r="P16" s="169">
        <f t="shared" si="3"/>
        <v>7708.9852899999996</v>
      </c>
      <c r="Q16" s="170">
        <f t="shared" si="4"/>
        <v>-14731.594710000001</v>
      </c>
      <c r="R16" s="230">
        <f t="shared" si="9"/>
        <v>0.34352878980846302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</row>
    <row r="17" spans="1:33" s="239" customFormat="1" ht="32.25" customHeight="1" x14ac:dyDescent="0.4">
      <c r="A17" s="236">
        <v>13020000</v>
      </c>
      <c r="B17" s="112" t="s">
        <v>178</v>
      </c>
      <c r="C17" s="113"/>
      <c r="D17" s="169">
        <v>7600</v>
      </c>
      <c r="E17" s="169">
        <v>1386.3</v>
      </c>
      <c r="F17" s="169">
        <v>1776.9858899999999</v>
      </c>
      <c r="G17" s="169">
        <f t="shared" si="5"/>
        <v>390.68588999999997</v>
      </c>
      <c r="H17" s="230">
        <f t="shared" si="6"/>
        <v>1.2818191516987665</v>
      </c>
      <c r="I17" s="169">
        <f t="shared" si="0"/>
        <v>-5823.0141100000001</v>
      </c>
      <c r="J17" s="230">
        <f t="shared" si="7"/>
        <v>0.23381393289473684</v>
      </c>
      <c r="K17" s="155">
        <v>0</v>
      </c>
      <c r="L17" s="155">
        <v>0</v>
      </c>
      <c r="M17" s="155"/>
      <c r="N17" s="238" t="str">
        <f t="shared" si="8"/>
        <v/>
      </c>
      <c r="O17" s="156">
        <f t="shared" si="2"/>
        <v>7600</v>
      </c>
      <c r="P17" s="169">
        <f t="shared" si="3"/>
        <v>1776.9858899999999</v>
      </c>
      <c r="Q17" s="170">
        <f t="shared" si="4"/>
        <v>-5823.0141100000001</v>
      </c>
      <c r="R17" s="230">
        <f t="shared" si="9"/>
        <v>0.23381393289473684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</row>
    <row r="18" spans="1:33" s="239" customFormat="1" ht="35.25" customHeight="1" x14ac:dyDescent="0.4">
      <c r="A18" s="236">
        <v>13030000</v>
      </c>
      <c r="B18" s="112" t="s">
        <v>179</v>
      </c>
      <c r="C18" s="113"/>
      <c r="D18" s="169">
        <v>2870.6</v>
      </c>
      <c r="E18" s="169">
        <v>584.39499999999998</v>
      </c>
      <c r="F18" s="169">
        <v>603.31575999999984</v>
      </c>
      <c r="G18" s="169">
        <f t="shared" si="5"/>
        <v>18.920759999999859</v>
      </c>
      <c r="H18" s="230">
        <f t="shared" si="6"/>
        <v>1.0323766630446869</v>
      </c>
      <c r="I18" s="169">
        <f t="shared" si="0"/>
        <v>-2267.28424</v>
      </c>
      <c r="J18" s="230">
        <f t="shared" si="7"/>
        <v>0.21017061241552285</v>
      </c>
      <c r="K18" s="155">
        <v>0</v>
      </c>
      <c r="L18" s="155">
        <v>0</v>
      </c>
      <c r="M18" s="155"/>
      <c r="N18" s="238" t="str">
        <f t="shared" si="8"/>
        <v/>
      </c>
      <c r="O18" s="156">
        <f t="shared" si="2"/>
        <v>2870.6</v>
      </c>
      <c r="P18" s="169">
        <f t="shared" si="3"/>
        <v>603.31575999999984</v>
      </c>
      <c r="Q18" s="170">
        <f t="shared" si="4"/>
        <v>-2267.28424</v>
      </c>
      <c r="R18" s="230">
        <f t="shared" si="9"/>
        <v>0.21017061241552285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</row>
    <row r="19" spans="1:33" s="239" customFormat="1" ht="42" customHeight="1" x14ac:dyDescent="0.4">
      <c r="A19" s="236">
        <v>13040000</v>
      </c>
      <c r="B19" s="112" t="s">
        <v>224</v>
      </c>
      <c r="C19" s="113"/>
      <c r="D19" s="169">
        <v>2636.4</v>
      </c>
      <c r="E19" s="169">
        <v>589.20000000000005</v>
      </c>
      <c r="F19" s="169">
        <v>1124.2135800000001</v>
      </c>
      <c r="G19" s="168">
        <f t="shared" si="5"/>
        <v>535.01358000000005</v>
      </c>
      <c r="H19" s="230">
        <f t="shared" si="6"/>
        <v>1.9080339103869655</v>
      </c>
      <c r="I19" s="169">
        <f t="shared" si="0"/>
        <v>-1512.18642</v>
      </c>
      <c r="J19" s="230">
        <f t="shared" si="7"/>
        <v>0.42641995903504781</v>
      </c>
      <c r="K19" s="155">
        <v>0</v>
      </c>
      <c r="L19" s="155">
        <v>0</v>
      </c>
      <c r="M19" s="155">
        <f>L19-K19</f>
        <v>0</v>
      </c>
      <c r="N19" s="238" t="str">
        <f t="shared" si="8"/>
        <v/>
      </c>
      <c r="O19" s="156">
        <f t="shared" si="2"/>
        <v>2636.4</v>
      </c>
      <c r="P19" s="169">
        <f t="shared" si="3"/>
        <v>1124.2135800000001</v>
      </c>
      <c r="Q19" s="170">
        <f t="shared" si="4"/>
        <v>-1512.18642</v>
      </c>
      <c r="R19" s="230">
        <f t="shared" si="9"/>
        <v>0.42641995903504781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</row>
    <row r="20" spans="1:33" s="7" customFormat="1" ht="26.25" hidden="1" customHeight="1" x14ac:dyDescent="0.4">
      <c r="A20" s="187">
        <v>13070000</v>
      </c>
      <c r="B20" s="112" t="s">
        <v>93</v>
      </c>
      <c r="C20" s="113"/>
      <c r="D20" s="169">
        <v>0</v>
      </c>
      <c r="E20" s="169">
        <v>0</v>
      </c>
      <c r="F20" s="169">
        <v>0</v>
      </c>
      <c r="G20" s="154">
        <f t="shared" si="5"/>
        <v>0</v>
      </c>
      <c r="H20" s="179" t="str">
        <f t="shared" si="6"/>
        <v/>
      </c>
      <c r="I20" s="169"/>
      <c r="J20" s="179" t="str">
        <f t="shared" si="7"/>
        <v/>
      </c>
      <c r="K20" s="155">
        <v>0</v>
      </c>
      <c r="L20" s="155">
        <v>0</v>
      </c>
      <c r="M20" s="155"/>
      <c r="N20" s="202" t="str">
        <f t="shared" si="8"/>
        <v/>
      </c>
      <c r="O20" s="156"/>
      <c r="P20" s="169">
        <f t="shared" si="3"/>
        <v>0</v>
      </c>
      <c r="Q20" s="170"/>
      <c r="R20" s="179" t="str">
        <f t="shared" si="9"/>
        <v/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7" customFormat="1" ht="27.75" customHeight="1" x14ac:dyDescent="0.35">
      <c r="A21" s="186">
        <v>14000000</v>
      </c>
      <c r="B21" s="110" t="s">
        <v>58</v>
      </c>
      <c r="C21" s="114" t="e">
        <f>C24+#REF!</f>
        <v>#REF!</v>
      </c>
      <c r="D21" s="154">
        <f>D24+D23+D22</f>
        <v>572966.18400000001</v>
      </c>
      <c r="E21" s="154">
        <f>E24+E23+E22</f>
        <v>87223.040999999997</v>
      </c>
      <c r="F21" s="154">
        <f>F22+F23+F24</f>
        <v>77407.563129999995</v>
      </c>
      <c r="G21" s="154">
        <f t="shared" si="5"/>
        <v>-9815.4778700000024</v>
      </c>
      <c r="H21" s="178">
        <f t="shared" si="6"/>
        <v>0.88746691519274135</v>
      </c>
      <c r="I21" s="154">
        <f t="shared" ref="I21:I34" si="10">F21-D21</f>
        <v>-495558.62086999998</v>
      </c>
      <c r="J21" s="178">
        <f t="shared" si="7"/>
        <v>0.13509970621582093</v>
      </c>
      <c r="K21" s="153">
        <f>((K24+K23+K22)/1000)/1000</f>
        <v>0</v>
      </c>
      <c r="L21" s="153">
        <f>((L24+L23+L22)/1000)/1000</f>
        <v>0</v>
      </c>
      <c r="M21" s="153">
        <f>M24+M23+M22</f>
        <v>0</v>
      </c>
      <c r="N21" s="181" t="str">
        <f t="shared" si="8"/>
        <v/>
      </c>
      <c r="O21" s="154">
        <f>O24+O23+O22</f>
        <v>572966.18400000001</v>
      </c>
      <c r="P21" s="154">
        <f>P24+P23+P22</f>
        <v>77407.56313000001</v>
      </c>
      <c r="Q21" s="167">
        <f t="shared" ref="Q21:Q29" si="11">P21-O21</f>
        <v>-495558.62086999998</v>
      </c>
      <c r="R21" s="178">
        <f t="shared" si="9"/>
        <v>0.13509970621582096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239" customFormat="1" ht="49.5" customHeight="1" x14ac:dyDescent="0.4">
      <c r="A22" s="240">
        <v>14020000</v>
      </c>
      <c r="B22" s="112" t="s">
        <v>139</v>
      </c>
      <c r="C22" s="113"/>
      <c r="D22" s="169">
        <v>56201.16</v>
      </c>
      <c r="E22" s="169">
        <v>5706.3119999999999</v>
      </c>
      <c r="F22" s="169">
        <v>5448.3769499999999</v>
      </c>
      <c r="G22" s="169">
        <f t="shared" si="5"/>
        <v>-257.93505000000005</v>
      </c>
      <c r="H22" s="230">
        <f t="shared" si="6"/>
        <v>0.95479829178635867</v>
      </c>
      <c r="I22" s="169">
        <f t="shared" si="10"/>
        <v>-50752.783050000005</v>
      </c>
      <c r="J22" s="230">
        <f t="shared" si="7"/>
        <v>9.6944208091078538E-2</v>
      </c>
      <c r="K22" s="171">
        <v>0</v>
      </c>
      <c r="L22" s="171">
        <v>0</v>
      </c>
      <c r="M22" s="171"/>
      <c r="N22" s="238" t="str">
        <f t="shared" si="8"/>
        <v/>
      </c>
      <c r="O22" s="169">
        <f>D22+K22</f>
        <v>56201.16</v>
      </c>
      <c r="P22" s="169">
        <f>L22+F22</f>
        <v>5448.3769499999999</v>
      </c>
      <c r="Q22" s="169">
        <f t="shared" si="11"/>
        <v>-50752.783050000005</v>
      </c>
      <c r="R22" s="230">
        <f t="shared" si="9"/>
        <v>9.6944208091078538E-2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</row>
    <row r="23" spans="1:33" s="239" customFormat="1" ht="48" customHeight="1" x14ac:dyDescent="0.4">
      <c r="A23" s="240">
        <v>14030000</v>
      </c>
      <c r="B23" s="112" t="s">
        <v>180</v>
      </c>
      <c r="C23" s="113"/>
      <c r="D23" s="169">
        <v>184218.614</v>
      </c>
      <c r="E23" s="169">
        <v>27902.101999999999</v>
      </c>
      <c r="F23" s="169">
        <v>32156.286780000002</v>
      </c>
      <c r="G23" s="169">
        <f t="shared" si="5"/>
        <v>4254.1847800000032</v>
      </c>
      <c r="H23" s="230">
        <f t="shared" si="6"/>
        <v>1.1524682541838605</v>
      </c>
      <c r="I23" s="169">
        <f t="shared" si="10"/>
        <v>-152062.32722000001</v>
      </c>
      <c r="J23" s="230">
        <f t="shared" si="7"/>
        <v>0.17455503589881533</v>
      </c>
      <c r="K23" s="171">
        <v>0</v>
      </c>
      <c r="L23" s="171">
        <v>0</v>
      </c>
      <c r="M23" s="171"/>
      <c r="N23" s="238" t="str">
        <f t="shared" si="8"/>
        <v/>
      </c>
      <c r="O23" s="169">
        <f>D23+K23</f>
        <v>184218.614</v>
      </c>
      <c r="P23" s="169">
        <f>L23+F23</f>
        <v>32156.286780000002</v>
      </c>
      <c r="Q23" s="169">
        <f t="shared" si="11"/>
        <v>-152062.32722000001</v>
      </c>
      <c r="R23" s="230">
        <f t="shared" si="9"/>
        <v>0.17455503589881533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</row>
    <row r="24" spans="1:33" s="239" customFormat="1" ht="64.5" customHeight="1" x14ac:dyDescent="0.4">
      <c r="A24" s="240">
        <v>14040000</v>
      </c>
      <c r="B24" s="112" t="s">
        <v>181</v>
      </c>
      <c r="C24" s="113" t="e">
        <f>#REF!+#REF!+#REF!+#REF!+#REF!</f>
        <v>#REF!</v>
      </c>
      <c r="D24" s="169">
        <v>332546.40999999997</v>
      </c>
      <c r="E24" s="169">
        <v>53614.627</v>
      </c>
      <c r="F24" s="169">
        <v>39802.899400000002</v>
      </c>
      <c r="G24" s="169">
        <f t="shared" si="5"/>
        <v>-13811.727599999998</v>
      </c>
      <c r="H24" s="230">
        <f t="shared" si="6"/>
        <v>0.74238881490306741</v>
      </c>
      <c r="I24" s="169">
        <f t="shared" si="10"/>
        <v>-292743.51059999998</v>
      </c>
      <c r="J24" s="230">
        <f t="shared" si="7"/>
        <v>0.11969126173997791</v>
      </c>
      <c r="K24" s="171">
        <v>0</v>
      </c>
      <c r="L24" s="171">
        <v>0</v>
      </c>
      <c r="M24" s="171">
        <f>L24-K24</f>
        <v>0</v>
      </c>
      <c r="N24" s="238" t="str">
        <f t="shared" si="8"/>
        <v/>
      </c>
      <c r="O24" s="169">
        <f>D24+K24</f>
        <v>332546.40999999997</v>
      </c>
      <c r="P24" s="169">
        <f t="shared" si="3"/>
        <v>39802.899400000002</v>
      </c>
      <c r="Q24" s="169">
        <f t="shared" si="11"/>
        <v>-292743.51059999998</v>
      </c>
      <c r="R24" s="230">
        <f t="shared" si="9"/>
        <v>0.11969126173997791</v>
      </c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</row>
    <row r="25" spans="1:33" s="7" customFormat="1" ht="42.75" hidden="1" customHeight="1" x14ac:dyDescent="0.4">
      <c r="A25" s="191">
        <v>16000000</v>
      </c>
      <c r="B25" s="192" t="s">
        <v>219</v>
      </c>
      <c r="C25" s="115"/>
      <c r="D25" s="174">
        <v>0</v>
      </c>
      <c r="E25" s="174">
        <v>0</v>
      </c>
      <c r="F25" s="174">
        <v>0</v>
      </c>
      <c r="G25" s="174">
        <f t="shared" si="5"/>
        <v>0</v>
      </c>
      <c r="H25" s="179" t="str">
        <f t="shared" si="6"/>
        <v/>
      </c>
      <c r="I25" s="174">
        <f t="shared" si="10"/>
        <v>0</v>
      </c>
      <c r="J25" s="178" t="str">
        <f t="shared" si="7"/>
        <v/>
      </c>
      <c r="K25" s="171"/>
      <c r="L25" s="171"/>
      <c r="M25" s="171"/>
      <c r="N25" s="181" t="str">
        <f t="shared" si="8"/>
        <v/>
      </c>
      <c r="O25" s="169">
        <f>D25+K25</f>
        <v>0</v>
      </c>
      <c r="P25" s="177">
        <f>L25+F25</f>
        <v>0</v>
      </c>
      <c r="Q25" s="177">
        <f>P25-O25</f>
        <v>0</v>
      </c>
      <c r="R25" s="178" t="str">
        <f t="shared" si="9"/>
        <v/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7" customFormat="1" ht="20.25" customHeight="1" x14ac:dyDescent="0.35">
      <c r="A26" s="186">
        <v>18000000</v>
      </c>
      <c r="B26" s="110" t="s">
        <v>18</v>
      </c>
      <c r="C26" s="110"/>
      <c r="D26" s="154">
        <f>SUM(D27:D30)</f>
        <v>1572654.7690300001</v>
      </c>
      <c r="E26" s="154">
        <f>SUM(E27:E30)</f>
        <v>280077.94903000002</v>
      </c>
      <c r="F26" s="154">
        <f>SUM(F27:F30)</f>
        <v>325344.61507999996</v>
      </c>
      <c r="G26" s="154">
        <f t="shared" si="5"/>
        <v>45266.666049999942</v>
      </c>
      <c r="H26" s="178">
        <f t="shared" si="6"/>
        <v>1.1616216707055051</v>
      </c>
      <c r="I26" s="154">
        <f t="shared" si="10"/>
        <v>-1247310.1539500002</v>
      </c>
      <c r="J26" s="178">
        <f t="shared" si="7"/>
        <v>0.20687605537270568</v>
      </c>
      <c r="K26" s="153">
        <f>(K27+K28+K29+K30)/1000</f>
        <v>0</v>
      </c>
      <c r="L26" s="153">
        <f>(L27+L28+L29+L30)/1000</f>
        <v>0</v>
      </c>
      <c r="M26" s="153">
        <f t="shared" ref="M26:M34" si="12">L26-K26</f>
        <v>0</v>
      </c>
      <c r="N26" s="181" t="str">
        <f t="shared" si="8"/>
        <v/>
      </c>
      <c r="O26" s="154">
        <f t="shared" ref="O26:O59" si="13">D26+K26</f>
        <v>1572654.7690300001</v>
      </c>
      <c r="P26" s="154">
        <f t="shared" ref="P26:P32" si="14">L26+F26</f>
        <v>325344.61507999996</v>
      </c>
      <c r="Q26" s="167">
        <f t="shared" si="11"/>
        <v>-1247310.1539500002</v>
      </c>
      <c r="R26" s="178">
        <f t="shared" si="9"/>
        <v>0.20687605537270568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s="239" customFormat="1" ht="29.25" customHeight="1" x14ac:dyDescent="0.4">
      <c r="A27" s="236">
        <v>18010000</v>
      </c>
      <c r="B27" s="112" t="s">
        <v>182</v>
      </c>
      <c r="C27" s="125"/>
      <c r="D27" s="169">
        <v>733189.902</v>
      </c>
      <c r="E27" s="169">
        <v>103162.72900000001</v>
      </c>
      <c r="F27" s="169">
        <v>118055.81427999998</v>
      </c>
      <c r="G27" s="169">
        <f t="shared" si="5"/>
        <v>14893.08527999997</v>
      </c>
      <c r="H27" s="230">
        <f t="shared" si="6"/>
        <v>1.1443649797205342</v>
      </c>
      <c r="I27" s="169">
        <f t="shared" si="10"/>
        <v>-615134.08772000007</v>
      </c>
      <c r="J27" s="230">
        <f t="shared" si="7"/>
        <v>0.16101669425338044</v>
      </c>
      <c r="K27" s="172">
        <v>0</v>
      </c>
      <c r="L27" s="172">
        <v>0</v>
      </c>
      <c r="M27" s="172">
        <f>L27-K27</f>
        <v>0</v>
      </c>
      <c r="N27" s="238" t="str">
        <f t="shared" si="8"/>
        <v/>
      </c>
      <c r="O27" s="156">
        <f t="shared" si="13"/>
        <v>733189.902</v>
      </c>
      <c r="P27" s="156">
        <f t="shared" si="14"/>
        <v>118055.81427999998</v>
      </c>
      <c r="Q27" s="156">
        <f t="shared" si="11"/>
        <v>-615134.08772000007</v>
      </c>
      <c r="R27" s="230">
        <f t="shared" si="9"/>
        <v>0.16101669425338044</v>
      </c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</row>
    <row r="28" spans="1:33" s="239" customFormat="1" ht="36" customHeight="1" x14ac:dyDescent="0.4">
      <c r="A28" s="236">
        <v>18020000</v>
      </c>
      <c r="B28" s="112" t="s">
        <v>86</v>
      </c>
      <c r="C28" s="113"/>
      <c r="D28" s="169">
        <v>3719.3</v>
      </c>
      <c r="E28" s="169">
        <v>866.2</v>
      </c>
      <c r="F28" s="169">
        <v>769.47523999999999</v>
      </c>
      <c r="G28" s="169">
        <f t="shared" si="5"/>
        <v>-96.72476000000006</v>
      </c>
      <c r="H28" s="230">
        <f t="shared" si="6"/>
        <v>0.88833438005079657</v>
      </c>
      <c r="I28" s="169">
        <f t="shared" si="10"/>
        <v>-2949.8247600000004</v>
      </c>
      <c r="J28" s="230">
        <f t="shared" si="7"/>
        <v>0.20688711316645603</v>
      </c>
      <c r="K28" s="155">
        <v>0</v>
      </c>
      <c r="L28" s="155">
        <v>0</v>
      </c>
      <c r="M28" s="155">
        <f t="shared" si="12"/>
        <v>0</v>
      </c>
      <c r="N28" s="238" t="str">
        <f t="shared" si="8"/>
        <v/>
      </c>
      <c r="O28" s="156">
        <f t="shared" si="13"/>
        <v>3719.3</v>
      </c>
      <c r="P28" s="169">
        <f t="shared" si="14"/>
        <v>769.47523999999999</v>
      </c>
      <c r="Q28" s="170">
        <f t="shared" si="11"/>
        <v>-2949.8247600000004</v>
      </c>
      <c r="R28" s="230">
        <f t="shared" si="9"/>
        <v>0.20688711316645603</v>
      </c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</row>
    <row r="29" spans="1:33" s="239" customFormat="1" ht="27" customHeight="1" x14ac:dyDescent="0.4">
      <c r="A29" s="236">
        <v>18030000</v>
      </c>
      <c r="B29" s="112" t="s">
        <v>87</v>
      </c>
      <c r="C29" s="113"/>
      <c r="D29" s="169">
        <v>4469.2349999999997</v>
      </c>
      <c r="E29" s="169">
        <v>1057.086</v>
      </c>
      <c r="F29" s="169">
        <v>760.04097999999999</v>
      </c>
      <c r="G29" s="169">
        <f t="shared" si="5"/>
        <v>-297.04502000000002</v>
      </c>
      <c r="H29" s="230">
        <f t="shared" si="6"/>
        <v>0.71899635412823548</v>
      </c>
      <c r="I29" s="169">
        <f t="shared" si="10"/>
        <v>-3709.1940199999999</v>
      </c>
      <c r="J29" s="230">
        <f t="shared" si="7"/>
        <v>0.17006064348820324</v>
      </c>
      <c r="K29" s="155">
        <v>0</v>
      </c>
      <c r="L29" s="155">
        <v>0</v>
      </c>
      <c r="M29" s="155">
        <f t="shared" si="12"/>
        <v>0</v>
      </c>
      <c r="N29" s="238" t="str">
        <f t="shared" si="8"/>
        <v/>
      </c>
      <c r="O29" s="156">
        <f t="shared" si="13"/>
        <v>4469.2349999999997</v>
      </c>
      <c r="P29" s="169">
        <f t="shared" si="14"/>
        <v>760.04097999999999</v>
      </c>
      <c r="Q29" s="170">
        <f t="shared" si="11"/>
        <v>-3709.1940199999999</v>
      </c>
      <c r="R29" s="230">
        <f t="shared" si="9"/>
        <v>0.17006064348820324</v>
      </c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</row>
    <row r="30" spans="1:33" s="239" customFormat="1" ht="22.5" customHeight="1" x14ac:dyDescent="0.4">
      <c r="A30" s="236">
        <v>18050000</v>
      </c>
      <c r="B30" s="112" t="s">
        <v>88</v>
      </c>
      <c r="C30" s="113"/>
      <c r="D30" s="169">
        <v>831276.33202999993</v>
      </c>
      <c r="E30" s="169">
        <v>174991.93403</v>
      </c>
      <c r="F30" s="169">
        <v>205759.28457999998</v>
      </c>
      <c r="G30" s="169">
        <f>F30-E30</f>
        <v>30767.350549999974</v>
      </c>
      <c r="H30" s="230">
        <f t="shared" si="6"/>
        <v>1.1758215355498918</v>
      </c>
      <c r="I30" s="169">
        <f>F30-D30</f>
        <v>-625517.04744999995</v>
      </c>
      <c r="J30" s="230">
        <f t="shared" si="7"/>
        <v>0.24752212549770314</v>
      </c>
      <c r="K30" s="155">
        <v>0</v>
      </c>
      <c r="L30" s="155">
        <v>0</v>
      </c>
      <c r="M30" s="155">
        <f t="shared" si="12"/>
        <v>0</v>
      </c>
      <c r="N30" s="238" t="str">
        <f t="shared" si="8"/>
        <v/>
      </c>
      <c r="O30" s="156">
        <f>D30+K30</f>
        <v>831276.33202999993</v>
      </c>
      <c r="P30" s="169">
        <f>L30+F30</f>
        <v>205759.28457999998</v>
      </c>
      <c r="Q30" s="170">
        <f>P30-O30</f>
        <v>-625517.04744999995</v>
      </c>
      <c r="R30" s="230">
        <f t="shared" si="9"/>
        <v>0.24752212549770314</v>
      </c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</row>
    <row r="31" spans="1:33" s="7" customFormat="1" ht="21.75" customHeight="1" x14ac:dyDescent="0.4">
      <c r="A31" s="186">
        <v>19000000</v>
      </c>
      <c r="B31" s="110" t="s">
        <v>89</v>
      </c>
      <c r="C31" s="113"/>
      <c r="D31" s="154">
        <f>D32+D33+D34</f>
        <v>0</v>
      </c>
      <c r="E31" s="154">
        <f>E32+E33+E34</f>
        <v>0</v>
      </c>
      <c r="F31" s="154">
        <f>F32+F33+F34</f>
        <v>0.7</v>
      </c>
      <c r="G31" s="177">
        <f t="shared" si="5"/>
        <v>0.7</v>
      </c>
      <c r="H31" s="178" t="str">
        <f t="shared" si="6"/>
        <v/>
      </c>
      <c r="I31" s="177">
        <f t="shared" si="10"/>
        <v>0.7</v>
      </c>
      <c r="J31" s="178" t="str">
        <f t="shared" si="7"/>
        <v/>
      </c>
      <c r="K31" s="153">
        <f>K32+K34+K33</f>
        <v>5445.1559999999999</v>
      </c>
      <c r="L31" s="153">
        <f>L32+L34+L33</f>
        <v>1474.5005800000001</v>
      </c>
      <c r="M31" s="153">
        <f t="shared" si="12"/>
        <v>-3970.65542</v>
      </c>
      <c r="N31" s="181">
        <f t="shared" si="8"/>
        <v>0.27079124638486024</v>
      </c>
      <c r="O31" s="154">
        <f t="shared" si="13"/>
        <v>5445.1559999999999</v>
      </c>
      <c r="P31" s="154">
        <f t="shared" si="14"/>
        <v>1475.2005800000002</v>
      </c>
      <c r="Q31" s="154">
        <f t="shared" ref="Q31:Q55" si="15">P31-O31</f>
        <v>-3969.9554199999998</v>
      </c>
      <c r="R31" s="178">
        <f t="shared" si="9"/>
        <v>0.27091980101212898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239" customFormat="1" ht="23.25" customHeight="1" x14ac:dyDescent="0.4">
      <c r="A32" s="236">
        <v>19010000</v>
      </c>
      <c r="B32" s="112" t="s">
        <v>90</v>
      </c>
      <c r="C32" s="113"/>
      <c r="D32" s="169">
        <v>0</v>
      </c>
      <c r="E32" s="169">
        <v>0</v>
      </c>
      <c r="F32" s="169">
        <v>0</v>
      </c>
      <c r="G32" s="169">
        <f t="shared" si="5"/>
        <v>0</v>
      </c>
      <c r="H32" s="230" t="str">
        <f t="shared" si="6"/>
        <v/>
      </c>
      <c r="I32" s="169">
        <f t="shared" si="10"/>
        <v>0</v>
      </c>
      <c r="J32" s="230" t="str">
        <f t="shared" si="7"/>
        <v/>
      </c>
      <c r="K32" s="155">
        <v>5445.1559999999999</v>
      </c>
      <c r="L32" s="155">
        <v>1474.5005800000001</v>
      </c>
      <c r="M32" s="155">
        <f t="shared" si="12"/>
        <v>-3970.65542</v>
      </c>
      <c r="N32" s="238">
        <f t="shared" si="8"/>
        <v>0.27079124638486024</v>
      </c>
      <c r="O32" s="156">
        <f t="shared" si="13"/>
        <v>5445.1559999999999</v>
      </c>
      <c r="P32" s="169">
        <f t="shared" si="14"/>
        <v>1474.5005800000001</v>
      </c>
      <c r="Q32" s="156">
        <f t="shared" si="15"/>
        <v>-3970.65542</v>
      </c>
      <c r="R32" s="230">
        <f t="shared" si="9"/>
        <v>0.27079124638486024</v>
      </c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</row>
    <row r="33" spans="1:33" s="239" customFormat="1" ht="42" hidden="1" customHeight="1" x14ac:dyDescent="0.4">
      <c r="A33" s="236">
        <v>19050000</v>
      </c>
      <c r="B33" s="112" t="s">
        <v>242</v>
      </c>
      <c r="C33" s="112"/>
      <c r="D33" s="169"/>
      <c r="E33" s="169"/>
      <c r="F33" s="169"/>
      <c r="G33" s="169"/>
      <c r="H33" s="230"/>
      <c r="I33" s="169"/>
      <c r="J33" s="230"/>
      <c r="K33" s="155">
        <v>0</v>
      </c>
      <c r="L33" s="155"/>
      <c r="M33" s="155">
        <f t="shared" si="12"/>
        <v>0</v>
      </c>
      <c r="N33" s="238" t="str">
        <f t="shared" si="8"/>
        <v/>
      </c>
      <c r="O33" s="156">
        <f>D33+K33</f>
        <v>0</v>
      </c>
      <c r="P33" s="169">
        <f>L33+F33</f>
        <v>0</v>
      </c>
      <c r="Q33" s="156">
        <f>P33-O33</f>
        <v>0</v>
      </c>
      <c r="R33" s="230" t="str">
        <f>IFERROR(P33/O33,"")</f>
        <v/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</row>
    <row r="34" spans="1:33" s="239" customFormat="1" ht="63" x14ac:dyDescent="0.4">
      <c r="A34" s="236">
        <v>19090000</v>
      </c>
      <c r="B34" s="112" t="s">
        <v>225</v>
      </c>
      <c r="C34" s="113"/>
      <c r="D34" s="169">
        <v>0</v>
      </c>
      <c r="E34" s="169">
        <v>0</v>
      </c>
      <c r="F34" s="169">
        <v>0.7</v>
      </c>
      <c r="G34" s="169">
        <f t="shared" si="5"/>
        <v>0.7</v>
      </c>
      <c r="H34" s="230" t="str">
        <f t="shared" si="6"/>
        <v/>
      </c>
      <c r="I34" s="169">
        <f t="shared" si="10"/>
        <v>0.7</v>
      </c>
      <c r="J34" s="230" t="str">
        <f t="shared" si="7"/>
        <v/>
      </c>
      <c r="K34" s="155">
        <v>0</v>
      </c>
      <c r="L34" s="155">
        <v>0</v>
      </c>
      <c r="M34" s="155">
        <f t="shared" si="12"/>
        <v>0</v>
      </c>
      <c r="N34" s="238" t="str">
        <f t="shared" si="8"/>
        <v/>
      </c>
      <c r="O34" s="156">
        <f>D34+K34</f>
        <v>0</v>
      </c>
      <c r="P34" s="169">
        <f>L34+F34</f>
        <v>0.7</v>
      </c>
      <c r="Q34" s="156">
        <f>P34-O34</f>
        <v>0.7</v>
      </c>
      <c r="R34" s="230" t="str">
        <f>IFERROR(P34/O34,"")</f>
        <v/>
      </c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</row>
    <row r="35" spans="1:33" s="92" customFormat="1" ht="23.25" customHeight="1" x14ac:dyDescent="0.35">
      <c r="A35" s="188">
        <v>20000000</v>
      </c>
      <c r="B35" s="116" t="s">
        <v>19</v>
      </c>
      <c r="C35" s="117">
        <v>5750.4</v>
      </c>
      <c r="D35" s="153">
        <f>(D36+D37+D42+D46)</f>
        <v>193154.11499999999</v>
      </c>
      <c r="E35" s="153">
        <f>(E36+E37+E42+E46)</f>
        <v>29524.686999999998</v>
      </c>
      <c r="F35" s="153">
        <f>(F36+F37+F42+F46)</f>
        <v>44996.342930000006</v>
      </c>
      <c r="G35" s="153">
        <f t="shared" si="5"/>
        <v>15471.655930000008</v>
      </c>
      <c r="H35" s="178">
        <f t="shared" si="6"/>
        <v>1.5240243844075301</v>
      </c>
      <c r="I35" s="153">
        <f t="shared" ref="I35:I43" si="16">F35-D35</f>
        <v>-148157.77206999998</v>
      </c>
      <c r="J35" s="178">
        <f t="shared" si="7"/>
        <v>0.2329556526921521</v>
      </c>
      <c r="K35" s="153">
        <f>K36+K37+K42+K46</f>
        <v>329235.01422000007</v>
      </c>
      <c r="L35" s="153">
        <f>L36+L37+L42+L46</f>
        <v>84341.34182999999</v>
      </c>
      <c r="M35" s="153">
        <f t="shared" ref="M35:M47" si="17">L35-K35</f>
        <v>-244893.67239000008</v>
      </c>
      <c r="N35" s="181">
        <f t="shared" si="8"/>
        <v>0.25617366983221829</v>
      </c>
      <c r="O35" s="153">
        <f t="shared" si="13"/>
        <v>522389.12922000006</v>
      </c>
      <c r="P35" s="153">
        <f t="shared" ref="P35:P59" si="18">L35+F35</f>
        <v>129337.68476</v>
      </c>
      <c r="Q35" s="153">
        <f t="shared" si="15"/>
        <v>-393051.44446000003</v>
      </c>
      <c r="R35" s="178">
        <f t="shared" si="9"/>
        <v>0.24758877535051166</v>
      </c>
      <c r="S35" s="91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spans="1:33" s="7" customFormat="1" ht="45.75" customHeight="1" x14ac:dyDescent="0.4">
      <c r="A36" s="186">
        <v>21000000</v>
      </c>
      <c r="B36" s="110" t="s">
        <v>72</v>
      </c>
      <c r="C36" s="114">
        <v>1</v>
      </c>
      <c r="D36" s="169">
        <v>24582.843000000001</v>
      </c>
      <c r="E36" s="169">
        <v>3870.1</v>
      </c>
      <c r="F36" s="169">
        <v>7172.2514900000006</v>
      </c>
      <c r="G36" s="154">
        <f t="shared" si="5"/>
        <v>3302.1514900000006</v>
      </c>
      <c r="H36" s="178">
        <f t="shared" si="6"/>
        <v>1.853247071135113</v>
      </c>
      <c r="I36" s="154">
        <f t="shared" si="16"/>
        <v>-17410.591509999998</v>
      </c>
      <c r="J36" s="178">
        <f t="shared" si="7"/>
        <v>0.29175842232731181</v>
      </c>
      <c r="K36" s="153"/>
      <c r="L36" s="153"/>
      <c r="M36" s="153">
        <f t="shared" si="17"/>
        <v>0</v>
      </c>
      <c r="N36" s="181" t="str">
        <f t="shared" si="8"/>
        <v/>
      </c>
      <c r="O36" s="154">
        <f t="shared" si="13"/>
        <v>24582.843000000001</v>
      </c>
      <c r="P36" s="154">
        <f t="shared" si="18"/>
        <v>7172.2514900000006</v>
      </c>
      <c r="Q36" s="154">
        <f t="shared" si="15"/>
        <v>-17410.591509999998</v>
      </c>
      <c r="R36" s="178">
        <f t="shared" si="9"/>
        <v>0.29175842232731181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7" customFormat="1" ht="44.25" customHeight="1" x14ac:dyDescent="0.35">
      <c r="A37" s="186">
        <v>22000000</v>
      </c>
      <c r="B37" s="110" t="s">
        <v>183</v>
      </c>
      <c r="C37" s="114">
        <v>4948.8</v>
      </c>
      <c r="D37" s="154">
        <f>SUM(D38:D41)</f>
        <v>164604.399</v>
      </c>
      <c r="E37" s="154">
        <f>SUM(E38:E41)</f>
        <v>25123.055</v>
      </c>
      <c r="F37" s="154">
        <f>SUM(F38:F41)</f>
        <v>28831.038710000001</v>
      </c>
      <c r="G37" s="154">
        <f t="shared" si="5"/>
        <v>3707.9837100000004</v>
      </c>
      <c r="H37" s="178">
        <f t="shared" si="6"/>
        <v>1.1475928667910809</v>
      </c>
      <c r="I37" s="154">
        <f t="shared" si="16"/>
        <v>-135773.36029000001</v>
      </c>
      <c r="J37" s="178">
        <f t="shared" si="7"/>
        <v>0.17515351281711494</v>
      </c>
      <c r="K37" s="153">
        <f>SUM(K38:K41)</f>
        <v>0</v>
      </c>
      <c r="L37" s="153">
        <f>SUM(L38:L41)</f>
        <v>0</v>
      </c>
      <c r="M37" s="153">
        <f t="shared" si="17"/>
        <v>0</v>
      </c>
      <c r="N37" s="181" t="str">
        <f t="shared" si="8"/>
        <v/>
      </c>
      <c r="O37" s="154">
        <f t="shared" si="13"/>
        <v>164604.399</v>
      </c>
      <c r="P37" s="154">
        <f t="shared" si="18"/>
        <v>28831.038710000001</v>
      </c>
      <c r="Q37" s="154">
        <f t="shared" si="15"/>
        <v>-135773.36029000001</v>
      </c>
      <c r="R37" s="178">
        <f t="shared" si="9"/>
        <v>0.17515351281711494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239" customFormat="1" ht="22.5" customHeight="1" x14ac:dyDescent="0.4">
      <c r="A38" s="236">
        <v>22010000</v>
      </c>
      <c r="B38" s="112" t="s">
        <v>117</v>
      </c>
      <c r="C38" s="118"/>
      <c r="D38" s="169">
        <v>90143.46</v>
      </c>
      <c r="E38" s="169">
        <v>13461.64</v>
      </c>
      <c r="F38" s="169">
        <v>16696.285749999999</v>
      </c>
      <c r="G38" s="169">
        <f t="shared" si="5"/>
        <v>3234.6457499999997</v>
      </c>
      <c r="H38" s="230">
        <f t="shared" si="6"/>
        <v>1.2402861575558402</v>
      </c>
      <c r="I38" s="169">
        <f t="shared" si="16"/>
        <v>-73447.174250000011</v>
      </c>
      <c r="J38" s="230">
        <f t="shared" si="7"/>
        <v>0.18521904695027236</v>
      </c>
      <c r="K38" s="155"/>
      <c r="L38" s="155">
        <v>0</v>
      </c>
      <c r="M38" s="155">
        <f t="shared" si="17"/>
        <v>0</v>
      </c>
      <c r="N38" s="238" t="str">
        <f t="shared" si="8"/>
        <v/>
      </c>
      <c r="O38" s="156">
        <f t="shared" si="13"/>
        <v>90143.46</v>
      </c>
      <c r="P38" s="169">
        <f t="shared" si="18"/>
        <v>16696.285749999999</v>
      </c>
      <c r="Q38" s="156">
        <f t="shared" si="15"/>
        <v>-73447.174250000011</v>
      </c>
      <c r="R38" s="230">
        <f t="shared" si="9"/>
        <v>0.18521904695027236</v>
      </c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</row>
    <row r="39" spans="1:33" s="239" customFormat="1" ht="61.5" customHeight="1" x14ac:dyDescent="0.4">
      <c r="A39" s="236">
        <v>22080000</v>
      </c>
      <c r="B39" s="112" t="s">
        <v>184</v>
      </c>
      <c r="C39" s="113">
        <v>259.60000000000002</v>
      </c>
      <c r="D39" s="169">
        <v>73327.94</v>
      </c>
      <c r="E39" s="169">
        <v>11552.44</v>
      </c>
      <c r="F39" s="169">
        <v>11904.723530000001</v>
      </c>
      <c r="G39" s="169">
        <f t="shared" si="5"/>
        <v>352.28353000000061</v>
      </c>
      <c r="H39" s="230">
        <f t="shared" si="6"/>
        <v>1.0304942964430026</v>
      </c>
      <c r="I39" s="169">
        <f t="shared" si="16"/>
        <v>-61423.216469999999</v>
      </c>
      <c r="J39" s="230">
        <f t="shared" si="7"/>
        <v>0.1623490790822707</v>
      </c>
      <c r="K39" s="155"/>
      <c r="L39" s="155">
        <v>0</v>
      </c>
      <c r="M39" s="155">
        <f t="shared" si="17"/>
        <v>0</v>
      </c>
      <c r="N39" s="238" t="str">
        <f t="shared" si="8"/>
        <v/>
      </c>
      <c r="O39" s="156">
        <f t="shared" si="13"/>
        <v>73327.94</v>
      </c>
      <c r="P39" s="169">
        <f t="shared" si="18"/>
        <v>11904.723530000001</v>
      </c>
      <c r="Q39" s="156">
        <f t="shared" si="15"/>
        <v>-61423.216469999999</v>
      </c>
      <c r="R39" s="230">
        <f t="shared" si="9"/>
        <v>0.1623490790822707</v>
      </c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</row>
    <row r="40" spans="1:33" s="239" customFormat="1" ht="23.25" customHeight="1" x14ac:dyDescent="0.4">
      <c r="A40" s="236">
        <v>22090000</v>
      </c>
      <c r="B40" s="112" t="s">
        <v>52</v>
      </c>
      <c r="C40" s="113">
        <v>4672.3</v>
      </c>
      <c r="D40" s="169">
        <v>818.096</v>
      </c>
      <c r="E40" s="169">
        <v>83.974999999999994</v>
      </c>
      <c r="F40" s="169">
        <v>172.68126000000004</v>
      </c>
      <c r="G40" s="169">
        <f t="shared" si="5"/>
        <v>88.706260000000043</v>
      </c>
      <c r="H40" s="230">
        <f t="shared" si="6"/>
        <v>2.0563412920512061</v>
      </c>
      <c r="I40" s="169">
        <f t="shared" si="16"/>
        <v>-645.41473999999994</v>
      </c>
      <c r="J40" s="230">
        <f t="shared" si="7"/>
        <v>0.21107701296669343</v>
      </c>
      <c r="K40" s="155"/>
      <c r="L40" s="155">
        <v>0</v>
      </c>
      <c r="M40" s="155">
        <f t="shared" si="17"/>
        <v>0</v>
      </c>
      <c r="N40" s="238" t="str">
        <f t="shared" si="8"/>
        <v/>
      </c>
      <c r="O40" s="156">
        <f t="shared" si="13"/>
        <v>818.096</v>
      </c>
      <c r="P40" s="169">
        <f t="shared" si="18"/>
        <v>172.68126000000004</v>
      </c>
      <c r="Q40" s="156">
        <f t="shared" si="15"/>
        <v>-645.41473999999994</v>
      </c>
      <c r="R40" s="230">
        <f t="shared" si="9"/>
        <v>0.21107701296669343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</row>
    <row r="41" spans="1:33" s="239" customFormat="1" ht="120" customHeight="1" x14ac:dyDescent="0.4">
      <c r="A41" s="236">
        <v>22130000</v>
      </c>
      <c r="B41" s="112" t="s">
        <v>202</v>
      </c>
      <c r="C41" s="113"/>
      <c r="D41" s="169">
        <v>314.90300000000002</v>
      </c>
      <c r="E41" s="169">
        <v>25</v>
      </c>
      <c r="F41" s="169">
        <v>57.348169999999996</v>
      </c>
      <c r="G41" s="169">
        <f t="shared" si="5"/>
        <v>32.348169999999996</v>
      </c>
      <c r="H41" s="230">
        <f t="shared" si="6"/>
        <v>2.2939267999999999</v>
      </c>
      <c r="I41" s="169">
        <f t="shared" si="16"/>
        <v>-257.55483000000004</v>
      </c>
      <c r="J41" s="230">
        <f t="shared" si="7"/>
        <v>0.18211376201560478</v>
      </c>
      <c r="K41" s="155"/>
      <c r="L41" s="155">
        <v>0</v>
      </c>
      <c r="M41" s="155">
        <f t="shared" si="17"/>
        <v>0</v>
      </c>
      <c r="N41" s="238" t="str">
        <f t="shared" si="8"/>
        <v/>
      </c>
      <c r="O41" s="156">
        <f t="shared" si="13"/>
        <v>314.90300000000002</v>
      </c>
      <c r="P41" s="169">
        <f t="shared" si="18"/>
        <v>57.348169999999996</v>
      </c>
      <c r="Q41" s="156">
        <f t="shared" si="15"/>
        <v>-257.55483000000004</v>
      </c>
      <c r="R41" s="230">
        <f t="shared" si="9"/>
        <v>0.18211376201560478</v>
      </c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</row>
    <row r="42" spans="1:33" s="7" customFormat="1" ht="20.25" customHeight="1" x14ac:dyDescent="0.35">
      <c r="A42" s="186">
        <v>24000000</v>
      </c>
      <c r="B42" s="110" t="s">
        <v>59</v>
      </c>
      <c r="C42" s="114">
        <f>C43+C46</f>
        <v>300.2</v>
      </c>
      <c r="D42" s="154">
        <f>SUM(D43:D44)</f>
        <v>3966.873</v>
      </c>
      <c r="E42" s="154">
        <f>SUM(E43:E44)</f>
        <v>531.53200000000004</v>
      </c>
      <c r="F42" s="154">
        <f>SUM(F43:F44)</f>
        <v>8993.0527300000012</v>
      </c>
      <c r="G42" s="154">
        <f t="shared" si="5"/>
        <v>8461.520730000002</v>
      </c>
      <c r="H42" s="178">
        <f t="shared" si="6"/>
        <v>16.919118190438205</v>
      </c>
      <c r="I42" s="154">
        <f t="shared" si="16"/>
        <v>5026.1797300000017</v>
      </c>
      <c r="J42" s="178">
        <f t="shared" si="7"/>
        <v>2.2670382263309166</v>
      </c>
      <c r="K42" s="153">
        <f>K43+K44+K45</f>
        <v>5376.4009999999998</v>
      </c>
      <c r="L42" s="153">
        <f>L43+L44+L45</f>
        <v>2175.3681900000001</v>
      </c>
      <c r="M42" s="153">
        <f t="shared" si="17"/>
        <v>-3201.0328099999997</v>
      </c>
      <c r="N42" s="181">
        <f t="shared" si="8"/>
        <v>0.40461420009407784</v>
      </c>
      <c r="O42" s="154">
        <f t="shared" si="13"/>
        <v>9343.2739999999994</v>
      </c>
      <c r="P42" s="154">
        <f t="shared" si="18"/>
        <v>11168.42092</v>
      </c>
      <c r="Q42" s="154">
        <f t="shared" si="15"/>
        <v>1825.146920000001</v>
      </c>
      <c r="R42" s="178">
        <f t="shared" si="9"/>
        <v>1.1953434010390791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s="239" customFormat="1" ht="24" customHeight="1" x14ac:dyDescent="0.4">
      <c r="A43" s="236">
        <v>24060000</v>
      </c>
      <c r="B43" s="112" t="s">
        <v>20</v>
      </c>
      <c r="C43" s="113">
        <v>300.2</v>
      </c>
      <c r="D43" s="169">
        <v>3966.873</v>
      </c>
      <c r="E43" s="169">
        <v>531.53200000000004</v>
      </c>
      <c r="F43" s="169">
        <v>8993.0527300000012</v>
      </c>
      <c r="G43" s="169">
        <f t="shared" si="5"/>
        <v>8461.520730000002</v>
      </c>
      <c r="H43" s="230">
        <f t="shared" si="6"/>
        <v>16.919118190438205</v>
      </c>
      <c r="I43" s="169">
        <f t="shared" si="16"/>
        <v>5026.1797300000017</v>
      </c>
      <c r="J43" s="230">
        <f t="shared" si="7"/>
        <v>2.2670382263309166</v>
      </c>
      <c r="K43" s="155">
        <v>659</v>
      </c>
      <c r="L43" s="155">
        <v>150.54935999999998</v>
      </c>
      <c r="M43" s="155">
        <f t="shared" si="17"/>
        <v>-508.45064000000002</v>
      </c>
      <c r="N43" s="238">
        <f t="shared" si="8"/>
        <v>0.22845122913505309</v>
      </c>
      <c r="O43" s="156">
        <f t="shared" si="13"/>
        <v>4625.8729999999996</v>
      </c>
      <c r="P43" s="169">
        <f>L43+F43</f>
        <v>9143.6020900000003</v>
      </c>
      <c r="Q43" s="156">
        <f t="shared" si="15"/>
        <v>4517.7290900000007</v>
      </c>
      <c r="R43" s="230">
        <f t="shared" si="9"/>
        <v>1.9766219457386749</v>
      </c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</row>
    <row r="44" spans="1:33" s="239" customFormat="1" ht="55.5" customHeight="1" x14ac:dyDescent="0.4">
      <c r="A44" s="236">
        <v>24110000</v>
      </c>
      <c r="B44" s="112" t="s">
        <v>83</v>
      </c>
      <c r="C44" s="113"/>
      <c r="D44" s="169">
        <v>0</v>
      </c>
      <c r="E44" s="169">
        <v>0</v>
      </c>
      <c r="F44" s="169">
        <v>0</v>
      </c>
      <c r="G44" s="169">
        <f t="shared" si="5"/>
        <v>0</v>
      </c>
      <c r="H44" s="230" t="str">
        <f t="shared" si="6"/>
        <v/>
      </c>
      <c r="I44" s="169"/>
      <c r="J44" s="230" t="str">
        <f t="shared" si="7"/>
        <v/>
      </c>
      <c r="K44" s="155">
        <v>52.100999999999999</v>
      </c>
      <c r="L44" s="155">
        <v>12.39157</v>
      </c>
      <c r="M44" s="155">
        <f t="shared" si="17"/>
        <v>-39.709429999999998</v>
      </c>
      <c r="N44" s="238">
        <f t="shared" si="8"/>
        <v>0.2378374695303353</v>
      </c>
      <c r="O44" s="156">
        <f t="shared" si="13"/>
        <v>52.100999999999999</v>
      </c>
      <c r="P44" s="169">
        <f>L44+F44</f>
        <v>12.39157</v>
      </c>
      <c r="Q44" s="156">
        <f t="shared" si="15"/>
        <v>-39.709429999999998</v>
      </c>
      <c r="R44" s="230">
        <f t="shared" si="9"/>
        <v>0.2378374695303353</v>
      </c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</row>
    <row r="45" spans="1:33" s="239" customFormat="1" ht="53.25" customHeight="1" x14ac:dyDescent="0.4">
      <c r="A45" s="236" t="s">
        <v>91</v>
      </c>
      <c r="B45" s="112" t="s">
        <v>92</v>
      </c>
      <c r="C45" s="113"/>
      <c r="D45" s="169">
        <v>0</v>
      </c>
      <c r="E45" s="169">
        <v>0</v>
      </c>
      <c r="F45" s="169">
        <v>0</v>
      </c>
      <c r="G45" s="169">
        <f t="shared" si="5"/>
        <v>0</v>
      </c>
      <c r="H45" s="230" t="str">
        <f t="shared" si="6"/>
        <v/>
      </c>
      <c r="I45" s="169"/>
      <c r="J45" s="230" t="str">
        <f t="shared" si="7"/>
        <v/>
      </c>
      <c r="K45" s="155">
        <v>4665.3</v>
      </c>
      <c r="L45" s="155">
        <v>2012.4272599999999</v>
      </c>
      <c r="M45" s="155">
        <f t="shared" si="17"/>
        <v>-2652.8727400000002</v>
      </c>
      <c r="N45" s="238">
        <f t="shared" si="8"/>
        <v>0.43136073993097973</v>
      </c>
      <c r="O45" s="156">
        <f t="shared" si="13"/>
        <v>4665.3</v>
      </c>
      <c r="P45" s="169">
        <f>L45+F45</f>
        <v>2012.4272599999999</v>
      </c>
      <c r="Q45" s="156">
        <f t="shared" si="15"/>
        <v>-2652.8727400000002</v>
      </c>
      <c r="R45" s="230">
        <f t="shared" si="9"/>
        <v>0.43136073993097973</v>
      </c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</row>
    <row r="46" spans="1:33" s="7" customFormat="1" ht="22.5" customHeight="1" x14ac:dyDescent="0.4">
      <c r="A46" s="186">
        <v>25000000</v>
      </c>
      <c r="B46" s="110" t="s">
        <v>53</v>
      </c>
      <c r="C46" s="114"/>
      <c r="D46" s="154">
        <v>0</v>
      </c>
      <c r="E46" s="154">
        <v>0</v>
      </c>
      <c r="F46" s="154">
        <v>0</v>
      </c>
      <c r="G46" s="169">
        <f t="shared" si="5"/>
        <v>0</v>
      </c>
      <c r="H46" s="178" t="str">
        <f t="shared" si="6"/>
        <v/>
      </c>
      <c r="I46" s="154">
        <f>F46-D46</f>
        <v>0</v>
      </c>
      <c r="J46" s="178" t="str">
        <f t="shared" si="7"/>
        <v/>
      </c>
      <c r="K46" s="153">
        <v>323858.61322000006</v>
      </c>
      <c r="L46" s="153">
        <v>82165.973639999997</v>
      </c>
      <c r="M46" s="153">
        <f t="shared" si="17"/>
        <v>-241692.63958000008</v>
      </c>
      <c r="N46" s="181">
        <f t="shared" si="8"/>
        <v>0.25370939751472321</v>
      </c>
      <c r="O46" s="154">
        <f t="shared" si="13"/>
        <v>323858.61322000006</v>
      </c>
      <c r="P46" s="177">
        <f>L46+F46</f>
        <v>82165.973639999997</v>
      </c>
      <c r="Q46" s="154">
        <f t="shared" si="15"/>
        <v>-241692.63958000008</v>
      </c>
      <c r="R46" s="178">
        <f t="shared" si="9"/>
        <v>0.25370939751472321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7" customFormat="1" ht="21" x14ac:dyDescent="0.4">
      <c r="A47" s="186">
        <v>30000000</v>
      </c>
      <c r="B47" s="110" t="s">
        <v>69</v>
      </c>
      <c r="C47" s="118"/>
      <c r="D47" s="169">
        <v>23</v>
      </c>
      <c r="E47" s="169">
        <v>0</v>
      </c>
      <c r="F47" s="169">
        <v>7.5231299999999992</v>
      </c>
      <c r="G47" s="177">
        <f t="shared" si="5"/>
        <v>7.5231299999999992</v>
      </c>
      <c r="H47" s="178" t="str">
        <f t="shared" si="6"/>
        <v/>
      </c>
      <c r="I47" s="154">
        <f>F47-D47</f>
        <v>-15.476870000000002</v>
      </c>
      <c r="J47" s="178">
        <f t="shared" si="7"/>
        <v>0.32709260869565215</v>
      </c>
      <c r="K47" s="153">
        <v>457245.94099999999</v>
      </c>
      <c r="L47" s="153">
        <v>41341.041819999999</v>
      </c>
      <c r="M47" s="153">
        <f t="shared" si="17"/>
        <v>-415904.89918000001</v>
      </c>
      <c r="N47" s="181">
        <f t="shared" si="8"/>
        <v>9.0413141185216123E-2</v>
      </c>
      <c r="O47" s="154">
        <f t="shared" si="13"/>
        <v>457268.94099999999</v>
      </c>
      <c r="P47" s="154">
        <f t="shared" si="18"/>
        <v>41348.56495</v>
      </c>
      <c r="Q47" s="154">
        <f t="shared" si="15"/>
        <v>-415920.37604999996</v>
      </c>
      <c r="R47" s="178">
        <f t="shared" si="9"/>
        <v>9.0425045837521686E-2</v>
      </c>
      <c r="S47" s="56"/>
      <c r="T47" s="56"/>
      <c r="U47" s="56"/>
      <c r="V47" s="56"/>
      <c r="W47" s="57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92" customFormat="1" ht="61.2" x14ac:dyDescent="0.35">
      <c r="A48" s="188" t="s">
        <v>190</v>
      </c>
      <c r="B48" s="116" t="s">
        <v>191</v>
      </c>
      <c r="C48" s="119"/>
      <c r="D48" s="153">
        <v>0</v>
      </c>
      <c r="E48" s="153">
        <v>0</v>
      </c>
      <c r="F48" s="153">
        <v>0</v>
      </c>
      <c r="G48" s="154">
        <f>F48-E48</f>
        <v>0</v>
      </c>
      <c r="H48" s="178" t="str">
        <f t="shared" si="6"/>
        <v/>
      </c>
      <c r="I48" s="154">
        <f>F48-D48</f>
        <v>0</v>
      </c>
      <c r="J48" s="178" t="str">
        <f t="shared" si="7"/>
        <v/>
      </c>
      <c r="K48" s="153">
        <v>451641.22399999999</v>
      </c>
      <c r="L48" s="153">
        <v>2688.7959999999998</v>
      </c>
      <c r="M48" s="153">
        <f t="shared" ref="M48:M56" si="19">L48-K48</f>
        <v>-448952.42800000001</v>
      </c>
      <c r="N48" s="181">
        <f t="shared" si="8"/>
        <v>5.9533892326888212E-3</v>
      </c>
      <c r="O48" s="153">
        <f>D48+K48</f>
        <v>451641.22399999999</v>
      </c>
      <c r="P48" s="153">
        <f>L48+F48</f>
        <v>2688.7959999999998</v>
      </c>
      <c r="Q48" s="153">
        <f>P48-O48</f>
        <v>-448952.42800000001</v>
      </c>
      <c r="R48" s="178">
        <f t="shared" si="9"/>
        <v>5.9533892326888212E-3</v>
      </c>
      <c r="S48" s="91"/>
      <c r="T48" s="91"/>
      <c r="U48" s="91"/>
      <c r="V48" s="91"/>
      <c r="W48" s="94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7" customFormat="1" ht="30" customHeight="1" x14ac:dyDescent="0.35">
      <c r="A49" s="186">
        <v>50000000</v>
      </c>
      <c r="B49" s="110" t="s">
        <v>21</v>
      </c>
      <c r="C49" s="114" t="e">
        <f>#REF!+C50</f>
        <v>#REF!</v>
      </c>
      <c r="D49" s="154">
        <f>D50</f>
        <v>0</v>
      </c>
      <c r="E49" s="154">
        <f>E50</f>
        <v>0</v>
      </c>
      <c r="F49" s="154">
        <f>F50</f>
        <v>0</v>
      </c>
      <c r="G49" s="154">
        <f>F49-E49</f>
        <v>0</v>
      </c>
      <c r="H49" s="178" t="str">
        <f t="shared" si="6"/>
        <v/>
      </c>
      <c r="I49" s="154">
        <f>F49-D49</f>
        <v>0</v>
      </c>
      <c r="J49" s="178" t="str">
        <f t="shared" si="7"/>
        <v/>
      </c>
      <c r="K49" s="153">
        <f>K50</f>
        <v>18246</v>
      </c>
      <c r="L49" s="153">
        <f>L50</f>
        <v>2406.2737700000002</v>
      </c>
      <c r="M49" s="153">
        <f t="shared" si="19"/>
        <v>-15839.72623</v>
      </c>
      <c r="N49" s="181">
        <f t="shared" si="8"/>
        <v>0.13187952263509811</v>
      </c>
      <c r="O49" s="154">
        <f t="shared" si="13"/>
        <v>18246</v>
      </c>
      <c r="P49" s="154">
        <f t="shared" si="18"/>
        <v>2406.2737700000002</v>
      </c>
      <c r="Q49" s="154">
        <f t="shared" si="15"/>
        <v>-15839.72623</v>
      </c>
      <c r="R49" s="178">
        <f t="shared" si="9"/>
        <v>0.13187952263509811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239" customFormat="1" ht="81" customHeight="1" x14ac:dyDescent="0.4">
      <c r="A50" s="236">
        <v>50110000</v>
      </c>
      <c r="B50" s="112" t="s">
        <v>185</v>
      </c>
      <c r="C50" s="113"/>
      <c r="D50" s="169">
        <v>0</v>
      </c>
      <c r="E50" s="169">
        <v>0</v>
      </c>
      <c r="F50" s="169">
        <v>0</v>
      </c>
      <c r="G50" s="169">
        <f t="shared" si="5"/>
        <v>0</v>
      </c>
      <c r="H50" s="230" t="str">
        <f t="shared" si="6"/>
        <v/>
      </c>
      <c r="I50" s="169"/>
      <c r="J50" s="230" t="str">
        <f t="shared" si="7"/>
        <v/>
      </c>
      <c r="K50" s="155">
        <v>18246</v>
      </c>
      <c r="L50" s="155">
        <v>2406.2737700000002</v>
      </c>
      <c r="M50" s="155">
        <f t="shared" si="19"/>
        <v>-15839.72623</v>
      </c>
      <c r="N50" s="238">
        <f t="shared" si="8"/>
        <v>0.13187952263509811</v>
      </c>
      <c r="O50" s="156">
        <f t="shared" si="13"/>
        <v>18246</v>
      </c>
      <c r="P50" s="169">
        <f t="shared" si="18"/>
        <v>2406.2737700000002</v>
      </c>
      <c r="Q50" s="156">
        <f t="shared" si="15"/>
        <v>-15839.72623</v>
      </c>
      <c r="R50" s="230">
        <f t="shared" si="9"/>
        <v>0.13187952263509811</v>
      </c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</row>
    <row r="51" spans="1:33" ht="20.25" customHeight="1" x14ac:dyDescent="0.35">
      <c r="A51" s="14">
        <v>900101</v>
      </c>
      <c r="B51" s="120" t="s">
        <v>22</v>
      </c>
      <c r="C51" s="121" t="e">
        <f>C10+C35+C49+#REF!</f>
        <v>#REF!</v>
      </c>
      <c r="D51" s="173">
        <f>D10+D35+D49+D47</f>
        <v>5984367.6100300001</v>
      </c>
      <c r="E51" s="173">
        <f>E10+E35+E49+E47</f>
        <v>869577.5880300001</v>
      </c>
      <c r="F51" s="173">
        <f>F10+F35+F49+F47</f>
        <v>966697.64110000001</v>
      </c>
      <c r="G51" s="173">
        <f t="shared" si="5"/>
        <v>97120.053069999907</v>
      </c>
      <c r="H51" s="180">
        <f t="shared" ref="H51:H59" si="20">IFERROR(F51/E51,"")</f>
        <v>1.1116864721525566</v>
      </c>
      <c r="I51" s="173">
        <f t="shared" ref="I51:I59" si="21">F51-D51</f>
        <v>-5017669.9689300004</v>
      </c>
      <c r="J51" s="180">
        <f t="shared" ref="J51:J59" si="22">IFERROR(F51/D51,"")</f>
        <v>0.16153714211670125</v>
      </c>
      <c r="K51" s="173">
        <f>K10+K35+K47+K49+K48</f>
        <v>1261813.33522</v>
      </c>
      <c r="L51" s="173">
        <f>L10+L35+L47+L49+L48</f>
        <v>132251.954</v>
      </c>
      <c r="M51" s="173">
        <f t="shared" si="19"/>
        <v>-1129561.3812200001</v>
      </c>
      <c r="N51" s="180">
        <f t="shared" ref="N51:N61" si="23">IFERROR(L51/K51,"")</f>
        <v>0.10481102894426264</v>
      </c>
      <c r="O51" s="173">
        <f t="shared" si="13"/>
        <v>7246180.9452499999</v>
      </c>
      <c r="P51" s="173">
        <f t="shared" si="18"/>
        <v>1098949.5951</v>
      </c>
      <c r="Q51" s="173">
        <f t="shared" si="15"/>
        <v>-6147231.3501500003</v>
      </c>
      <c r="R51" s="180">
        <f t="shared" ref="R51:R62" si="24">IFERROR(P51/O51,"")</f>
        <v>0.15165914340303371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s="7" customFormat="1" ht="22.5" customHeight="1" x14ac:dyDescent="0.35">
      <c r="A52" s="186">
        <v>40000000</v>
      </c>
      <c r="B52" s="110" t="s">
        <v>54</v>
      </c>
      <c r="C52" s="122">
        <f>C53+C84</f>
        <v>226954.7</v>
      </c>
      <c r="D52" s="153">
        <f>D53</f>
        <v>4389681.2450000001</v>
      </c>
      <c r="E52" s="153">
        <f>E53</f>
        <v>672249.14500000002</v>
      </c>
      <c r="F52" s="154">
        <f>F53</f>
        <v>672249.14500000002</v>
      </c>
      <c r="G52" s="154">
        <f t="shared" si="5"/>
        <v>0</v>
      </c>
      <c r="H52" s="201">
        <f t="shared" si="20"/>
        <v>1</v>
      </c>
      <c r="I52" s="154">
        <f t="shared" si="21"/>
        <v>-3717432.1</v>
      </c>
      <c r="J52" s="201">
        <f t="shared" si="22"/>
        <v>0.15314304330541431</v>
      </c>
      <c r="K52" s="242">
        <f>K53</f>
        <v>0</v>
      </c>
      <c r="L52" s="242">
        <f>L53</f>
        <v>0</v>
      </c>
      <c r="M52" s="154">
        <f t="shared" si="19"/>
        <v>0</v>
      </c>
      <c r="N52" s="201" t="str">
        <f t="shared" si="23"/>
        <v/>
      </c>
      <c r="O52" s="154">
        <f t="shared" si="13"/>
        <v>4389681.2450000001</v>
      </c>
      <c r="P52" s="154">
        <f t="shared" si="18"/>
        <v>672249.14500000002</v>
      </c>
      <c r="Q52" s="154">
        <f t="shared" si="15"/>
        <v>-3717432.1</v>
      </c>
      <c r="R52" s="201">
        <f t="shared" si="24"/>
        <v>0.15314304330541431</v>
      </c>
    </row>
    <row r="53" spans="1:33" s="7" customFormat="1" ht="23.25" customHeight="1" x14ac:dyDescent="0.35">
      <c r="A53" s="186">
        <v>41000000</v>
      </c>
      <c r="B53" s="110" t="s">
        <v>55</v>
      </c>
      <c r="C53" s="122">
        <f>C54+C59</f>
        <v>226954.7</v>
      </c>
      <c r="D53" s="154">
        <f>D54+D59</f>
        <v>4389681.2450000001</v>
      </c>
      <c r="E53" s="154">
        <f>E54+E59</f>
        <v>672249.14500000002</v>
      </c>
      <c r="F53" s="154">
        <f>F54+F59</f>
        <v>672249.14500000002</v>
      </c>
      <c r="G53" s="154">
        <f t="shared" si="5"/>
        <v>0</v>
      </c>
      <c r="H53" s="201">
        <f t="shared" si="20"/>
        <v>1</v>
      </c>
      <c r="I53" s="154">
        <f t="shared" si="21"/>
        <v>-3717432.1</v>
      </c>
      <c r="J53" s="201">
        <f t="shared" si="22"/>
        <v>0.15314304330541431</v>
      </c>
      <c r="K53" s="242">
        <f>K54+K59</f>
        <v>0</v>
      </c>
      <c r="L53" s="242">
        <f>L54+L59</f>
        <v>0</v>
      </c>
      <c r="M53" s="154">
        <f t="shared" si="19"/>
        <v>0</v>
      </c>
      <c r="N53" s="201" t="str">
        <f t="shared" si="23"/>
        <v/>
      </c>
      <c r="O53" s="154">
        <f t="shared" si="13"/>
        <v>4389681.2450000001</v>
      </c>
      <c r="P53" s="154">
        <f t="shared" si="18"/>
        <v>672249.14500000002</v>
      </c>
      <c r="Q53" s="154">
        <f t="shared" si="15"/>
        <v>-3717432.1</v>
      </c>
      <c r="R53" s="201">
        <f t="shared" si="24"/>
        <v>0.15314304330541431</v>
      </c>
    </row>
    <row r="54" spans="1:33" s="96" customFormat="1" ht="23.25" customHeight="1" x14ac:dyDescent="0.35">
      <c r="A54" s="186">
        <v>41020000</v>
      </c>
      <c r="B54" s="147" t="s">
        <v>67</v>
      </c>
      <c r="C54" s="123">
        <f>SUM(C55:C55)</f>
        <v>226954.7</v>
      </c>
      <c r="D54" s="174">
        <f>D55+D56+D58+D57</f>
        <v>1351621.0450000002</v>
      </c>
      <c r="E54" s="174">
        <f>E55+E56+E58+E57</f>
        <v>230139.74500000002</v>
      </c>
      <c r="F54" s="174">
        <f>F55+F56+F58+F57</f>
        <v>230139.74500000002</v>
      </c>
      <c r="G54" s="154">
        <f t="shared" si="5"/>
        <v>0</v>
      </c>
      <c r="H54" s="201">
        <f t="shared" si="20"/>
        <v>1</v>
      </c>
      <c r="I54" s="174">
        <f t="shared" si="21"/>
        <v>-1121481.3</v>
      </c>
      <c r="J54" s="201">
        <f t="shared" si="22"/>
        <v>0.17026943006795223</v>
      </c>
      <c r="K54" s="242">
        <f>K55+K56</f>
        <v>0</v>
      </c>
      <c r="L54" s="242">
        <f>L55+L56</f>
        <v>0</v>
      </c>
      <c r="M54" s="154">
        <f t="shared" si="19"/>
        <v>0</v>
      </c>
      <c r="N54" s="201" t="str">
        <f t="shared" si="23"/>
        <v/>
      </c>
      <c r="O54" s="168">
        <f t="shared" si="13"/>
        <v>1351621.0450000002</v>
      </c>
      <c r="P54" s="174">
        <f t="shared" si="18"/>
        <v>230139.74500000002</v>
      </c>
      <c r="Q54" s="168">
        <f t="shared" si="15"/>
        <v>-1121481.3</v>
      </c>
      <c r="R54" s="201">
        <f t="shared" si="24"/>
        <v>0.17026943006795223</v>
      </c>
    </row>
    <row r="55" spans="1:33" s="239" customFormat="1" ht="29.25" customHeight="1" x14ac:dyDescent="0.4">
      <c r="A55" s="236">
        <v>41020100</v>
      </c>
      <c r="B55" s="112" t="s">
        <v>105</v>
      </c>
      <c r="C55" s="124">
        <v>226954.7</v>
      </c>
      <c r="D55" s="169">
        <v>1212708.6000000001</v>
      </c>
      <c r="E55" s="169">
        <v>202118.2</v>
      </c>
      <c r="F55" s="169">
        <v>202118.2</v>
      </c>
      <c r="G55" s="168">
        <f t="shared" si="5"/>
        <v>0</v>
      </c>
      <c r="H55" s="238">
        <f t="shared" si="20"/>
        <v>1</v>
      </c>
      <c r="I55" s="169">
        <f t="shared" si="21"/>
        <v>-1010590.4000000001</v>
      </c>
      <c r="J55" s="238">
        <f t="shared" si="22"/>
        <v>0.16666674912670695</v>
      </c>
      <c r="K55" s="246">
        <v>0</v>
      </c>
      <c r="L55" s="246">
        <v>0</v>
      </c>
      <c r="M55" s="168">
        <f t="shared" si="19"/>
        <v>0</v>
      </c>
      <c r="N55" s="238" t="str">
        <f t="shared" si="23"/>
        <v/>
      </c>
      <c r="O55" s="156">
        <f t="shared" si="13"/>
        <v>1212708.6000000001</v>
      </c>
      <c r="P55" s="169">
        <f t="shared" si="18"/>
        <v>202118.2</v>
      </c>
      <c r="Q55" s="156">
        <f t="shared" si="15"/>
        <v>-1010590.4000000001</v>
      </c>
      <c r="R55" s="238">
        <f t="shared" si="24"/>
        <v>0.16666674912670695</v>
      </c>
    </row>
    <row r="56" spans="1:33" s="239" customFormat="1" ht="84" customHeight="1" x14ac:dyDescent="0.4">
      <c r="A56" s="236">
        <v>41020200</v>
      </c>
      <c r="B56" s="112" t="s">
        <v>158</v>
      </c>
      <c r="C56" s="124"/>
      <c r="D56" s="169">
        <v>113751.6</v>
      </c>
      <c r="E56" s="169">
        <v>18958.599999999999</v>
      </c>
      <c r="F56" s="169">
        <v>18958.599999999999</v>
      </c>
      <c r="G56" s="168">
        <f t="shared" si="5"/>
        <v>0</v>
      </c>
      <c r="H56" s="238">
        <f t="shared" si="20"/>
        <v>1</v>
      </c>
      <c r="I56" s="169">
        <f t="shared" si="21"/>
        <v>-94793</v>
      </c>
      <c r="J56" s="238">
        <f t="shared" si="22"/>
        <v>0.16666666666666666</v>
      </c>
      <c r="K56" s="246">
        <v>0</v>
      </c>
      <c r="L56" s="246">
        <v>0</v>
      </c>
      <c r="M56" s="168">
        <f t="shared" si="19"/>
        <v>0</v>
      </c>
      <c r="N56" s="238" t="str">
        <f t="shared" si="23"/>
        <v/>
      </c>
      <c r="O56" s="156">
        <f t="shared" si="13"/>
        <v>113751.6</v>
      </c>
      <c r="P56" s="169">
        <f>L56+F56</f>
        <v>18958.599999999999</v>
      </c>
      <c r="Q56" s="156">
        <f t="shared" ref="Q56:Q62" si="25">P56-O56</f>
        <v>-94793</v>
      </c>
      <c r="R56" s="238">
        <f t="shared" si="24"/>
        <v>0.16666666666666666</v>
      </c>
    </row>
    <row r="57" spans="1:33" s="239" customFormat="1" ht="130.5" customHeight="1" x14ac:dyDescent="0.4">
      <c r="A57" s="236" t="s">
        <v>257</v>
      </c>
      <c r="B57" s="112" t="s">
        <v>258</v>
      </c>
      <c r="C57" s="124"/>
      <c r="D57" s="169">
        <v>1013.9450000000001</v>
      </c>
      <c r="E57" s="169">
        <v>1013.9450000000001</v>
      </c>
      <c r="F57" s="169">
        <v>1013.9450000000001</v>
      </c>
      <c r="G57" s="168"/>
      <c r="H57" s="238"/>
      <c r="I57" s="169"/>
      <c r="J57" s="238"/>
      <c r="K57" s="246"/>
      <c r="L57" s="246"/>
      <c r="M57" s="168"/>
      <c r="N57" s="238"/>
      <c r="O57" s="156">
        <f>D57+K57</f>
        <v>1013.9450000000001</v>
      </c>
      <c r="P57" s="169">
        <f>L57+F57</f>
        <v>1013.9450000000001</v>
      </c>
      <c r="Q57" s="156">
        <f>P57-O57</f>
        <v>0</v>
      </c>
      <c r="R57" s="238">
        <f>IFERROR(P57/O57,"")</f>
        <v>1</v>
      </c>
    </row>
    <row r="58" spans="1:33" s="239" customFormat="1" ht="126" x14ac:dyDescent="0.4">
      <c r="A58" s="236" t="s">
        <v>250</v>
      </c>
      <c r="B58" s="112" t="s">
        <v>251</v>
      </c>
      <c r="C58" s="124"/>
      <c r="D58" s="169">
        <v>24146.9</v>
      </c>
      <c r="E58" s="169">
        <v>8049</v>
      </c>
      <c r="F58" s="169">
        <v>8049</v>
      </c>
      <c r="G58" s="168">
        <f>F58-E58</f>
        <v>0</v>
      </c>
      <c r="H58" s="238">
        <f>IFERROR(F58/E58,"")</f>
        <v>1</v>
      </c>
      <c r="I58" s="169">
        <f>F58-D58</f>
        <v>-16097.900000000001</v>
      </c>
      <c r="J58" s="238">
        <f>IFERROR(F58/D58,"")</f>
        <v>0.3333347137727824</v>
      </c>
      <c r="K58" s="246">
        <v>0</v>
      </c>
      <c r="L58" s="246">
        <v>0</v>
      </c>
      <c r="M58" s="168">
        <f>L58-K58</f>
        <v>0</v>
      </c>
      <c r="N58" s="238" t="str">
        <f>IFERROR(L58/K58,"")</f>
        <v/>
      </c>
      <c r="O58" s="156">
        <f>D58+K58</f>
        <v>24146.9</v>
      </c>
      <c r="P58" s="169">
        <f>L58+F58</f>
        <v>8049</v>
      </c>
      <c r="Q58" s="156">
        <f t="shared" si="25"/>
        <v>-16097.900000000001</v>
      </c>
      <c r="R58" s="238">
        <f>IFERROR(P58/O58,"")</f>
        <v>0.3333347137727824</v>
      </c>
    </row>
    <row r="59" spans="1:33" s="7" customFormat="1" ht="23.25" customHeight="1" x14ac:dyDescent="0.35">
      <c r="A59" s="186">
        <v>41030000</v>
      </c>
      <c r="B59" s="125" t="s">
        <v>68</v>
      </c>
      <c r="C59" s="114">
        <f>C77</f>
        <v>0</v>
      </c>
      <c r="D59" s="154">
        <f>SUM(D60:D78)</f>
        <v>3038060.1999999997</v>
      </c>
      <c r="E59" s="154">
        <f>SUM(E60:E78)</f>
        <v>442109.4</v>
      </c>
      <c r="F59" s="154">
        <f>SUM(F60:F78)</f>
        <v>442109.4</v>
      </c>
      <c r="G59" s="154">
        <f>F59-E59</f>
        <v>0</v>
      </c>
      <c r="H59" s="201">
        <f t="shared" si="20"/>
        <v>1</v>
      </c>
      <c r="I59" s="154">
        <f t="shared" si="21"/>
        <v>-2595950.7999999998</v>
      </c>
      <c r="J59" s="201">
        <f t="shared" si="22"/>
        <v>0.14552358113246081</v>
      </c>
      <c r="K59" s="244">
        <f>SUM(K60:K78)</f>
        <v>0</v>
      </c>
      <c r="L59" s="244">
        <f>SUM(L60:L78)</f>
        <v>0</v>
      </c>
      <c r="M59" s="153">
        <f>SUM(M60:M77)</f>
        <v>0</v>
      </c>
      <c r="N59" s="201" t="str">
        <f t="shared" si="23"/>
        <v/>
      </c>
      <c r="O59" s="154">
        <f t="shared" si="13"/>
        <v>3038060.1999999997</v>
      </c>
      <c r="P59" s="154">
        <f t="shared" si="18"/>
        <v>442109.4</v>
      </c>
      <c r="Q59" s="154">
        <f t="shared" si="25"/>
        <v>-2595950.7999999998</v>
      </c>
      <c r="R59" s="201">
        <f t="shared" si="24"/>
        <v>0.14552358113246081</v>
      </c>
    </row>
    <row r="60" spans="1:33" s="7" customFormat="1" ht="107.25" hidden="1" customHeight="1" x14ac:dyDescent="0.4">
      <c r="A60" s="187">
        <v>41030400</v>
      </c>
      <c r="B60" s="193" t="s">
        <v>221</v>
      </c>
      <c r="C60" s="114"/>
      <c r="D60" s="156"/>
      <c r="E60" s="156"/>
      <c r="F60" s="156"/>
      <c r="G60" s="154">
        <f>F60-E60</f>
        <v>0</v>
      </c>
      <c r="H60" s="201" t="str">
        <f>IFERROR(F60/E60,"")</f>
        <v/>
      </c>
      <c r="I60" s="154">
        <f>F60-D60</f>
        <v>0</v>
      </c>
      <c r="J60" s="201" t="str">
        <f>IFERROR(F60/D60,"")</f>
        <v/>
      </c>
      <c r="K60" s="211"/>
      <c r="L60" s="211"/>
      <c r="M60" s="156">
        <f>L60-K60</f>
        <v>0</v>
      </c>
      <c r="N60" s="201" t="str">
        <f t="shared" si="23"/>
        <v/>
      </c>
      <c r="O60" s="156">
        <f>D60+K60</f>
        <v>0</v>
      </c>
      <c r="P60" s="156">
        <f>L60+F60</f>
        <v>0</v>
      </c>
      <c r="Q60" s="156">
        <f t="shared" si="25"/>
        <v>0</v>
      </c>
      <c r="R60" s="201" t="str">
        <f t="shared" si="24"/>
        <v/>
      </c>
    </row>
    <row r="61" spans="1:33" s="7" customFormat="1" ht="409.6" hidden="1" customHeight="1" x14ac:dyDescent="0.4">
      <c r="A61" s="187">
        <v>41030500</v>
      </c>
      <c r="B61" s="176" t="s">
        <v>220</v>
      </c>
      <c r="C61" s="114"/>
      <c r="D61" s="156"/>
      <c r="E61" s="156"/>
      <c r="F61" s="156"/>
      <c r="G61" s="154">
        <f>F61-E61</f>
        <v>0</v>
      </c>
      <c r="H61" s="201" t="str">
        <f>IFERROR(F61/E61,"")</f>
        <v/>
      </c>
      <c r="I61" s="154">
        <f>F61-D61</f>
        <v>0</v>
      </c>
      <c r="J61" s="201" t="str">
        <f>IFERROR(F61/D61,"")</f>
        <v/>
      </c>
      <c r="K61" s="211"/>
      <c r="L61" s="211"/>
      <c r="M61" s="156">
        <f>L61-K61</f>
        <v>0</v>
      </c>
      <c r="N61" s="201" t="str">
        <f t="shared" si="23"/>
        <v/>
      </c>
      <c r="O61" s="156">
        <f>D61+K61</f>
        <v>0</v>
      </c>
      <c r="P61" s="156">
        <f>L61+F61</f>
        <v>0</v>
      </c>
      <c r="Q61" s="156">
        <f t="shared" si="25"/>
        <v>0</v>
      </c>
      <c r="R61" s="202" t="str">
        <f t="shared" si="24"/>
        <v/>
      </c>
    </row>
    <row r="62" spans="1:33" s="239" customFormat="1" ht="82.5" customHeight="1" x14ac:dyDescent="0.4">
      <c r="A62" s="236">
        <v>41030600</v>
      </c>
      <c r="B62" s="176" t="s">
        <v>241</v>
      </c>
      <c r="C62" s="118"/>
      <c r="D62" s="169">
        <v>4348.2</v>
      </c>
      <c r="E62" s="169">
        <v>724.8</v>
      </c>
      <c r="F62" s="169">
        <v>724.8</v>
      </c>
      <c r="G62" s="154"/>
      <c r="H62" s="238">
        <f>IFERROR(F62/E62,"")</f>
        <v>1</v>
      </c>
      <c r="I62" s="156">
        <f t="shared" ref="I62:I77" si="26">F62-D62</f>
        <v>-3623.3999999999996</v>
      </c>
      <c r="J62" s="238">
        <f>IFERROR(F62/D62,"")</f>
        <v>0.16668966468883675</v>
      </c>
      <c r="K62" s="211"/>
      <c r="L62" s="211"/>
      <c r="M62" s="156"/>
      <c r="N62" s="241"/>
      <c r="O62" s="156">
        <f>D62+K62</f>
        <v>4348.2</v>
      </c>
      <c r="P62" s="156">
        <f>L62+F62</f>
        <v>724.8</v>
      </c>
      <c r="Q62" s="156">
        <f t="shared" si="25"/>
        <v>-3623.3999999999996</v>
      </c>
      <c r="R62" s="238">
        <f t="shared" si="24"/>
        <v>0.16668966468883675</v>
      </c>
    </row>
    <row r="63" spans="1:33" s="239" customFormat="1" ht="61.5" customHeight="1" x14ac:dyDescent="0.4">
      <c r="A63" s="236">
        <v>41033000</v>
      </c>
      <c r="B63" s="176" t="s">
        <v>218</v>
      </c>
      <c r="C63" s="118"/>
      <c r="D63" s="169">
        <v>46623.199999999997</v>
      </c>
      <c r="E63" s="169">
        <v>7770.4</v>
      </c>
      <c r="F63" s="169">
        <v>7770.4</v>
      </c>
      <c r="G63" s="156">
        <f t="shared" ref="G63:G77" si="27">F63-E63</f>
        <v>0</v>
      </c>
      <c r="H63" s="238">
        <f t="shared" ref="H63:H77" si="28">IFERROR(F63/E63,"")</f>
        <v>1</v>
      </c>
      <c r="I63" s="156">
        <f t="shared" si="26"/>
        <v>-38852.799999999996</v>
      </c>
      <c r="J63" s="238">
        <f t="shared" ref="J63:J77" si="29">IFERROR(F63/D63,"")</f>
        <v>0.16666380686010399</v>
      </c>
      <c r="K63" s="211"/>
      <c r="L63" s="211"/>
      <c r="M63" s="156">
        <f t="shared" ref="M63:M77" si="30">L63-K63</f>
        <v>0</v>
      </c>
      <c r="N63" s="238" t="str">
        <f t="shared" ref="N63:N77" si="31">IFERROR(L63/K63,"")</f>
        <v/>
      </c>
      <c r="O63" s="156">
        <f t="shared" ref="O63:O77" si="32">D63+K63</f>
        <v>46623.199999999997</v>
      </c>
      <c r="P63" s="156">
        <f t="shared" ref="P63:P77" si="33">L63+F63</f>
        <v>7770.4</v>
      </c>
      <c r="Q63" s="156">
        <f t="shared" ref="Q63:Q77" si="34">P63-O63</f>
        <v>-38852.799999999996</v>
      </c>
      <c r="R63" s="238">
        <f t="shared" ref="R63:R77" si="35">IFERROR(P63/O63,"")</f>
        <v>0.16666380686010399</v>
      </c>
    </row>
    <row r="64" spans="1:33" s="239" customFormat="1" ht="44.25" customHeight="1" x14ac:dyDescent="0.4">
      <c r="A64" s="236" t="s">
        <v>203</v>
      </c>
      <c r="B64" s="176" t="s">
        <v>207</v>
      </c>
      <c r="C64" s="118"/>
      <c r="D64" s="169">
        <v>2987088.8</v>
      </c>
      <c r="E64" s="169">
        <v>433614.2</v>
      </c>
      <c r="F64" s="169">
        <v>433614.2</v>
      </c>
      <c r="G64" s="156">
        <f t="shared" si="27"/>
        <v>0</v>
      </c>
      <c r="H64" s="238">
        <f t="shared" si="28"/>
        <v>1</v>
      </c>
      <c r="I64" s="156">
        <f t="shared" si="26"/>
        <v>-2553474.5999999996</v>
      </c>
      <c r="J64" s="238">
        <f t="shared" si="29"/>
        <v>0.14516280868516532</v>
      </c>
      <c r="K64" s="211"/>
      <c r="L64" s="211"/>
      <c r="M64" s="156">
        <f t="shared" si="30"/>
        <v>0</v>
      </c>
      <c r="N64" s="241" t="str">
        <f t="shared" si="31"/>
        <v/>
      </c>
      <c r="O64" s="156">
        <f t="shared" si="32"/>
        <v>2987088.8</v>
      </c>
      <c r="P64" s="156">
        <f t="shared" si="33"/>
        <v>433614.2</v>
      </c>
      <c r="Q64" s="156">
        <f t="shared" si="34"/>
        <v>-2553474.5999999996</v>
      </c>
      <c r="R64" s="238">
        <f t="shared" si="35"/>
        <v>0.14516280868516532</v>
      </c>
    </row>
    <row r="65" spans="1:33" s="7" customFormat="1" ht="146.25" hidden="1" customHeight="1" x14ac:dyDescent="0.4">
      <c r="A65" s="187" t="s">
        <v>204</v>
      </c>
      <c r="B65" s="176" t="s">
        <v>209</v>
      </c>
      <c r="C65" s="114"/>
      <c r="D65" s="156">
        <v>0</v>
      </c>
      <c r="E65" s="156">
        <v>0</v>
      </c>
      <c r="F65" s="156">
        <v>0</v>
      </c>
      <c r="G65" s="156">
        <f t="shared" si="27"/>
        <v>0</v>
      </c>
      <c r="H65" s="202" t="str">
        <f t="shared" si="28"/>
        <v/>
      </c>
      <c r="I65" s="156">
        <f t="shared" si="26"/>
        <v>0</v>
      </c>
      <c r="J65" s="202" t="str">
        <f t="shared" si="29"/>
        <v/>
      </c>
      <c r="K65" s="211"/>
      <c r="L65" s="211"/>
      <c r="M65" s="156">
        <f t="shared" si="30"/>
        <v>0</v>
      </c>
      <c r="N65" s="201" t="str">
        <f t="shared" si="31"/>
        <v/>
      </c>
      <c r="O65" s="156">
        <f t="shared" ref="O65:O71" si="36">D65+K65</f>
        <v>0</v>
      </c>
      <c r="P65" s="156">
        <f t="shared" ref="P65:P71" si="37">L65+F65</f>
        <v>0</v>
      </c>
      <c r="Q65" s="156">
        <f t="shared" ref="Q65:Q71" si="38">P65-O65</f>
        <v>0</v>
      </c>
      <c r="R65" s="202" t="str">
        <f t="shared" ref="R65:R71" si="39">IFERROR(P65/O65,"")</f>
        <v/>
      </c>
    </row>
    <row r="66" spans="1:33" s="7" customFormat="1" ht="77.25" hidden="1" customHeight="1" x14ac:dyDescent="0.4">
      <c r="A66" s="187">
        <v>41034500</v>
      </c>
      <c r="B66" s="176" t="s">
        <v>227</v>
      </c>
      <c r="C66" s="114"/>
      <c r="D66" s="156">
        <v>0</v>
      </c>
      <c r="E66" s="156">
        <v>0</v>
      </c>
      <c r="F66" s="156">
        <v>0</v>
      </c>
      <c r="G66" s="156">
        <f t="shared" si="27"/>
        <v>0</v>
      </c>
      <c r="H66" s="202" t="str">
        <f t="shared" si="28"/>
        <v/>
      </c>
      <c r="I66" s="156">
        <f t="shared" si="26"/>
        <v>0</v>
      </c>
      <c r="J66" s="202" t="str">
        <f t="shared" si="29"/>
        <v/>
      </c>
      <c r="K66" s="211"/>
      <c r="L66" s="211"/>
      <c r="M66" s="156">
        <f t="shared" si="30"/>
        <v>0</v>
      </c>
      <c r="N66" s="202" t="str">
        <f t="shared" si="31"/>
        <v/>
      </c>
      <c r="O66" s="156">
        <f t="shared" si="36"/>
        <v>0</v>
      </c>
      <c r="P66" s="156">
        <f t="shared" si="37"/>
        <v>0</v>
      </c>
      <c r="Q66" s="156">
        <f t="shared" si="38"/>
        <v>0</v>
      </c>
      <c r="R66" s="202" t="str">
        <f t="shared" si="39"/>
        <v/>
      </c>
    </row>
    <row r="67" spans="1:33" s="7" customFormat="1" ht="77.25" hidden="1" customHeight="1" x14ac:dyDescent="0.4">
      <c r="A67" s="187">
        <v>41035200</v>
      </c>
      <c r="B67" s="176" t="s">
        <v>229</v>
      </c>
      <c r="C67" s="114"/>
      <c r="D67" s="156">
        <v>0</v>
      </c>
      <c r="E67" s="156">
        <v>0</v>
      </c>
      <c r="F67" s="156">
        <v>0</v>
      </c>
      <c r="G67" s="156">
        <f t="shared" si="27"/>
        <v>0</v>
      </c>
      <c r="H67" s="202" t="str">
        <f t="shared" si="28"/>
        <v/>
      </c>
      <c r="I67" s="156">
        <f t="shared" si="26"/>
        <v>0</v>
      </c>
      <c r="J67" s="202" t="str">
        <f t="shared" si="29"/>
        <v/>
      </c>
      <c r="K67" s="211"/>
      <c r="L67" s="211"/>
      <c r="M67" s="156">
        <f t="shared" si="30"/>
        <v>0</v>
      </c>
      <c r="N67" s="201" t="str">
        <f t="shared" si="31"/>
        <v/>
      </c>
      <c r="O67" s="156">
        <f t="shared" si="36"/>
        <v>0</v>
      </c>
      <c r="P67" s="156">
        <f t="shared" si="37"/>
        <v>0</v>
      </c>
      <c r="Q67" s="156">
        <f t="shared" si="38"/>
        <v>0</v>
      </c>
      <c r="R67" s="202" t="str">
        <f t="shared" si="39"/>
        <v/>
      </c>
    </row>
    <row r="68" spans="1:33" s="7" customFormat="1" ht="82.5" hidden="1" customHeight="1" x14ac:dyDescent="0.4">
      <c r="A68" s="187">
        <v>41035300</v>
      </c>
      <c r="B68" s="176" t="s">
        <v>237</v>
      </c>
      <c r="C68" s="114"/>
      <c r="D68" s="156">
        <v>0</v>
      </c>
      <c r="E68" s="156">
        <v>0</v>
      </c>
      <c r="F68" s="156">
        <v>0</v>
      </c>
      <c r="G68" s="156">
        <f t="shared" si="27"/>
        <v>0</v>
      </c>
      <c r="H68" s="202" t="str">
        <f t="shared" si="28"/>
        <v/>
      </c>
      <c r="I68" s="156">
        <f t="shared" si="26"/>
        <v>0</v>
      </c>
      <c r="J68" s="202" t="str">
        <f t="shared" si="29"/>
        <v/>
      </c>
      <c r="K68" s="211"/>
      <c r="L68" s="211"/>
      <c r="M68" s="156">
        <f t="shared" si="30"/>
        <v>0</v>
      </c>
      <c r="N68" s="201" t="str">
        <f t="shared" si="31"/>
        <v/>
      </c>
      <c r="O68" s="156">
        <f t="shared" si="36"/>
        <v>0</v>
      </c>
      <c r="P68" s="156">
        <f t="shared" si="37"/>
        <v>0</v>
      </c>
      <c r="Q68" s="156">
        <f t="shared" si="38"/>
        <v>0</v>
      </c>
      <c r="R68" s="202" t="str">
        <f t="shared" si="39"/>
        <v/>
      </c>
    </row>
    <row r="69" spans="1:33" s="7" customFormat="1" ht="72" hidden="1" customHeight="1" x14ac:dyDescent="0.4">
      <c r="A69" s="187" t="s">
        <v>205</v>
      </c>
      <c r="B69" s="176" t="s">
        <v>210</v>
      </c>
      <c r="C69" s="114"/>
      <c r="D69" s="156"/>
      <c r="E69" s="156"/>
      <c r="F69" s="156"/>
      <c r="G69" s="156">
        <f t="shared" si="27"/>
        <v>0</v>
      </c>
      <c r="H69" s="202" t="str">
        <f t="shared" si="28"/>
        <v/>
      </c>
      <c r="I69" s="156">
        <f t="shared" si="26"/>
        <v>0</v>
      </c>
      <c r="J69" s="202" t="str">
        <f t="shared" si="29"/>
        <v/>
      </c>
      <c r="K69" s="211"/>
      <c r="L69" s="211"/>
      <c r="M69" s="156">
        <f t="shared" si="30"/>
        <v>0</v>
      </c>
      <c r="N69" s="201" t="str">
        <f t="shared" si="31"/>
        <v/>
      </c>
      <c r="O69" s="156">
        <f t="shared" si="36"/>
        <v>0</v>
      </c>
      <c r="P69" s="156">
        <f t="shared" si="37"/>
        <v>0</v>
      </c>
      <c r="Q69" s="156">
        <f t="shared" si="38"/>
        <v>0</v>
      </c>
      <c r="R69" s="202" t="str">
        <f t="shared" si="39"/>
        <v/>
      </c>
    </row>
    <row r="70" spans="1:33" s="7" customFormat="1" ht="81" hidden="1" customHeight="1" x14ac:dyDescent="0.4">
      <c r="A70" s="187">
        <v>41035500</v>
      </c>
      <c r="B70" s="176" t="s">
        <v>230</v>
      </c>
      <c r="C70" s="114"/>
      <c r="D70" s="156"/>
      <c r="E70" s="156"/>
      <c r="F70" s="156"/>
      <c r="G70" s="156">
        <f t="shared" si="27"/>
        <v>0</v>
      </c>
      <c r="H70" s="202" t="str">
        <f t="shared" si="28"/>
        <v/>
      </c>
      <c r="I70" s="156">
        <f t="shared" si="26"/>
        <v>0</v>
      </c>
      <c r="J70" s="202" t="str">
        <f t="shared" si="29"/>
        <v/>
      </c>
      <c r="K70" s="211"/>
      <c r="L70" s="211"/>
      <c r="M70" s="156">
        <f t="shared" si="30"/>
        <v>0</v>
      </c>
      <c r="N70" s="201" t="str">
        <f t="shared" si="31"/>
        <v/>
      </c>
      <c r="O70" s="156">
        <f t="shared" si="36"/>
        <v>0</v>
      </c>
      <c r="P70" s="156">
        <f t="shared" si="37"/>
        <v>0</v>
      </c>
      <c r="Q70" s="156">
        <f t="shared" si="38"/>
        <v>0</v>
      </c>
      <c r="R70" s="202" t="str">
        <f t="shared" si="39"/>
        <v/>
      </c>
    </row>
    <row r="71" spans="1:33" s="7" customFormat="1" ht="105.75" hidden="1" customHeight="1" x14ac:dyDescent="0.4">
      <c r="A71" s="187">
        <v>41035600</v>
      </c>
      <c r="B71" s="176" t="s">
        <v>231</v>
      </c>
      <c r="C71" s="114"/>
      <c r="D71" s="156"/>
      <c r="E71" s="156"/>
      <c r="F71" s="156"/>
      <c r="G71" s="156">
        <f t="shared" si="27"/>
        <v>0</v>
      </c>
      <c r="H71" s="202" t="str">
        <f t="shared" si="28"/>
        <v/>
      </c>
      <c r="I71" s="156">
        <f t="shared" si="26"/>
        <v>0</v>
      </c>
      <c r="J71" s="202" t="str">
        <f t="shared" si="29"/>
        <v/>
      </c>
      <c r="K71" s="211"/>
      <c r="L71" s="211"/>
      <c r="M71" s="156">
        <f t="shared" si="30"/>
        <v>0</v>
      </c>
      <c r="N71" s="201" t="str">
        <f t="shared" si="31"/>
        <v/>
      </c>
      <c r="O71" s="156">
        <f t="shared" si="36"/>
        <v>0</v>
      </c>
      <c r="P71" s="156">
        <f t="shared" si="37"/>
        <v>0</v>
      </c>
      <c r="Q71" s="156">
        <f t="shared" si="38"/>
        <v>0</v>
      </c>
      <c r="R71" s="202" t="str">
        <f t="shared" si="39"/>
        <v/>
      </c>
    </row>
    <row r="72" spans="1:33" s="7" customFormat="1" ht="129.75" hidden="1" customHeight="1" x14ac:dyDescent="0.4">
      <c r="A72" s="187">
        <v>41035900</v>
      </c>
      <c r="B72" s="176" t="s">
        <v>228</v>
      </c>
      <c r="C72" s="114"/>
      <c r="D72" s="156"/>
      <c r="E72" s="156"/>
      <c r="F72" s="156"/>
      <c r="G72" s="156">
        <f t="shared" si="27"/>
        <v>0</v>
      </c>
      <c r="H72" s="202" t="str">
        <f t="shared" si="28"/>
        <v/>
      </c>
      <c r="I72" s="156">
        <f t="shared" si="26"/>
        <v>0</v>
      </c>
      <c r="J72" s="202" t="str">
        <f t="shared" si="29"/>
        <v/>
      </c>
      <c r="K72" s="211"/>
      <c r="L72" s="211"/>
      <c r="M72" s="156">
        <f t="shared" si="30"/>
        <v>0</v>
      </c>
      <c r="N72" s="201" t="str">
        <f t="shared" si="31"/>
        <v/>
      </c>
      <c r="O72" s="156">
        <f t="shared" si="32"/>
        <v>0</v>
      </c>
      <c r="P72" s="156">
        <f t="shared" si="33"/>
        <v>0</v>
      </c>
      <c r="Q72" s="156">
        <f t="shared" si="34"/>
        <v>0</v>
      </c>
      <c r="R72" s="202" t="str">
        <f t="shared" si="35"/>
        <v/>
      </c>
    </row>
    <row r="73" spans="1:33" s="7" customFormat="1" ht="384" hidden="1" customHeight="1" x14ac:dyDescent="0.4">
      <c r="A73" s="187">
        <v>41036100</v>
      </c>
      <c r="B73" s="176" t="s">
        <v>232</v>
      </c>
      <c r="C73" s="114"/>
      <c r="D73" s="156"/>
      <c r="E73" s="156"/>
      <c r="F73" s="156"/>
      <c r="G73" s="156">
        <f t="shared" si="27"/>
        <v>0</v>
      </c>
      <c r="H73" s="202" t="str">
        <f t="shared" si="28"/>
        <v/>
      </c>
      <c r="I73" s="156">
        <f t="shared" si="26"/>
        <v>0</v>
      </c>
      <c r="J73" s="202" t="str">
        <f t="shared" si="29"/>
        <v/>
      </c>
      <c r="K73" s="211"/>
      <c r="L73" s="211"/>
      <c r="M73" s="156">
        <f t="shared" si="30"/>
        <v>0</v>
      </c>
      <c r="N73" s="201" t="str">
        <f t="shared" si="31"/>
        <v/>
      </c>
      <c r="O73" s="156">
        <f t="shared" si="32"/>
        <v>0</v>
      </c>
      <c r="P73" s="156">
        <f t="shared" si="33"/>
        <v>0</v>
      </c>
      <c r="Q73" s="156">
        <f t="shared" si="34"/>
        <v>0</v>
      </c>
      <c r="R73" s="202" t="str">
        <f t="shared" si="35"/>
        <v/>
      </c>
    </row>
    <row r="74" spans="1:33" s="7" customFormat="1" ht="317.25" hidden="1" customHeight="1" x14ac:dyDescent="0.4">
      <c r="A74" s="187">
        <v>41036400</v>
      </c>
      <c r="B74" s="176" t="s">
        <v>233</v>
      </c>
      <c r="C74" s="114"/>
      <c r="D74" s="156"/>
      <c r="E74" s="156"/>
      <c r="F74" s="156"/>
      <c r="G74" s="156">
        <f t="shared" si="27"/>
        <v>0</v>
      </c>
      <c r="H74" s="202" t="str">
        <f t="shared" si="28"/>
        <v/>
      </c>
      <c r="I74" s="156">
        <f t="shared" si="26"/>
        <v>0</v>
      </c>
      <c r="J74" s="202" t="str">
        <f t="shared" si="29"/>
        <v/>
      </c>
      <c r="K74" s="211"/>
      <c r="L74" s="211"/>
      <c r="M74" s="156">
        <f t="shared" si="30"/>
        <v>0</v>
      </c>
      <c r="N74" s="201" t="str">
        <f t="shared" si="31"/>
        <v/>
      </c>
      <c r="O74" s="156">
        <f t="shared" si="32"/>
        <v>0</v>
      </c>
      <c r="P74" s="156">
        <f t="shared" si="33"/>
        <v>0</v>
      </c>
      <c r="Q74" s="156">
        <f t="shared" si="34"/>
        <v>0</v>
      </c>
      <c r="R74" s="202" t="str">
        <f t="shared" si="35"/>
        <v/>
      </c>
    </row>
    <row r="75" spans="1:33" s="7" customFormat="1" ht="91.5" hidden="1" customHeight="1" x14ac:dyDescent="0.4">
      <c r="A75" s="187">
        <v>41037000</v>
      </c>
      <c r="B75" s="176" t="s">
        <v>238</v>
      </c>
      <c r="C75" s="114"/>
      <c r="D75" s="156"/>
      <c r="E75" s="156"/>
      <c r="F75" s="156"/>
      <c r="G75" s="156">
        <f t="shared" si="27"/>
        <v>0</v>
      </c>
      <c r="H75" s="202" t="str">
        <f t="shared" si="28"/>
        <v/>
      </c>
      <c r="I75" s="156">
        <f t="shared" si="26"/>
        <v>0</v>
      </c>
      <c r="J75" s="202" t="str">
        <f t="shared" si="29"/>
        <v/>
      </c>
      <c r="K75" s="211"/>
      <c r="L75" s="211"/>
      <c r="M75" s="156">
        <f t="shared" si="30"/>
        <v>0</v>
      </c>
      <c r="N75" s="201" t="str">
        <f t="shared" si="31"/>
        <v/>
      </c>
      <c r="O75" s="156">
        <f t="shared" si="32"/>
        <v>0</v>
      </c>
      <c r="P75" s="156">
        <f t="shared" si="33"/>
        <v>0</v>
      </c>
      <c r="Q75" s="156">
        <f t="shared" si="34"/>
        <v>0</v>
      </c>
      <c r="R75" s="202" t="str">
        <f t="shared" si="35"/>
        <v/>
      </c>
    </row>
    <row r="76" spans="1:33" s="7" customFormat="1" ht="118.5" hidden="1" customHeight="1" x14ac:dyDescent="0.4">
      <c r="A76" s="187">
        <v>41037200</v>
      </c>
      <c r="B76" s="176" t="s">
        <v>234</v>
      </c>
      <c r="C76" s="114"/>
      <c r="D76" s="156"/>
      <c r="E76" s="156"/>
      <c r="F76" s="156"/>
      <c r="G76" s="156">
        <f t="shared" si="27"/>
        <v>0</v>
      </c>
      <c r="H76" s="202" t="str">
        <f t="shared" si="28"/>
        <v/>
      </c>
      <c r="I76" s="156">
        <f t="shared" si="26"/>
        <v>0</v>
      </c>
      <c r="J76" s="202" t="str">
        <f t="shared" si="29"/>
        <v/>
      </c>
      <c r="K76" s="211"/>
      <c r="L76" s="211"/>
      <c r="M76" s="156">
        <f t="shared" si="30"/>
        <v>0</v>
      </c>
      <c r="N76" s="201" t="str">
        <f t="shared" si="31"/>
        <v/>
      </c>
      <c r="O76" s="156">
        <f t="shared" si="32"/>
        <v>0</v>
      </c>
      <c r="P76" s="156">
        <f t="shared" si="33"/>
        <v>0</v>
      </c>
      <c r="Q76" s="156">
        <f t="shared" si="34"/>
        <v>0</v>
      </c>
      <c r="R76" s="202" t="str">
        <f t="shared" si="35"/>
        <v/>
      </c>
    </row>
    <row r="77" spans="1:33" s="7" customFormat="1" ht="133.5" hidden="1" customHeight="1" x14ac:dyDescent="0.4">
      <c r="A77" s="187" t="s">
        <v>206</v>
      </c>
      <c r="B77" s="176" t="s">
        <v>208</v>
      </c>
      <c r="C77" s="113"/>
      <c r="D77" s="169"/>
      <c r="E77" s="169"/>
      <c r="F77" s="169"/>
      <c r="G77" s="156">
        <f t="shared" si="27"/>
        <v>0</v>
      </c>
      <c r="H77" s="202" t="str">
        <f t="shared" si="28"/>
        <v/>
      </c>
      <c r="I77" s="156">
        <f t="shared" si="26"/>
        <v>0</v>
      </c>
      <c r="J77" s="202" t="str">
        <f t="shared" si="29"/>
        <v/>
      </c>
      <c r="K77" s="211"/>
      <c r="L77" s="211"/>
      <c r="M77" s="156">
        <f t="shared" si="30"/>
        <v>0</v>
      </c>
      <c r="N77" s="202" t="str">
        <f t="shared" si="31"/>
        <v/>
      </c>
      <c r="O77" s="156">
        <f t="shared" si="32"/>
        <v>0</v>
      </c>
      <c r="P77" s="156">
        <f t="shared" si="33"/>
        <v>0</v>
      </c>
      <c r="Q77" s="156">
        <f t="shared" si="34"/>
        <v>0</v>
      </c>
      <c r="R77" s="202" t="str">
        <f t="shared" si="35"/>
        <v/>
      </c>
    </row>
    <row r="78" spans="1:33" s="7" customFormat="1" ht="103.5" hidden="1" customHeight="1" x14ac:dyDescent="0.4">
      <c r="A78" s="187">
        <v>41039100</v>
      </c>
      <c r="B78" s="208" t="s">
        <v>240</v>
      </c>
      <c r="C78" s="113"/>
      <c r="D78" s="169"/>
      <c r="E78" s="169"/>
      <c r="F78" s="169"/>
      <c r="G78" s="156">
        <f>F78-E78</f>
        <v>0</v>
      </c>
      <c r="H78" s="202" t="str">
        <f>IFERROR(F78/E78,"")</f>
        <v/>
      </c>
      <c r="I78" s="156">
        <f>F78-D78</f>
        <v>0</v>
      </c>
      <c r="J78" s="202" t="str">
        <f>IFERROR(F78/D78,"")</f>
        <v/>
      </c>
      <c r="K78" s="245"/>
      <c r="L78" s="243"/>
      <c r="M78" s="156">
        <f>L78-K78</f>
        <v>0</v>
      </c>
      <c r="N78" s="202" t="str">
        <f>IFERROR(L78/K78,"")</f>
        <v/>
      </c>
      <c r="O78" s="156">
        <f>D78+K78</f>
        <v>0</v>
      </c>
      <c r="P78" s="156">
        <f>L78+F78</f>
        <v>0</v>
      </c>
      <c r="Q78" s="156">
        <f>P78-O78</f>
        <v>0</v>
      </c>
      <c r="R78" s="202" t="str">
        <f>IFERROR(P78/O78,"")</f>
        <v/>
      </c>
    </row>
    <row r="79" spans="1:33" ht="20.399999999999999" x14ac:dyDescent="0.35">
      <c r="A79" s="93">
        <v>900102</v>
      </c>
      <c r="B79" s="126" t="s">
        <v>23</v>
      </c>
      <c r="C79" s="126"/>
      <c r="D79" s="173">
        <f>D51+D52</f>
        <v>10374048.85503</v>
      </c>
      <c r="E79" s="173">
        <f>E51+E52</f>
        <v>1541826.7330300002</v>
      </c>
      <c r="F79" s="173">
        <f>F52+F51</f>
        <v>1638946.7861000001</v>
      </c>
      <c r="G79" s="173">
        <f t="shared" si="5"/>
        <v>97120.053069999907</v>
      </c>
      <c r="H79" s="180">
        <f t="shared" ref="H79:H86" si="40">IFERROR(F79/E79,"")</f>
        <v>1.0629902511024305</v>
      </c>
      <c r="I79" s="173">
        <f t="shared" ref="I79:I86" si="41">F79-D79</f>
        <v>-8735102.0689300001</v>
      </c>
      <c r="J79" s="180">
        <f>IFERROR(F79/D79,"")</f>
        <v>0.15798525811890063</v>
      </c>
      <c r="K79" s="173">
        <f>K52+K51</f>
        <v>1261813.33522</v>
      </c>
      <c r="L79" s="173">
        <f>L52+L51</f>
        <v>132251.954</v>
      </c>
      <c r="M79" s="173">
        <f>L79-K79</f>
        <v>-1129561.3812200001</v>
      </c>
      <c r="N79" s="180">
        <f>IFERROR(L79/K79,"")</f>
        <v>0.10481102894426264</v>
      </c>
      <c r="O79" s="173">
        <f>O52+O51</f>
        <v>11635862.19025</v>
      </c>
      <c r="P79" s="173">
        <f>P52+P51</f>
        <v>1771198.7401000001</v>
      </c>
      <c r="Q79" s="173">
        <f t="shared" ref="Q79:Q85" si="42">P79-O79</f>
        <v>-9864663.4501499999</v>
      </c>
      <c r="R79" s="180">
        <f>IFERROR(P79/O79,"")</f>
        <v>0.15221895130247717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s="7" customFormat="1" ht="46.8" hidden="1" x14ac:dyDescent="0.35">
      <c r="A80" s="19" t="s">
        <v>99</v>
      </c>
      <c r="B80" s="23" t="s">
        <v>96</v>
      </c>
      <c r="C80" s="50"/>
      <c r="D80" s="101"/>
      <c r="E80" s="101"/>
      <c r="F80" s="101"/>
      <c r="G80" s="101"/>
      <c r="H80" s="180" t="str">
        <f t="shared" si="40"/>
        <v/>
      </c>
      <c r="I80" s="101">
        <f t="shared" si="41"/>
        <v>0</v>
      </c>
      <c r="J80" s="101" t="e">
        <f t="shared" ref="J80:J86" si="43">F80/D80*100</f>
        <v>#DIV/0!</v>
      </c>
      <c r="K80" s="221">
        <v>0</v>
      </c>
      <c r="L80" s="221">
        <v>0</v>
      </c>
      <c r="M80" s="102"/>
      <c r="N80" s="102"/>
      <c r="O80" s="103">
        <f t="shared" ref="O80:O86" si="44">D80+K80</f>
        <v>0</v>
      </c>
      <c r="P80" s="103">
        <f t="shared" ref="P80:P86" si="45">L80+F80</f>
        <v>0</v>
      </c>
      <c r="Q80" s="103">
        <f t="shared" si="42"/>
        <v>0</v>
      </c>
      <c r="R80" s="103" t="e">
        <f t="shared" ref="R80:R86" si="46">P80/O80*100</f>
        <v>#DIV/0!</v>
      </c>
    </row>
    <row r="81" spans="1:33" s="7" customFormat="1" ht="31.2" hidden="1" x14ac:dyDescent="0.35">
      <c r="A81" s="19" t="s">
        <v>100</v>
      </c>
      <c r="B81" s="23" t="s">
        <v>97</v>
      </c>
      <c r="C81" s="50"/>
      <c r="D81" s="101"/>
      <c r="E81" s="101"/>
      <c r="F81" s="101"/>
      <c r="G81" s="101"/>
      <c r="H81" s="180" t="str">
        <f t="shared" si="40"/>
        <v/>
      </c>
      <c r="I81" s="101">
        <f t="shared" si="41"/>
        <v>0</v>
      </c>
      <c r="J81" s="101" t="e">
        <f t="shared" si="43"/>
        <v>#DIV/0!</v>
      </c>
      <c r="K81" s="221">
        <v>0</v>
      </c>
      <c r="L81" s="221">
        <v>0</v>
      </c>
      <c r="M81" s="102"/>
      <c r="N81" s="102"/>
      <c r="O81" s="103">
        <f t="shared" si="44"/>
        <v>0</v>
      </c>
      <c r="P81" s="103">
        <f t="shared" si="45"/>
        <v>0</v>
      </c>
      <c r="Q81" s="103">
        <f t="shared" si="42"/>
        <v>0</v>
      </c>
      <c r="R81" s="103" t="e">
        <f t="shared" si="46"/>
        <v>#DIV/0!</v>
      </c>
    </row>
    <row r="82" spans="1:33" s="7" customFormat="1" ht="46.8" hidden="1" x14ac:dyDescent="0.35">
      <c r="A82" s="19" t="s">
        <v>94</v>
      </c>
      <c r="B82" s="23" t="s">
        <v>101</v>
      </c>
      <c r="C82" s="50"/>
      <c r="D82" s="101"/>
      <c r="E82" s="101"/>
      <c r="F82" s="101"/>
      <c r="G82" s="101"/>
      <c r="H82" s="180" t="str">
        <f t="shared" si="40"/>
        <v/>
      </c>
      <c r="I82" s="101">
        <f t="shared" si="41"/>
        <v>0</v>
      </c>
      <c r="J82" s="101" t="e">
        <f t="shared" si="43"/>
        <v>#DIV/0!</v>
      </c>
      <c r="K82" s="222"/>
      <c r="L82" s="222">
        <v>0</v>
      </c>
      <c r="M82" s="101">
        <f>L82-K82</f>
        <v>0</v>
      </c>
      <c r="N82" s="102" t="e">
        <f>L82/K82*100</f>
        <v>#DIV/0!</v>
      </c>
      <c r="O82" s="103">
        <f t="shared" si="44"/>
        <v>0</v>
      </c>
      <c r="P82" s="103">
        <f t="shared" si="45"/>
        <v>0</v>
      </c>
      <c r="Q82" s="103">
        <f t="shared" si="42"/>
        <v>0</v>
      </c>
      <c r="R82" s="103" t="e">
        <f t="shared" si="46"/>
        <v>#DIV/0!</v>
      </c>
    </row>
    <row r="83" spans="1:33" s="7" customFormat="1" ht="20.399999999999999" hidden="1" x14ac:dyDescent="0.35">
      <c r="A83" s="19" t="s">
        <v>95</v>
      </c>
      <c r="B83" s="23" t="s">
        <v>98</v>
      </c>
      <c r="C83" s="50"/>
      <c r="D83" s="101"/>
      <c r="E83" s="101"/>
      <c r="F83" s="101"/>
      <c r="G83" s="101"/>
      <c r="H83" s="180" t="str">
        <f t="shared" si="40"/>
        <v/>
      </c>
      <c r="I83" s="101">
        <f t="shared" si="41"/>
        <v>0</v>
      </c>
      <c r="J83" s="101" t="e">
        <f t="shared" si="43"/>
        <v>#DIV/0!</v>
      </c>
      <c r="K83" s="222">
        <v>14155.1</v>
      </c>
      <c r="L83" s="222">
        <v>14356.1</v>
      </c>
      <c r="M83" s="101">
        <f>L83-K83</f>
        <v>201</v>
      </c>
      <c r="N83" s="101">
        <f>L83/K83*100</f>
        <v>101.41998290368844</v>
      </c>
      <c r="O83" s="103">
        <f t="shared" si="44"/>
        <v>14155.1</v>
      </c>
      <c r="P83" s="103">
        <f t="shared" si="45"/>
        <v>14356.1</v>
      </c>
      <c r="Q83" s="103">
        <f t="shared" si="42"/>
        <v>201</v>
      </c>
      <c r="R83" s="103">
        <f t="shared" si="46"/>
        <v>101.41998290368844</v>
      </c>
    </row>
    <row r="84" spans="1:33" ht="31.2" hidden="1" x14ac:dyDescent="0.35">
      <c r="A84" s="10">
        <v>43000000</v>
      </c>
      <c r="B84" s="12" t="s">
        <v>81</v>
      </c>
      <c r="C84" s="13">
        <f>C85</f>
        <v>0</v>
      </c>
      <c r="D84" s="104"/>
      <c r="E84" s="104"/>
      <c r="F84" s="104">
        <f>F85</f>
        <v>0</v>
      </c>
      <c r="G84" s="104"/>
      <c r="H84" s="180" t="str">
        <f t="shared" si="40"/>
        <v/>
      </c>
      <c r="I84" s="104">
        <f t="shared" si="41"/>
        <v>0</v>
      </c>
      <c r="J84" s="104" t="e">
        <f t="shared" si="43"/>
        <v>#DIV/0!</v>
      </c>
      <c r="K84" s="223">
        <f>K85</f>
        <v>0</v>
      </c>
      <c r="L84" s="223">
        <f>L85</f>
        <v>0</v>
      </c>
      <c r="M84" s="104">
        <f>L84-K84</f>
        <v>0</v>
      </c>
      <c r="N84" s="104" t="e">
        <f>L84/K84*100</f>
        <v>#DIV/0!</v>
      </c>
      <c r="O84" s="105">
        <f t="shared" si="44"/>
        <v>0</v>
      </c>
      <c r="P84" s="105">
        <f t="shared" si="45"/>
        <v>0</v>
      </c>
      <c r="Q84" s="105">
        <f t="shared" si="42"/>
        <v>0</v>
      </c>
      <c r="R84" s="105" t="e">
        <f t="shared" si="46"/>
        <v>#DIV/0!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20.399999999999999" hidden="1" x14ac:dyDescent="0.35">
      <c r="A85" s="19">
        <v>43010000</v>
      </c>
      <c r="B85" s="23" t="s">
        <v>56</v>
      </c>
      <c r="C85" s="20"/>
      <c r="D85" s="106"/>
      <c r="E85" s="106"/>
      <c r="F85" s="106"/>
      <c r="G85" s="106"/>
      <c r="H85" s="180" t="str">
        <f t="shared" si="40"/>
        <v/>
      </c>
      <c r="I85" s="106">
        <f t="shared" si="41"/>
        <v>0</v>
      </c>
      <c r="J85" s="106" t="e">
        <f t="shared" si="43"/>
        <v>#DIV/0!</v>
      </c>
      <c r="K85" s="224"/>
      <c r="L85" s="224"/>
      <c r="M85" s="103">
        <f>L85-K85</f>
        <v>0</v>
      </c>
      <c r="N85" s="101" t="e">
        <f>L85/K85*100</f>
        <v>#DIV/0!</v>
      </c>
      <c r="O85" s="105">
        <f t="shared" si="44"/>
        <v>0</v>
      </c>
      <c r="P85" s="105">
        <f t="shared" si="45"/>
        <v>0</v>
      </c>
      <c r="Q85" s="105">
        <f t="shared" si="42"/>
        <v>0</v>
      </c>
      <c r="R85" s="105" t="e">
        <f t="shared" si="46"/>
        <v>#DIV/0!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20.399999999999999" hidden="1" x14ac:dyDescent="0.35">
      <c r="A86" s="14">
        <v>900103</v>
      </c>
      <c r="B86" s="15" t="s">
        <v>102</v>
      </c>
      <c r="C86" s="16" t="e">
        <f>C51+C52</f>
        <v>#REF!</v>
      </c>
      <c r="D86" s="107">
        <f>D79+D80+D81+D82+D83</f>
        <v>10374048.85503</v>
      </c>
      <c r="E86" s="107"/>
      <c r="F86" s="107">
        <f>F79+F80+F81+F82+F83</f>
        <v>1638946.7861000001</v>
      </c>
      <c r="G86" s="107"/>
      <c r="H86" s="180" t="str">
        <f t="shared" si="40"/>
        <v/>
      </c>
      <c r="I86" s="107">
        <f t="shared" si="41"/>
        <v>-8735102.0689300001</v>
      </c>
      <c r="J86" s="107">
        <f t="shared" si="43"/>
        <v>15.798525811890062</v>
      </c>
      <c r="K86" s="221">
        <f>K79+K82+K83</f>
        <v>1275968.4352200001</v>
      </c>
      <c r="L86" s="221">
        <f>L79+L82+L83</f>
        <v>146608.054</v>
      </c>
      <c r="M86" s="107">
        <f>L86-K86</f>
        <v>-1129360.3812200001</v>
      </c>
      <c r="N86" s="108">
        <f>L86/K86*100</f>
        <v>11.489943634438113</v>
      </c>
      <c r="O86" s="107">
        <f t="shared" si="44"/>
        <v>11650017.29025</v>
      </c>
      <c r="P86" s="107">
        <f t="shared" si="45"/>
        <v>1785554.8401000001</v>
      </c>
      <c r="Q86" s="107">
        <f>P86-O86</f>
        <v>-9864462.4501499999</v>
      </c>
      <c r="R86" s="108">
        <f t="shared" si="46"/>
        <v>15.326628241095799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3">
      <c r="B87" s="36"/>
      <c r="C87" s="36"/>
      <c r="D87" s="268"/>
      <c r="E87" s="268"/>
      <c r="F87" s="99"/>
      <c r="G87" s="99"/>
      <c r="H87" s="99"/>
      <c r="I87" s="109"/>
      <c r="J87" s="109"/>
      <c r="K87" s="220"/>
      <c r="L87" s="220"/>
      <c r="M87" s="98"/>
      <c r="N87" s="98"/>
      <c r="O87" s="99"/>
      <c r="P87" s="99"/>
      <c r="Q87" s="99"/>
      <c r="R87" s="99"/>
    </row>
    <row r="88" spans="1:33" x14ac:dyDescent="0.3">
      <c r="B88" s="61"/>
      <c r="C88" s="38"/>
      <c r="D88" s="100"/>
      <c r="E88" s="100"/>
      <c r="F88" s="100"/>
      <c r="G88" s="100"/>
      <c r="H88" s="100"/>
      <c r="I88" s="99"/>
      <c r="J88" s="99"/>
      <c r="K88" s="225"/>
      <c r="L88" s="225"/>
      <c r="M88" s="98"/>
      <c r="N88" s="98"/>
      <c r="O88" s="99"/>
      <c r="P88" s="99"/>
      <c r="Q88" s="99"/>
      <c r="R88" s="99"/>
    </row>
    <row r="89" spans="1:33" x14ac:dyDescent="0.3">
      <c r="B89" s="37"/>
      <c r="C89" s="38"/>
      <c r="D89" s="269"/>
      <c r="E89" s="269"/>
      <c r="F89" s="52"/>
      <c r="G89" s="52"/>
      <c r="H89" s="52"/>
      <c r="I89" s="52"/>
      <c r="J89" s="52"/>
      <c r="K89" s="226"/>
      <c r="L89" s="226"/>
    </row>
    <row r="90" spans="1:33" ht="17.399999999999999" x14ac:dyDescent="0.3">
      <c r="B90" s="97"/>
      <c r="C90" s="39"/>
      <c r="D90" s="51"/>
      <c r="E90" s="51"/>
      <c r="F90" s="99"/>
      <c r="K90" s="227"/>
      <c r="L90" s="227"/>
    </row>
    <row r="91" spans="1:33" x14ac:dyDescent="0.3">
      <c r="B91" s="30"/>
      <c r="C91" s="30"/>
      <c r="D91" s="51"/>
      <c r="E91" s="51"/>
      <c r="F91" s="51"/>
      <c r="G91" s="52"/>
      <c r="H91" s="52"/>
    </row>
    <row r="92" spans="1:33" x14ac:dyDescent="0.3">
      <c r="B92" s="30"/>
      <c r="C92" s="30"/>
      <c r="D92" s="51"/>
      <c r="E92" s="51"/>
    </row>
    <row r="93" spans="1:33" x14ac:dyDescent="0.3">
      <c r="B93" s="30"/>
      <c r="C93" s="30"/>
      <c r="D93" s="210"/>
      <c r="E93" s="210"/>
    </row>
    <row r="94" spans="1:33" x14ac:dyDescent="0.3">
      <c r="B94" s="30"/>
      <c r="C94" s="30"/>
      <c r="D94" s="109"/>
      <c r="E94" s="210"/>
    </row>
    <row r="95" spans="1:33" x14ac:dyDescent="0.3">
      <c r="B95" s="30"/>
      <c r="C95" s="30"/>
      <c r="D95" s="210"/>
      <c r="E95" s="210"/>
    </row>
    <row r="96" spans="1:33" x14ac:dyDescent="0.3">
      <c r="D96" s="99"/>
    </row>
    <row r="139" spans="1:13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</sheetData>
  <sheetProtection password="C4FF" sheet="1"/>
  <mergeCells count="12">
    <mergeCell ref="A1:R1"/>
    <mergeCell ref="A2:R2"/>
    <mergeCell ref="A3:R3"/>
    <mergeCell ref="O7:R7"/>
    <mergeCell ref="C7:J7"/>
    <mergeCell ref="A4:S4"/>
    <mergeCell ref="A139:M139"/>
    <mergeCell ref="A5:R5"/>
    <mergeCell ref="K7:N7"/>
    <mergeCell ref="A7:A8"/>
    <mergeCell ref="B7:B8"/>
    <mergeCell ref="Q6:R6"/>
  </mergeCells>
  <phoneticPr fontId="15" type="noConversion"/>
  <printOptions horizontalCentered="1"/>
  <pageMargins left="0.19685039370078741" right="0.27559055118110237" top="0.39370078740157483" bottom="0.27559055118110237" header="0.15748031496062992" footer="0.15748031496062992"/>
  <pageSetup paperSize="9" scale="37" orientation="landscape" horizontalDpi="4294967294" verticalDpi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showGridLines="0" showZeros="0" tabSelected="1" view="pageBreakPreview" zoomScale="75" zoomScaleNormal="75" zoomScaleSheetLayoutView="75" workbookViewId="0">
      <pane xSplit="2" ySplit="5" topLeftCell="I30" activePane="bottomRight" state="frozen"/>
      <selection pane="topRight" activeCell="C1" sqref="C1"/>
      <selection pane="bottomLeft" activeCell="A6" sqref="A6"/>
      <selection pane="bottomRight" activeCell="K36" sqref="K36"/>
    </sheetView>
  </sheetViews>
  <sheetFormatPr defaultColWidth="7.5546875" defaultRowHeight="15.6" x14ac:dyDescent="0.3"/>
  <cols>
    <col min="1" max="1" width="11" style="41" customWidth="1"/>
    <col min="2" max="2" width="57.44140625" style="34" customWidth="1"/>
    <col min="3" max="3" width="25" style="258" customWidth="1"/>
    <col min="4" max="4" width="21.33203125" style="259" customWidth="1"/>
    <col min="5" max="5" width="19.44140625" style="260" customWidth="1"/>
    <col min="6" max="6" width="22.33203125" style="11" customWidth="1"/>
    <col min="7" max="7" width="20.88671875" style="11" customWidth="1"/>
    <col min="8" max="8" width="19.88671875" style="11" customWidth="1"/>
    <col min="9" max="9" width="17" style="11" customWidth="1"/>
    <col min="10" max="10" width="20.88671875" style="214" customWidth="1"/>
    <col min="11" max="11" width="18.6640625" style="214" customWidth="1"/>
    <col min="12" max="12" width="19" style="28" customWidth="1"/>
    <col min="13" max="13" width="16.33203125" style="28" customWidth="1"/>
    <col min="14" max="14" width="1" style="11" hidden="1" customWidth="1"/>
    <col min="15" max="15" width="23.109375" style="11" customWidth="1"/>
    <col min="16" max="16" width="22" style="11" customWidth="1"/>
    <col min="17" max="17" width="22.88671875" style="11" customWidth="1"/>
    <col min="18" max="18" width="14" style="11" customWidth="1"/>
    <col min="19" max="20" width="7.5546875" style="29" customWidth="1"/>
    <col min="21" max="16384" width="7.5546875" style="11"/>
  </cols>
  <sheetData>
    <row r="1" spans="1:20" ht="18" customHeight="1" x14ac:dyDescent="0.35">
      <c r="A1" s="294" t="s">
        <v>141</v>
      </c>
      <c r="B1" s="294"/>
      <c r="C1" s="294"/>
      <c r="D1" s="294"/>
      <c r="E1" s="247"/>
      <c r="F1" s="53"/>
      <c r="G1" s="53"/>
      <c r="H1" s="52"/>
      <c r="I1" s="52"/>
      <c r="J1" s="214" t="s">
        <v>24</v>
      </c>
    </row>
    <row r="2" spans="1:20" s="7" customFormat="1" x14ac:dyDescent="0.3">
      <c r="A2" s="40"/>
      <c r="B2" s="278" t="s">
        <v>24</v>
      </c>
      <c r="C2" s="277"/>
      <c r="D2" s="272"/>
      <c r="E2" s="263"/>
      <c r="F2" s="229"/>
      <c r="G2" s="229"/>
      <c r="H2" s="55"/>
      <c r="I2" s="54"/>
      <c r="J2" s="215"/>
      <c r="K2" s="216"/>
      <c r="L2" s="196"/>
      <c r="M2" s="28"/>
      <c r="R2" s="7" t="s">
        <v>226</v>
      </c>
      <c r="S2" s="28"/>
      <c r="T2" s="28"/>
    </row>
    <row r="3" spans="1:20" s="28" customFormat="1" ht="20.399999999999999" x14ac:dyDescent="0.3">
      <c r="A3" s="3" t="s">
        <v>138</v>
      </c>
      <c r="B3" s="2" t="s">
        <v>25</v>
      </c>
      <c r="C3" s="293" t="s">
        <v>78</v>
      </c>
      <c r="D3" s="293"/>
      <c r="E3" s="293"/>
      <c r="F3" s="293"/>
      <c r="G3" s="293"/>
      <c r="H3" s="293"/>
      <c r="I3" s="293"/>
      <c r="J3" s="293" t="s">
        <v>79</v>
      </c>
      <c r="K3" s="293"/>
      <c r="L3" s="293"/>
      <c r="M3" s="293"/>
      <c r="N3" s="293" t="s">
        <v>80</v>
      </c>
      <c r="O3" s="293"/>
      <c r="P3" s="293"/>
      <c r="Q3" s="293"/>
      <c r="R3" s="293"/>
    </row>
    <row r="4" spans="1:20" s="68" customFormat="1" ht="128.25" customHeight="1" x14ac:dyDescent="0.25">
      <c r="A4" s="3"/>
      <c r="B4" s="2"/>
      <c r="C4" s="261" t="s">
        <v>248</v>
      </c>
      <c r="D4" s="69" t="s">
        <v>253</v>
      </c>
      <c r="E4" s="89" t="s">
        <v>85</v>
      </c>
      <c r="F4" s="279" t="s">
        <v>256</v>
      </c>
      <c r="G4" s="69" t="s">
        <v>255</v>
      </c>
      <c r="H4" s="69" t="s">
        <v>116</v>
      </c>
      <c r="I4" s="69" t="s">
        <v>212</v>
      </c>
      <c r="J4" s="69" t="s">
        <v>247</v>
      </c>
      <c r="K4" s="64" t="s">
        <v>85</v>
      </c>
      <c r="L4" s="64" t="s">
        <v>193</v>
      </c>
      <c r="M4" s="64" t="s">
        <v>10</v>
      </c>
      <c r="N4" s="65" t="s">
        <v>84</v>
      </c>
      <c r="O4" s="65" t="s">
        <v>249</v>
      </c>
      <c r="P4" s="64" t="s">
        <v>85</v>
      </c>
      <c r="Q4" s="64" t="s">
        <v>200</v>
      </c>
      <c r="R4" s="64" t="s">
        <v>10</v>
      </c>
    </row>
    <row r="5" spans="1:20" s="17" customFormat="1" ht="13.8" x14ac:dyDescent="0.25">
      <c r="A5" s="22">
        <v>1</v>
      </c>
      <c r="B5" s="22">
        <v>2</v>
      </c>
      <c r="C5" s="88" t="s">
        <v>74</v>
      </c>
      <c r="D5" s="194" t="s">
        <v>192</v>
      </c>
      <c r="E5" s="88" t="s">
        <v>11</v>
      </c>
      <c r="F5" s="21" t="s">
        <v>107</v>
      </c>
      <c r="G5" s="21" t="s">
        <v>108</v>
      </c>
      <c r="H5" s="21" t="s">
        <v>75</v>
      </c>
      <c r="I5" s="21" t="s">
        <v>12</v>
      </c>
      <c r="J5" s="194" t="s">
        <v>13</v>
      </c>
      <c r="K5" s="194" t="s">
        <v>14</v>
      </c>
      <c r="L5" s="194" t="s">
        <v>15</v>
      </c>
      <c r="M5" s="194" t="s">
        <v>76</v>
      </c>
      <c r="N5" s="21"/>
      <c r="O5" s="21" t="s">
        <v>16</v>
      </c>
      <c r="P5" s="21" t="s">
        <v>73</v>
      </c>
      <c r="Q5" s="21" t="s">
        <v>103</v>
      </c>
      <c r="R5" s="21" t="s">
        <v>104</v>
      </c>
      <c r="S5" s="31"/>
      <c r="T5" s="31"/>
    </row>
    <row r="6" spans="1:20" s="7" customFormat="1" ht="25.5" customHeight="1" x14ac:dyDescent="0.35">
      <c r="A6" s="70" t="s">
        <v>118</v>
      </c>
      <c r="B6" s="127" t="s">
        <v>60</v>
      </c>
      <c r="C6" s="153">
        <f>C7+C9+C8+C10</f>
        <v>1091674.7266699998</v>
      </c>
      <c r="D6" s="153">
        <f>D7+D9+D8+D10</f>
        <v>210518.39967000001</v>
      </c>
      <c r="E6" s="153">
        <f>E7+E9+E8+E10</f>
        <v>157186.63554000005</v>
      </c>
      <c r="F6" s="154">
        <f>E6-D6</f>
        <v>-53331.764129999967</v>
      </c>
      <c r="G6" s="178">
        <f>IFERROR(E6/D6,"")</f>
        <v>0.74666459457415291</v>
      </c>
      <c r="H6" s="154">
        <f t="shared" ref="H6:H14" si="0">E6-C6</f>
        <v>-934488.09112999972</v>
      </c>
      <c r="I6" s="178">
        <f>IFERROR(E6/C6,"")</f>
        <v>0.14398669466268196</v>
      </c>
      <c r="J6" s="154">
        <f>J7+J9+J8+J10</f>
        <v>20435.789769999999</v>
      </c>
      <c r="K6" s="154">
        <f>K7+K9+K8+K10</f>
        <v>7214.2428500000005</v>
      </c>
      <c r="L6" s="154">
        <f t="shared" ref="L6:L17" si="1">K6-J6</f>
        <v>-13221.546919999999</v>
      </c>
      <c r="M6" s="178">
        <f>IFERROR(K6/J6,"")</f>
        <v>0.35302001690145596</v>
      </c>
      <c r="N6" s="154" t="e">
        <f>#REF!+#REF!</f>
        <v>#REF!</v>
      </c>
      <c r="O6" s="154">
        <f t="shared" ref="O6:O14" si="2">C6+J6</f>
        <v>1112110.5164399997</v>
      </c>
      <c r="P6" s="154">
        <f t="shared" ref="P6:P14" si="3">E6+K6</f>
        <v>164400.87839000006</v>
      </c>
      <c r="Q6" s="154">
        <f>P6-O6</f>
        <v>-947709.6380499996</v>
      </c>
      <c r="R6" s="178">
        <f>IFERROR(P6/O6,"")</f>
        <v>0.14782782462687896</v>
      </c>
      <c r="S6" s="28"/>
      <c r="T6" s="28"/>
    </row>
    <row r="7" spans="1:20" s="7" customFormat="1" ht="133.5" customHeight="1" x14ac:dyDescent="0.4">
      <c r="A7" s="71" t="s">
        <v>142</v>
      </c>
      <c r="B7" s="128" t="s">
        <v>160</v>
      </c>
      <c r="C7" s="156">
        <v>642607.13166999992</v>
      </c>
      <c r="D7" s="156">
        <v>132538.39967000001</v>
      </c>
      <c r="E7" s="156">
        <v>97244.134480000037</v>
      </c>
      <c r="F7" s="154">
        <f t="shared" ref="F7:F12" si="4">E7-D7</f>
        <v>-35294.265189999976</v>
      </c>
      <c r="G7" s="230">
        <f t="shared" ref="G7:G48" si="5">IFERROR(E7/D7,"")</f>
        <v>0.73370536178287049</v>
      </c>
      <c r="H7" s="156">
        <f t="shared" si="0"/>
        <v>-545362.99718999991</v>
      </c>
      <c r="I7" s="230">
        <f t="shared" ref="I7:I48" si="6">IFERROR(E7/C7,"")</f>
        <v>0.15132750585460064</v>
      </c>
      <c r="J7" s="156">
        <v>6674.0983900000001</v>
      </c>
      <c r="K7" s="156">
        <v>539.62536</v>
      </c>
      <c r="L7" s="156">
        <f>K7-J7</f>
        <v>-6134.4730300000001</v>
      </c>
      <c r="M7" s="230">
        <f t="shared" ref="M7:M48" si="7">IFERROR(K7/J7,"")</f>
        <v>8.085367168223602E-2</v>
      </c>
      <c r="N7" s="156"/>
      <c r="O7" s="156">
        <f t="shared" si="2"/>
        <v>649281.23005999997</v>
      </c>
      <c r="P7" s="156">
        <f t="shared" si="3"/>
        <v>97783.759840000042</v>
      </c>
      <c r="Q7" s="156">
        <f t="shared" ref="Q7:Q66" si="8">P7-O7</f>
        <v>-551497.4702199999</v>
      </c>
      <c r="R7" s="230">
        <f t="shared" ref="R7:R48" si="9">IFERROR(P7/O7,"")</f>
        <v>0.15060309048355497</v>
      </c>
      <c r="S7" s="28"/>
      <c r="T7" s="28"/>
    </row>
    <row r="8" spans="1:20" s="7" customFormat="1" ht="91.5" customHeight="1" x14ac:dyDescent="0.4">
      <c r="A8" s="71" t="s">
        <v>159</v>
      </c>
      <c r="B8" s="128" t="s">
        <v>161</v>
      </c>
      <c r="C8" s="156">
        <v>363240.01500000001</v>
      </c>
      <c r="D8" s="156">
        <v>62166.199000000001</v>
      </c>
      <c r="E8" s="156">
        <v>49981.63355000002</v>
      </c>
      <c r="F8" s="154">
        <f t="shared" si="4"/>
        <v>-12184.56544999998</v>
      </c>
      <c r="G8" s="230">
        <f t="shared" si="5"/>
        <v>0.8040001536848026</v>
      </c>
      <c r="H8" s="156">
        <f>E8-C8</f>
        <v>-313258.38144999999</v>
      </c>
      <c r="I8" s="230">
        <f t="shared" si="6"/>
        <v>0.13759947000883155</v>
      </c>
      <c r="J8" s="156">
        <v>214.66788</v>
      </c>
      <c r="K8" s="156">
        <v>175.47188</v>
      </c>
      <c r="L8" s="156">
        <f>K8-J8</f>
        <v>-39.195999999999998</v>
      </c>
      <c r="M8" s="230">
        <f t="shared" si="7"/>
        <v>0.81741096991315143</v>
      </c>
      <c r="N8" s="156"/>
      <c r="O8" s="156">
        <f t="shared" si="2"/>
        <v>363454.68288000004</v>
      </c>
      <c r="P8" s="156">
        <f t="shared" si="3"/>
        <v>50157.105430000018</v>
      </c>
      <c r="Q8" s="156">
        <f>P8-O8</f>
        <v>-313297.57745000004</v>
      </c>
      <c r="R8" s="230">
        <f t="shared" si="9"/>
        <v>0.1380009882733032</v>
      </c>
      <c r="S8" s="28"/>
      <c r="T8" s="28"/>
    </row>
    <row r="9" spans="1:20" s="59" customFormat="1" ht="51.75" customHeight="1" x14ac:dyDescent="0.4">
      <c r="A9" s="71" t="s">
        <v>119</v>
      </c>
      <c r="B9" s="128" t="s">
        <v>162</v>
      </c>
      <c r="C9" s="156">
        <v>85827.58</v>
      </c>
      <c r="D9" s="156">
        <v>15813.800999999999</v>
      </c>
      <c r="E9" s="156">
        <v>9960.86751</v>
      </c>
      <c r="F9" s="154">
        <f t="shared" si="4"/>
        <v>-5852.9334899999994</v>
      </c>
      <c r="G9" s="230">
        <f t="shared" si="5"/>
        <v>0.62988446041530433</v>
      </c>
      <c r="H9" s="156">
        <f>E9-C9</f>
        <v>-75866.712490000005</v>
      </c>
      <c r="I9" s="230">
        <f t="shared" si="6"/>
        <v>0.11605672104468051</v>
      </c>
      <c r="J9" s="156">
        <v>13547.023499999999</v>
      </c>
      <c r="K9" s="156">
        <v>6499.1456100000005</v>
      </c>
      <c r="L9" s="156">
        <f t="shared" si="1"/>
        <v>-7047.8778899999988</v>
      </c>
      <c r="M9" s="230">
        <f t="shared" si="7"/>
        <v>0.47974712747785525</v>
      </c>
      <c r="N9" s="156" t="e">
        <f>#REF!+#REF!</f>
        <v>#REF!</v>
      </c>
      <c r="O9" s="156">
        <f t="shared" si="2"/>
        <v>99374.603499999997</v>
      </c>
      <c r="P9" s="156">
        <f t="shared" si="3"/>
        <v>16460.01312</v>
      </c>
      <c r="Q9" s="156">
        <f>P9-O9</f>
        <v>-82914.590379999994</v>
      </c>
      <c r="R9" s="230">
        <f t="shared" si="9"/>
        <v>0.16563601302821801</v>
      </c>
      <c r="S9" s="58"/>
      <c r="T9" s="58"/>
    </row>
    <row r="10" spans="1:20" s="59" customFormat="1" ht="84" hidden="1" x14ac:dyDescent="0.4">
      <c r="A10" s="71" t="s">
        <v>222</v>
      </c>
      <c r="B10" s="128" t="s">
        <v>223</v>
      </c>
      <c r="C10" s="273">
        <v>0</v>
      </c>
      <c r="D10" s="155">
        <v>0</v>
      </c>
      <c r="E10" s="155">
        <v>0</v>
      </c>
      <c r="F10" s="154">
        <f t="shared" si="4"/>
        <v>0</v>
      </c>
      <c r="G10" s="230" t="str">
        <f t="shared" si="5"/>
        <v/>
      </c>
      <c r="H10" s="156">
        <f>E10-C10</f>
        <v>0</v>
      </c>
      <c r="I10" s="230" t="str">
        <f t="shared" si="6"/>
        <v/>
      </c>
      <c r="J10" s="156"/>
      <c r="K10" s="156"/>
      <c r="L10" s="156">
        <f>K10-J10</f>
        <v>0</v>
      </c>
      <c r="M10" s="230" t="str">
        <f t="shared" si="7"/>
        <v/>
      </c>
      <c r="N10" s="156"/>
      <c r="O10" s="156">
        <f>C10+J10</f>
        <v>0</v>
      </c>
      <c r="P10" s="156">
        <f>E10+K10</f>
        <v>0</v>
      </c>
      <c r="Q10" s="156">
        <f>P10-O10</f>
        <v>0</v>
      </c>
      <c r="R10" s="230" t="str">
        <f t="shared" si="9"/>
        <v/>
      </c>
      <c r="S10" s="58"/>
      <c r="T10" s="58"/>
    </row>
    <row r="11" spans="1:20" s="7" customFormat="1" ht="24.75" customHeight="1" x14ac:dyDescent="0.35">
      <c r="A11" s="70" t="s">
        <v>120</v>
      </c>
      <c r="B11" s="127" t="s">
        <v>61</v>
      </c>
      <c r="C11" s="154">
        <v>6589984.6220299993</v>
      </c>
      <c r="D11" s="154">
        <v>1172416.2196900006</v>
      </c>
      <c r="E11" s="154">
        <v>917863.97831999988</v>
      </c>
      <c r="F11" s="154">
        <f t="shared" si="4"/>
        <v>-254552.24137000076</v>
      </c>
      <c r="G11" s="178">
        <f t="shared" si="5"/>
        <v>0.78288236114875054</v>
      </c>
      <c r="H11" s="154">
        <f t="shared" si="0"/>
        <v>-5672120.6437099995</v>
      </c>
      <c r="I11" s="178">
        <f t="shared" si="6"/>
        <v>0.13928165708484738</v>
      </c>
      <c r="J11" s="154">
        <v>316354.89547000005</v>
      </c>
      <c r="K11" s="154">
        <v>51464.215899999996</v>
      </c>
      <c r="L11" s="154">
        <f t="shared" si="1"/>
        <v>-264890.67957000004</v>
      </c>
      <c r="M11" s="178">
        <f t="shared" si="7"/>
        <v>0.16267874035437632</v>
      </c>
      <c r="N11" s="154" t="e">
        <f>#REF!+#REF!</f>
        <v>#REF!</v>
      </c>
      <c r="O11" s="154">
        <f t="shared" si="2"/>
        <v>6906339.5174999991</v>
      </c>
      <c r="P11" s="154">
        <f t="shared" si="3"/>
        <v>969328.19421999983</v>
      </c>
      <c r="Q11" s="154">
        <f t="shared" si="8"/>
        <v>-5937011.3232799992</v>
      </c>
      <c r="R11" s="178">
        <f t="shared" si="9"/>
        <v>0.1403533944086901</v>
      </c>
      <c r="S11" s="28"/>
      <c r="T11" s="28"/>
    </row>
    <row r="12" spans="1:20" s="7" customFormat="1" ht="29.25" customHeight="1" x14ac:dyDescent="0.35">
      <c r="A12" s="70" t="s">
        <v>109</v>
      </c>
      <c r="B12" s="129" t="s">
        <v>213</v>
      </c>
      <c r="C12" s="154">
        <v>385984.859</v>
      </c>
      <c r="D12" s="154">
        <v>102070.88900000002</v>
      </c>
      <c r="E12" s="154">
        <v>51717.531100000015</v>
      </c>
      <c r="F12" s="154">
        <f t="shared" si="4"/>
        <v>-50353.35790000001</v>
      </c>
      <c r="G12" s="178">
        <f t="shared" si="5"/>
        <v>0.50668247927183241</v>
      </c>
      <c r="H12" s="154">
        <f t="shared" si="0"/>
        <v>-334267.32789999997</v>
      </c>
      <c r="I12" s="178">
        <f t="shared" si="6"/>
        <v>0.13398849694257053</v>
      </c>
      <c r="J12" s="154">
        <v>445.19578000000001</v>
      </c>
      <c r="K12" s="154">
        <v>30.29419</v>
      </c>
      <c r="L12" s="154">
        <f t="shared" si="1"/>
        <v>-414.90159</v>
      </c>
      <c r="M12" s="178">
        <f t="shared" si="7"/>
        <v>6.8046893885651841E-2</v>
      </c>
      <c r="N12" s="154" t="e">
        <f>#REF!+#REF!</f>
        <v>#REF!</v>
      </c>
      <c r="O12" s="154">
        <f t="shared" si="2"/>
        <v>386430.05478000001</v>
      </c>
      <c r="P12" s="154">
        <f t="shared" si="3"/>
        <v>51747.825290000015</v>
      </c>
      <c r="Q12" s="154">
        <f t="shared" si="8"/>
        <v>-334682.22949</v>
      </c>
      <c r="R12" s="178">
        <f t="shared" si="9"/>
        <v>0.13391252737694218</v>
      </c>
      <c r="S12" s="28"/>
      <c r="T12" s="28"/>
    </row>
    <row r="13" spans="1:20" s="7" customFormat="1" ht="47.25" customHeight="1" x14ac:dyDescent="0.35">
      <c r="A13" s="189" t="s">
        <v>110</v>
      </c>
      <c r="B13" s="130" t="s">
        <v>62</v>
      </c>
      <c r="C13" s="154">
        <f>SUM(C14:C30)</f>
        <v>553720.09600000002</v>
      </c>
      <c r="D13" s="154">
        <f>SUM(D14:D30)</f>
        <v>102502.89684000003</v>
      </c>
      <c r="E13" s="154">
        <f>SUM(E14:E30)</f>
        <v>67839.20984000001</v>
      </c>
      <c r="F13" s="154">
        <f t="shared" ref="F13:F79" si="10">E13-D13</f>
        <v>-34663.68700000002</v>
      </c>
      <c r="G13" s="178">
        <f t="shared" si="5"/>
        <v>0.66182724519378555</v>
      </c>
      <c r="H13" s="154">
        <f t="shared" si="0"/>
        <v>-485880.88615999999</v>
      </c>
      <c r="I13" s="178">
        <f t="shared" si="6"/>
        <v>0.12251534724865758</v>
      </c>
      <c r="J13" s="154">
        <f>SUM(J14:J30)</f>
        <v>74298.0386</v>
      </c>
      <c r="K13" s="154">
        <f>SUM(K14:K30)</f>
        <v>5375.3088900000002</v>
      </c>
      <c r="L13" s="154">
        <f t="shared" si="1"/>
        <v>-68922.72971</v>
      </c>
      <c r="M13" s="178">
        <f t="shared" si="7"/>
        <v>7.2347924538616284E-2</v>
      </c>
      <c r="N13" s="154" t="e">
        <f>#REF!+#REF!</f>
        <v>#REF!</v>
      </c>
      <c r="O13" s="154">
        <f t="shared" si="2"/>
        <v>628018.13459999999</v>
      </c>
      <c r="P13" s="154">
        <f t="shared" si="3"/>
        <v>73214.518730000011</v>
      </c>
      <c r="Q13" s="154">
        <f t="shared" si="8"/>
        <v>-554803.61586999998</v>
      </c>
      <c r="R13" s="178">
        <f t="shared" si="9"/>
        <v>0.11658026209168644</v>
      </c>
      <c r="S13" s="28"/>
      <c r="T13" s="28"/>
    </row>
    <row r="14" spans="1:20" s="233" customFormat="1" ht="108" customHeight="1" x14ac:dyDescent="0.4">
      <c r="A14" s="231" t="s">
        <v>122</v>
      </c>
      <c r="B14" s="128" t="s">
        <v>194</v>
      </c>
      <c r="C14" s="156">
        <v>116895.62700000001</v>
      </c>
      <c r="D14" s="156">
        <v>20862.35584</v>
      </c>
      <c r="E14" s="156">
        <v>14834.01053</v>
      </c>
      <c r="F14" s="156">
        <f t="shared" si="10"/>
        <v>-6028.3453100000006</v>
      </c>
      <c r="G14" s="230">
        <f t="shared" si="5"/>
        <v>0.71104196686926036</v>
      </c>
      <c r="H14" s="156">
        <f t="shared" si="0"/>
        <v>-102061.61647000001</v>
      </c>
      <c r="I14" s="230">
        <f t="shared" si="6"/>
        <v>0.12689961900798905</v>
      </c>
      <c r="J14" s="156">
        <v>0</v>
      </c>
      <c r="K14" s="156">
        <v>0</v>
      </c>
      <c r="L14" s="156">
        <f t="shared" si="1"/>
        <v>0</v>
      </c>
      <c r="M14" s="230" t="str">
        <f t="shared" si="7"/>
        <v/>
      </c>
      <c r="N14" s="156" t="e">
        <f>#REF!+#REF!</f>
        <v>#REF!</v>
      </c>
      <c r="O14" s="156">
        <f t="shared" si="2"/>
        <v>116895.62700000001</v>
      </c>
      <c r="P14" s="156">
        <f t="shared" si="3"/>
        <v>14834.01053</v>
      </c>
      <c r="Q14" s="156">
        <f t="shared" si="8"/>
        <v>-102061.61647000001</v>
      </c>
      <c r="R14" s="230">
        <f t="shared" si="9"/>
        <v>0.12689961900798905</v>
      </c>
      <c r="S14" s="232"/>
      <c r="T14" s="232"/>
    </row>
    <row r="15" spans="1:20" s="233" customFormat="1" ht="66.75" customHeight="1" x14ac:dyDescent="0.4">
      <c r="A15" s="231">
        <v>3050</v>
      </c>
      <c r="B15" s="128" t="s">
        <v>163</v>
      </c>
      <c r="C15" s="156">
        <v>1000</v>
      </c>
      <c r="D15" s="156">
        <v>200</v>
      </c>
      <c r="E15" s="156">
        <v>0</v>
      </c>
      <c r="F15" s="156">
        <f t="shared" ref="F15:F22" si="11">E15-D15</f>
        <v>-200</v>
      </c>
      <c r="G15" s="230">
        <f t="shared" si="5"/>
        <v>0</v>
      </c>
      <c r="H15" s="156">
        <f t="shared" ref="H15:H22" si="12">E15-C15</f>
        <v>-1000</v>
      </c>
      <c r="I15" s="230">
        <f t="shared" si="6"/>
        <v>0</v>
      </c>
      <c r="J15" s="156">
        <v>0</v>
      </c>
      <c r="K15" s="156">
        <v>0</v>
      </c>
      <c r="L15" s="156">
        <f t="shared" si="1"/>
        <v>0</v>
      </c>
      <c r="M15" s="230" t="str">
        <f t="shared" si="7"/>
        <v/>
      </c>
      <c r="N15" s="156"/>
      <c r="O15" s="156">
        <f t="shared" ref="O15:O28" si="13">C15+J15</f>
        <v>1000</v>
      </c>
      <c r="P15" s="156">
        <f t="shared" ref="P15:P28" si="14">E15+K15</f>
        <v>0</v>
      </c>
      <c r="Q15" s="156">
        <f t="shared" ref="Q15:Q28" si="15">P15-O15</f>
        <v>-1000</v>
      </c>
      <c r="R15" s="230">
        <f t="shared" si="9"/>
        <v>0</v>
      </c>
      <c r="S15" s="232"/>
      <c r="T15" s="232"/>
    </row>
    <row r="16" spans="1:20" s="233" customFormat="1" ht="23.25" hidden="1" customHeight="1" x14ac:dyDescent="0.4">
      <c r="A16" s="231">
        <v>3070</v>
      </c>
      <c r="B16" s="128" t="s">
        <v>243</v>
      </c>
      <c r="C16" s="156"/>
      <c r="D16" s="156"/>
      <c r="E16" s="156">
        <v>0</v>
      </c>
      <c r="F16" s="156"/>
      <c r="G16" s="230" t="str">
        <f t="shared" si="5"/>
        <v/>
      </c>
      <c r="H16" s="156">
        <f t="shared" si="12"/>
        <v>0</v>
      </c>
      <c r="I16" s="230" t="str">
        <f t="shared" si="6"/>
        <v/>
      </c>
      <c r="J16" s="156">
        <v>0</v>
      </c>
      <c r="K16" s="156">
        <v>0</v>
      </c>
      <c r="L16" s="156">
        <f t="shared" si="1"/>
        <v>0</v>
      </c>
      <c r="M16" s="230" t="str">
        <f t="shared" si="7"/>
        <v/>
      </c>
      <c r="N16" s="156"/>
      <c r="O16" s="156">
        <f>C16+J16</f>
        <v>0</v>
      </c>
      <c r="P16" s="156">
        <f>E16+K16</f>
        <v>0</v>
      </c>
      <c r="Q16" s="156">
        <f>P16-O16</f>
        <v>0</v>
      </c>
      <c r="R16" s="230"/>
      <c r="S16" s="232"/>
      <c r="T16" s="232"/>
    </row>
    <row r="17" spans="1:20" s="233" customFormat="1" ht="60.75" customHeight="1" x14ac:dyDescent="0.4">
      <c r="A17" s="231">
        <v>3090</v>
      </c>
      <c r="B17" s="128" t="s">
        <v>164</v>
      </c>
      <c r="C17" s="156">
        <v>650</v>
      </c>
      <c r="D17" s="156">
        <v>146.75</v>
      </c>
      <c r="E17" s="156">
        <v>50.246190000000006</v>
      </c>
      <c r="F17" s="156">
        <f t="shared" si="11"/>
        <v>-96.503809999999987</v>
      </c>
      <c r="G17" s="230">
        <f t="shared" si="5"/>
        <v>0.34239311754684842</v>
      </c>
      <c r="H17" s="156">
        <f t="shared" si="12"/>
        <v>-599.75381000000004</v>
      </c>
      <c r="I17" s="230">
        <f t="shared" si="6"/>
        <v>7.7301830769230778E-2</v>
      </c>
      <c r="J17" s="156">
        <v>0</v>
      </c>
      <c r="K17" s="156">
        <v>0</v>
      </c>
      <c r="L17" s="156">
        <f t="shared" si="1"/>
        <v>0</v>
      </c>
      <c r="M17" s="230" t="str">
        <f t="shared" si="7"/>
        <v/>
      </c>
      <c r="N17" s="156"/>
      <c r="O17" s="156">
        <f t="shared" si="13"/>
        <v>650</v>
      </c>
      <c r="P17" s="156">
        <f t="shared" si="14"/>
        <v>50.246190000000006</v>
      </c>
      <c r="Q17" s="156">
        <f t="shared" si="15"/>
        <v>-599.75381000000004</v>
      </c>
      <c r="R17" s="230">
        <f t="shared" si="9"/>
        <v>7.7301830769230778E-2</v>
      </c>
      <c r="S17" s="232"/>
      <c r="T17" s="232"/>
    </row>
    <row r="18" spans="1:20" s="233" customFormat="1" ht="102" customHeight="1" x14ac:dyDescent="0.4">
      <c r="A18" s="234" t="s">
        <v>111</v>
      </c>
      <c r="B18" s="203" t="s">
        <v>195</v>
      </c>
      <c r="C18" s="156">
        <v>212036.071</v>
      </c>
      <c r="D18" s="156">
        <v>38871.526000000005</v>
      </c>
      <c r="E18" s="156">
        <v>28676.456050000001</v>
      </c>
      <c r="F18" s="156">
        <f t="shared" si="11"/>
        <v>-10195.069950000005</v>
      </c>
      <c r="G18" s="230">
        <f t="shared" si="5"/>
        <v>0.73772395892047038</v>
      </c>
      <c r="H18" s="156">
        <f t="shared" si="12"/>
        <v>-183359.61494999999</v>
      </c>
      <c r="I18" s="230">
        <f t="shared" si="6"/>
        <v>0.13524329098703211</v>
      </c>
      <c r="J18" s="156">
        <v>53711.816549999996</v>
      </c>
      <c r="K18" s="156">
        <v>2776.6107900000002</v>
      </c>
      <c r="L18" s="156">
        <f>K18-J18</f>
        <v>-50935.205759999997</v>
      </c>
      <c r="M18" s="230">
        <f t="shared" si="7"/>
        <v>5.1694598476580485E-2</v>
      </c>
      <c r="N18" s="156" t="e">
        <f>#REF!+#REF!</f>
        <v>#REF!</v>
      </c>
      <c r="O18" s="156">
        <f t="shared" si="13"/>
        <v>265747.88754999998</v>
      </c>
      <c r="P18" s="156">
        <f t="shared" si="14"/>
        <v>31453.06684</v>
      </c>
      <c r="Q18" s="156">
        <f t="shared" si="15"/>
        <v>-234294.82071</v>
      </c>
      <c r="R18" s="230">
        <f t="shared" si="9"/>
        <v>0.1183567897000956</v>
      </c>
      <c r="S18" s="232"/>
      <c r="T18" s="232"/>
    </row>
    <row r="19" spans="1:20" s="233" customFormat="1" ht="52.5" customHeight="1" x14ac:dyDescent="0.4">
      <c r="A19" s="231" t="s">
        <v>112</v>
      </c>
      <c r="B19" s="128" t="s">
        <v>196</v>
      </c>
      <c r="C19" s="156">
        <v>6975</v>
      </c>
      <c r="D19" s="156">
        <v>1097</v>
      </c>
      <c r="E19" s="156">
        <v>885.95507999999995</v>
      </c>
      <c r="F19" s="156">
        <f t="shared" si="11"/>
        <v>-211.04492000000005</v>
      </c>
      <c r="G19" s="230">
        <f t="shared" si="5"/>
        <v>0.80761629899726528</v>
      </c>
      <c r="H19" s="156">
        <f t="shared" si="12"/>
        <v>-6089.0449200000003</v>
      </c>
      <c r="I19" s="230">
        <f t="shared" si="6"/>
        <v>0.12701864946236557</v>
      </c>
      <c r="J19" s="156">
        <v>0</v>
      </c>
      <c r="K19" s="156">
        <v>0</v>
      </c>
      <c r="L19" s="156">
        <f>K19-J19</f>
        <v>0</v>
      </c>
      <c r="M19" s="230" t="str">
        <f t="shared" si="7"/>
        <v/>
      </c>
      <c r="N19" s="156"/>
      <c r="O19" s="156">
        <f t="shared" si="13"/>
        <v>6975</v>
      </c>
      <c r="P19" s="156">
        <f t="shared" si="14"/>
        <v>885.95507999999995</v>
      </c>
      <c r="Q19" s="156">
        <f t="shared" si="15"/>
        <v>-6089.0449200000003</v>
      </c>
      <c r="R19" s="230">
        <f t="shared" si="9"/>
        <v>0.12701864946236557</v>
      </c>
      <c r="S19" s="232"/>
      <c r="T19" s="232"/>
    </row>
    <row r="20" spans="1:20" s="233" customFormat="1" ht="54.75" customHeight="1" x14ac:dyDescent="0.4">
      <c r="A20" s="231">
        <v>3120</v>
      </c>
      <c r="B20" s="128" t="s">
        <v>197</v>
      </c>
      <c r="C20" s="156">
        <v>18465.076000000001</v>
      </c>
      <c r="D20" s="156">
        <v>2798.4209999999998</v>
      </c>
      <c r="E20" s="156">
        <v>1998.58789</v>
      </c>
      <c r="F20" s="156">
        <f t="shared" si="11"/>
        <v>-799.83310999999981</v>
      </c>
      <c r="G20" s="230">
        <f t="shared" si="5"/>
        <v>0.71418413812646497</v>
      </c>
      <c r="H20" s="156">
        <f t="shared" si="12"/>
        <v>-16466.488110000002</v>
      </c>
      <c r="I20" s="230">
        <f t="shared" si="6"/>
        <v>0.10823610420016684</v>
      </c>
      <c r="J20" s="156">
        <v>512.79880000000003</v>
      </c>
      <c r="K20" s="156">
        <v>2.6808000000000001</v>
      </c>
      <c r="L20" s="156">
        <f>K20-J20</f>
        <v>-510.11800000000005</v>
      </c>
      <c r="M20" s="230">
        <f t="shared" si="7"/>
        <v>5.2277813442621161E-3</v>
      </c>
      <c r="N20" s="156"/>
      <c r="O20" s="156">
        <f t="shared" si="13"/>
        <v>18977.874800000001</v>
      </c>
      <c r="P20" s="156">
        <f t="shared" si="14"/>
        <v>2001.2686900000001</v>
      </c>
      <c r="Q20" s="156">
        <f t="shared" si="15"/>
        <v>-16976.606110000001</v>
      </c>
      <c r="R20" s="230">
        <f t="shared" si="9"/>
        <v>0.10545272909061451</v>
      </c>
      <c r="S20" s="232"/>
      <c r="T20" s="232"/>
    </row>
    <row r="21" spans="1:20" s="233" customFormat="1" ht="47.25" customHeight="1" x14ac:dyDescent="0.4">
      <c r="A21" s="231" t="s">
        <v>113</v>
      </c>
      <c r="B21" s="128" t="s">
        <v>125</v>
      </c>
      <c r="C21" s="156">
        <v>5816.2</v>
      </c>
      <c r="D21" s="156">
        <v>916.3</v>
      </c>
      <c r="E21" s="156">
        <v>593.27970999999991</v>
      </c>
      <c r="F21" s="156">
        <f t="shared" si="11"/>
        <v>-323.02029000000005</v>
      </c>
      <c r="G21" s="230">
        <f t="shared" si="5"/>
        <v>0.64747321837826033</v>
      </c>
      <c r="H21" s="156">
        <f t="shared" si="12"/>
        <v>-5222.92029</v>
      </c>
      <c r="I21" s="230">
        <f t="shared" si="6"/>
        <v>0.10200469550565661</v>
      </c>
      <c r="J21" s="156"/>
      <c r="K21" s="156"/>
      <c r="L21" s="156">
        <f>K21-J21</f>
        <v>0</v>
      </c>
      <c r="M21" s="230" t="str">
        <f t="shared" si="7"/>
        <v/>
      </c>
      <c r="N21" s="156"/>
      <c r="O21" s="156">
        <f t="shared" si="13"/>
        <v>5816.2</v>
      </c>
      <c r="P21" s="156">
        <f t="shared" si="14"/>
        <v>593.27970999999991</v>
      </c>
      <c r="Q21" s="156">
        <f t="shared" si="15"/>
        <v>-5222.92029</v>
      </c>
      <c r="R21" s="230">
        <f t="shared" si="9"/>
        <v>0.10200469550565661</v>
      </c>
      <c r="S21" s="232"/>
      <c r="T21" s="232"/>
    </row>
    <row r="22" spans="1:20" s="233" customFormat="1" ht="112.5" customHeight="1" x14ac:dyDescent="0.4">
      <c r="A22" s="231" t="s">
        <v>114</v>
      </c>
      <c r="B22" s="128" t="s">
        <v>198</v>
      </c>
      <c r="C22" s="156">
        <v>9728.8000000000011</v>
      </c>
      <c r="D22" s="156">
        <v>40</v>
      </c>
      <c r="E22" s="156">
        <v>0</v>
      </c>
      <c r="F22" s="156">
        <f t="shared" si="11"/>
        <v>-40</v>
      </c>
      <c r="G22" s="230">
        <f t="shared" si="5"/>
        <v>0</v>
      </c>
      <c r="H22" s="156">
        <f t="shared" si="12"/>
        <v>-9728.8000000000011</v>
      </c>
      <c r="I22" s="230">
        <f t="shared" si="6"/>
        <v>0</v>
      </c>
      <c r="J22" s="156">
        <v>0</v>
      </c>
      <c r="K22" s="156">
        <v>0</v>
      </c>
      <c r="L22" s="156">
        <f>K22-J22</f>
        <v>0</v>
      </c>
      <c r="M22" s="230" t="str">
        <f t="shared" si="7"/>
        <v/>
      </c>
      <c r="N22" s="156" t="e">
        <f>#REF!+#REF!</f>
        <v>#REF!</v>
      </c>
      <c r="O22" s="156">
        <f t="shared" si="13"/>
        <v>9728.8000000000011</v>
      </c>
      <c r="P22" s="156">
        <f t="shared" si="14"/>
        <v>0</v>
      </c>
      <c r="Q22" s="156">
        <f t="shared" si="15"/>
        <v>-9728.8000000000011</v>
      </c>
      <c r="R22" s="230">
        <f t="shared" si="9"/>
        <v>0</v>
      </c>
      <c r="S22" s="232"/>
      <c r="T22" s="232"/>
    </row>
    <row r="23" spans="1:20" s="233" customFormat="1" ht="150" customHeight="1" x14ac:dyDescent="0.4">
      <c r="A23" s="231">
        <v>3160</v>
      </c>
      <c r="B23" s="128" t="s">
        <v>165</v>
      </c>
      <c r="C23" s="156">
        <v>11513.585999999999</v>
      </c>
      <c r="D23" s="156">
        <v>2899.4030000000002</v>
      </c>
      <c r="E23" s="156">
        <v>2268.1829300000004</v>
      </c>
      <c r="F23" s="156">
        <f>E23-D23</f>
        <v>-631.22006999999985</v>
      </c>
      <c r="G23" s="230">
        <f t="shared" si="5"/>
        <v>0.78229308930148733</v>
      </c>
      <c r="H23" s="156">
        <f>E23-C23</f>
        <v>-9245.4030699999985</v>
      </c>
      <c r="I23" s="230">
        <f t="shared" si="6"/>
        <v>0.19700056350818942</v>
      </c>
      <c r="J23" s="156">
        <v>0</v>
      </c>
      <c r="K23" s="156">
        <v>0</v>
      </c>
      <c r="L23" s="156">
        <f t="shared" ref="L23:L30" si="16">K23-J23</f>
        <v>0</v>
      </c>
      <c r="M23" s="230" t="str">
        <f t="shared" si="7"/>
        <v/>
      </c>
      <c r="N23" s="156"/>
      <c r="O23" s="156">
        <f t="shared" si="13"/>
        <v>11513.585999999999</v>
      </c>
      <c r="P23" s="156">
        <f>E23+K23</f>
        <v>2268.1829300000004</v>
      </c>
      <c r="Q23" s="156">
        <f t="shared" si="15"/>
        <v>-9245.4030699999985</v>
      </c>
      <c r="R23" s="230">
        <f t="shared" si="9"/>
        <v>0.19700056350818942</v>
      </c>
      <c r="S23" s="232"/>
      <c r="T23" s="232"/>
    </row>
    <row r="24" spans="1:20" s="233" customFormat="1" ht="50.25" customHeight="1" x14ac:dyDescent="0.4">
      <c r="A24" s="231">
        <v>3170</v>
      </c>
      <c r="B24" s="128" t="s">
        <v>167</v>
      </c>
      <c r="C24" s="156">
        <v>500.2</v>
      </c>
      <c r="D24" s="156">
        <v>0.1</v>
      </c>
      <c r="E24" s="156">
        <v>0</v>
      </c>
      <c r="F24" s="156">
        <f>E24-D24</f>
        <v>-0.1</v>
      </c>
      <c r="G24" s="230">
        <f t="shared" si="5"/>
        <v>0</v>
      </c>
      <c r="H24" s="156">
        <f>E24-C24</f>
        <v>-500.2</v>
      </c>
      <c r="I24" s="230">
        <f t="shared" si="6"/>
        <v>0</v>
      </c>
      <c r="J24" s="156">
        <v>0</v>
      </c>
      <c r="K24" s="156">
        <v>0</v>
      </c>
      <c r="L24" s="156">
        <f t="shared" si="16"/>
        <v>0</v>
      </c>
      <c r="M24" s="230" t="str">
        <f t="shared" si="7"/>
        <v/>
      </c>
      <c r="N24" s="156"/>
      <c r="O24" s="156">
        <f t="shared" si="13"/>
        <v>500.2</v>
      </c>
      <c r="P24" s="156">
        <f>E24+K24</f>
        <v>0</v>
      </c>
      <c r="Q24" s="156">
        <f t="shared" si="15"/>
        <v>-500.2</v>
      </c>
      <c r="R24" s="230">
        <f t="shared" si="9"/>
        <v>0</v>
      </c>
      <c r="S24" s="232"/>
      <c r="T24" s="232"/>
    </row>
    <row r="25" spans="1:20" s="233" customFormat="1" ht="126" customHeight="1" x14ac:dyDescent="0.4">
      <c r="A25" s="231" t="s">
        <v>123</v>
      </c>
      <c r="B25" s="128" t="s">
        <v>199</v>
      </c>
      <c r="C25" s="156">
        <v>15000</v>
      </c>
      <c r="D25" s="156">
        <v>2101</v>
      </c>
      <c r="E25" s="156">
        <v>1783.9121700000003</v>
      </c>
      <c r="F25" s="156">
        <f t="shared" si="10"/>
        <v>-317.08782999999971</v>
      </c>
      <c r="G25" s="230">
        <f t="shared" si="5"/>
        <v>0.84907766301761078</v>
      </c>
      <c r="H25" s="156">
        <f t="shared" ref="H25:H34" si="17">E25-C25</f>
        <v>-13216.08783</v>
      </c>
      <c r="I25" s="230">
        <f t="shared" si="6"/>
        <v>0.11892747800000002</v>
      </c>
      <c r="J25" s="156">
        <v>0</v>
      </c>
      <c r="K25" s="156">
        <v>0</v>
      </c>
      <c r="L25" s="156">
        <f t="shared" si="16"/>
        <v>0</v>
      </c>
      <c r="M25" s="230" t="str">
        <f t="shared" si="7"/>
        <v/>
      </c>
      <c r="N25" s="156" t="e">
        <f>#REF!+#REF!</f>
        <v>#REF!</v>
      </c>
      <c r="O25" s="156">
        <f t="shared" si="13"/>
        <v>15000</v>
      </c>
      <c r="P25" s="156">
        <f t="shared" si="14"/>
        <v>1783.9121700000003</v>
      </c>
      <c r="Q25" s="156">
        <f t="shared" si="15"/>
        <v>-13216.08783</v>
      </c>
      <c r="R25" s="230">
        <f t="shared" si="9"/>
        <v>0.11892747800000002</v>
      </c>
      <c r="S25" s="232"/>
      <c r="T25" s="232"/>
    </row>
    <row r="26" spans="1:20" s="233" customFormat="1" ht="48.75" customHeight="1" x14ac:dyDescent="0.4">
      <c r="A26" s="231" t="s">
        <v>124</v>
      </c>
      <c r="B26" s="128" t="s">
        <v>121</v>
      </c>
      <c r="C26" s="156">
        <v>832</v>
      </c>
      <c r="D26" s="156">
        <v>81</v>
      </c>
      <c r="E26" s="156">
        <v>5.8</v>
      </c>
      <c r="F26" s="156">
        <f t="shared" si="10"/>
        <v>-75.2</v>
      </c>
      <c r="G26" s="230">
        <f t="shared" si="5"/>
        <v>7.160493827160494E-2</v>
      </c>
      <c r="H26" s="156">
        <f t="shared" si="17"/>
        <v>-826.2</v>
      </c>
      <c r="I26" s="230">
        <f t="shared" si="6"/>
        <v>6.9711538461538457E-3</v>
      </c>
      <c r="J26" s="156">
        <v>0</v>
      </c>
      <c r="K26" s="156">
        <v>0</v>
      </c>
      <c r="L26" s="156">
        <f t="shared" si="16"/>
        <v>0</v>
      </c>
      <c r="M26" s="230" t="str">
        <f t="shared" si="7"/>
        <v/>
      </c>
      <c r="N26" s="156" t="e">
        <f>#REF!+#REF!</f>
        <v>#REF!</v>
      </c>
      <c r="O26" s="156">
        <f t="shared" si="13"/>
        <v>832</v>
      </c>
      <c r="P26" s="156">
        <f t="shared" si="14"/>
        <v>5.8</v>
      </c>
      <c r="Q26" s="156">
        <f t="shared" si="15"/>
        <v>-826.2</v>
      </c>
      <c r="R26" s="230">
        <f t="shared" si="9"/>
        <v>6.9711538461538457E-3</v>
      </c>
      <c r="S26" s="232"/>
      <c r="T26" s="232"/>
    </row>
    <row r="27" spans="1:20" s="233" customFormat="1" ht="66.75" customHeight="1" x14ac:dyDescent="0.4">
      <c r="A27" s="231">
        <v>3200</v>
      </c>
      <c r="B27" s="128" t="s">
        <v>166</v>
      </c>
      <c r="C27" s="156">
        <v>9490.4</v>
      </c>
      <c r="D27" s="156">
        <v>1873.1000000000001</v>
      </c>
      <c r="E27" s="156">
        <v>1480.7443499999999</v>
      </c>
      <c r="F27" s="156">
        <f>E27-D27</f>
        <v>-392.3556500000002</v>
      </c>
      <c r="G27" s="230">
        <f t="shared" si="5"/>
        <v>0.7905313918103678</v>
      </c>
      <c r="H27" s="156">
        <f>E27-C27</f>
        <v>-8009.6556499999997</v>
      </c>
      <c r="I27" s="230">
        <f t="shared" si="6"/>
        <v>0.15602549418359604</v>
      </c>
      <c r="J27" s="156">
        <v>332.90199999999999</v>
      </c>
      <c r="K27" s="156">
        <v>128.90199999999999</v>
      </c>
      <c r="L27" s="156">
        <f t="shared" si="16"/>
        <v>-204</v>
      </c>
      <c r="M27" s="230">
        <f t="shared" si="7"/>
        <v>0.38720704591741711</v>
      </c>
      <c r="N27" s="156"/>
      <c r="O27" s="156">
        <f t="shared" si="13"/>
        <v>9823.3019999999997</v>
      </c>
      <c r="P27" s="156">
        <f t="shared" si="14"/>
        <v>1609.64635</v>
      </c>
      <c r="Q27" s="156">
        <f t="shared" si="15"/>
        <v>-8213.6556500000006</v>
      </c>
      <c r="R27" s="230">
        <f t="shared" si="9"/>
        <v>0.16386000857959981</v>
      </c>
      <c r="S27" s="232"/>
      <c r="T27" s="232"/>
    </row>
    <row r="28" spans="1:20" s="233" customFormat="1" ht="53.25" customHeight="1" x14ac:dyDescent="0.4">
      <c r="A28" s="231">
        <v>3210</v>
      </c>
      <c r="B28" s="128" t="s">
        <v>106</v>
      </c>
      <c r="C28" s="156">
        <v>1401.23</v>
      </c>
      <c r="D28" s="156">
        <v>281.94299999999998</v>
      </c>
      <c r="E28" s="156">
        <v>40.799619999999997</v>
      </c>
      <c r="F28" s="156">
        <f>E28-D28</f>
        <v>-241.14337999999998</v>
      </c>
      <c r="G28" s="230">
        <f t="shared" si="5"/>
        <v>0.14470875318770107</v>
      </c>
      <c r="H28" s="156">
        <f>E28-C28</f>
        <v>-1360.43038</v>
      </c>
      <c r="I28" s="230">
        <f t="shared" si="6"/>
        <v>2.9117004346181568E-2</v>
      </c>
      <c r="J28" s="156">
        <v>181.31023000000002</v>
      </c>
      <c r="K28" s="156">
        <v>32.91225</v>
      </c>
      <c r="L28" s="156">
        <f t="shared" si="16"/>
        <v>-148.39798000000002</v>
      </c>
      <c r="M28" s="230">
        <f t="shared" si="7"/>
        <v>0.18152450636679462</v>
      </c>
      <c r="N28" s="156"/>
      <c r="O28" s="156">
        <f t="shared" si="13"/>
        <v>1582.5402300000001</v>
      </c>
      <c r="P28" s="156">
        <f t="shared" si="14"/>
        <v>73.711870000000005</v>
      </c>
      <c r="Q28" s="156">
        <f t="shared" si="15"/>
        <v>-1508.82836</v>
      </c>
      <c r="R28" s="230">
        <f t="shared" si="9"/>
        <v>4.6578196625055149E-2</v>
      </c>
      <c r="S28" s="232"/>
      <c r="T28" s="232"/>
    </row>
    <row r="29" spans="1:20" s="233" customFormat="1" ht="84.75" customHeight="1" x14ac:dyDescent="0.4">
      <c r="A29" s="231" t="s">
        <v>259</v>
      </c>
      <c r="B29" s="128" t="s">
        <v>260</v>
      </c>
      <c r="C29" s="156">
        <v>20025.553</v>
      </c>
      <c r="D29" s="156">
        <v>3852.0529999999999</v>
      </c>
      <c r="E29" s="156">
        <v>231.37284</v>
      </c>
      <c r="F29" s="156"/>
      <c r="G29" s="230"/>
      <c r="H29" s="156"/>
      <c r="I29" s="230"/>
      <c r="J29" s="156">
        <v>13231.77527</v>
      </c>
      <c r="K29" s="156">
        <v>1785.32727</v>
      </c>
      <c r="L29" s="156">
        <f>K29-J29</f>
        <v>-11446.448</v>
      </c>
      <c r="M29" s="230">
        <f>IFERROR(K29/J29,"")</f>
        <v>0.13492726664182531</v>
      </c>
      <c r="N29" s="156"/>
      <c r="O29" s="156">
        <f>C29+J29</f>
        <v>33257.328269999998</v>
      </c>
      <c r="P29" s="156">
        <f>E29+K29</f>
        <v>2016.70011</v>
      </c>
      <c r="Q29" s="156">
        <f>P29-O29</f>
        <v>-31240.628159999997</v>
      </c>
      <c r="R29" s="230">
        <f>IFERROR(P29/O29,"")</f>
        <v>6.0639270046811855E-2</v>
      </c>
      <c r="S29" s="232"/>
      <c r="T29" s="232"/>
    </row>
    <row r="30" spans="1:20" s="233" customFormat="1" ht="21" customHeight="1" x14ac:dyDescent="0.4">
      <c r="A30" s="231" t="s">
        <v>126</v>
      </c>
      <c r="B30" s="128" t="s">
        <v>157</v>
      </c>
      <c r="C30" s="156">
        <v>123390.353</v>
      </c>
      <c r="D30" s="156">
        <v>26481.945</v>
      </c>
      <c r="E30" s="156">
        <v>14989.862479999998</v>
      </c>
      <c r="F30" s="156">
        <f t="shared" si="10"/>
        <v>-11492.082520000002</v>
      </c>
      <c r="G30" s="230">
        <f t="shared" si="5"/>
        <v>0.56604084329908544</v>
      </c>
      <c r="H30" s="156">
        <f t="shared" si="17"/>
        <v>-108400.49052000001</v>
      </c>
      <c r="I30" s="230">
        <f t="shared" si="6"/>
        <v>0.12148326117520709</v>
      </c>
      <c r="J30" s="156">
        <v>6327.4357499999996</v>
      </c>
      <c r="K30" s="156">
        <v>648.87578000000008</v>
      </c>
      <c r="L30" s="156">
        <f t="shared" si="16"/>
        <v>-5678.5599699999993</v>
      </c>
      <c r="M30" s="230">
        <f t="shared" si="7"/>
        <v>0.1025495644108279</v>
      </c>
      <c r="N30" s="156"/>
      <c r="O30" s="156">
        <f t="shared" ref="O30:O48" si="18">C30+J30</f>
        <v>129717.78875000001</v>
      </c>
      <c r="P30" s="156">
        <f t="shared" ref="P30:P48" si="19">E30+K30</f>
        <v>15638.738259999998</v>
      </c>
      <c r="Q30" s="156">
        <f>P30-O30</f>
        <v>-114079.05049000001</v>
      </c>
      <c r="R30" s="230">
        <f t="shared" si="9"/>
        <v>0.12055970434509891</v>
      </c>
      <c r="S30" s="232"/>
      <c r="T30" s="232"/>
    </row>
    <row r="31" spans="1:20" s="59" customFormat="1" ht="27" customHeight="1" x14ac:dyDescent="0.35">
      <c r="A31" s="72" t="s">
        <v>127</v>
      </c>
      <c r="B31" s="131" t="s">
        <v>64</v>
      </c>
      <c r="C31" s="154">
        <v>294483.95414999995</v>
      </c>
      <c r="D31" s="154">
        <v>56594.612149999994</v>
      </c>
      <c r="E31" s="154">
        <v>41394.134569999987</v>
      </c>
      <c r="F31" s="154">
        <f t="shared" si="10"/>
        <v>-15200.477580000006</v>
      </c>
      <c r="G31" s="178">
        <f t="shared" si="5"/>
        <v>0.73141475835699299</v>
      </c>
      <c r="H31" s="154">
        <f t="shared" si="17"/>
        <v>-253089.81957999995</v>
      </c>
      <c r="I31" s="178">
        <f t="shared" si="6"/>
        <v>0.14056499169701872</v>
      </c>
      <c r="J31" s="154">
        <v>7763.6719299999995</v>
      </c>
      <c r="K31" s="154">
        <v>1441.21298</v>
      </c>
      <c r="L31" s="154">
        <f t="shared" ref="L31:L42" si="20">K31-J31</f>
        <v>-6322.4589499999993</v>
      </c>
      <c r="M31" s="178">
        <f t="shared" si="7"/>
        <v>0.18563548189496978</v>
      </c>
      <c r="N31" s="154" t="e">
        <f>#REF!+#REF!</f>
        <v>#REF!</v>
      </c>
      <c r="O31" s="154">
        <f t="shared" si="18"/>
        <v>302247.62607999996</v>
      </c>
      <c r="P31" s="154">
        <f t="shared" si="19"/>
        <v>42835.347549999984</v>
      </c>
      <c r="Q31" s="154">
        <f t="shared" si="8"/>
        <v>-259412.27852999998</v>
      </c>
      <c r="R31" s="178">
        <f t="shared" si="9"/>
        <v>0.14172269309623023</v>
      </c>
      <c r="S31" s="58"/>
      <c r="T31" s="58"/>
    </row>
    <row r="32" spans="1:20" s="59" customFormat="1" ht="32.25" customHeight="1" x14ac:dyDescent="0.35">
      <c r="A32" s="73" t="s">
        <v>128</v>
      </c>
      <c r="B32" s="131" t="s">
        <v>66</v>
      </c>
      <c r="C32" s="154">
        <v>142913.42299999998</v>
      </c>
      <c r="D32" s="154">
        <v>26291.1</v>
      </c>
      <c r="E32" s="154">
        <v>19722.396679999998</v>
      </c>
      <c r="F32" s="154">
        <f t="shared" si="10"/>
        <v>-6568.7033200000005</v>
      </c>
      <c r="G32" s="178">
        <f t="shared" si="5"/>
        <v>0.75015486913822549</v>
      </c>
      <c r="H32" s="154">
        <f t="shared" si="17"/>
        <v>-123191.02631999998</v>
      </c>
      <c r="I32" s="178">
        <f t="shared" si="6"/>
        <v>0.13800240919287196</v>
      </c>
      <c r="J32" s="154">
        <v>3362.3640499999997</v>
      </c>
      <c r="K32" s="154">
        <v>144.55123999999998</v>
      </c>
      <c r="L32" s="154">
        <f t="shared" si="20"/>
        <v>-3217.8128099999999</v>
      </c>
      <c r="M32" s="178">
        <f t="shared" si="7"/>
        <v>4.2990954533908957E-2</v>
      </c>
      <c r="N32" s="154" t="e">
        <f>#REF!+#REF!</f>
        <v>#REF!</v>
      </c>
      <c r="O32" s="154">
        <f t="shared" si="18"/>
        <v>146275.78704999998</v>
      </c>
      <c r="P32" s="154">
        <f t="shared" si="19"/>
        <v>19866.947919999999</v>
      </c>
      <c r="Q32" s="154">
        <f t="shared" si="8"/>
        <v>-126408.83912999998</v>
      </c>
      <c r="R32" s="178">
        <f t="shared" si="9"/>
        <v>0.13581843120221312</v>
      </c>
      <c r="S32" s="58"/>
      <c r="T32" s="58"/>
    </row>
    <row r="33" spans="1:20" s="59" customFormat="1" ht="34.5" customHeight="1" x14ac:dyDescent="0.35">
      <c r="A33" s="73" t="s">
        <v>129</v>
      </c>
      <c r="B33" s="131" t="s">
        <v>63</v>
      </c>
      <c r="C33" s="154">
        <v>775969.25300000003</v>
      </c>
      <c r="D33" s="154">
        <v>104458.12600000002</v>
      </c>
      <c r="E33" s="154">
        <v>70993.611939999988</v>
      </c>
      <c r="F33" s="154">
        <f t="shared" si="10"/>
        <v>-33464.51406000003</v>
      </c>
      <c r="G33" s="178">
        <f t="shared" si="5"/>
        <v>0.67963704365134769</v>
      </c>
      <c r="H33" s="154">
        <f t="shared" si="17"/>
        <v>-704975.64106000005</v>
      </c>
      <c r="I33" s="178">
        <f t="shared" si="6"/>
        <v>9.149023838963885E-2</v>
      </c>
      <c r="J33" s="154">
        <v>208102.67262999999</v>
      </c>
      <c r="K33" s="154">
        <v>2266.8593999999998</v>
      </c>
      <c r="L33" s="154">
        <f t="shared" si="20"/>
        <v>-205835.81323</v>
      </c>
      <c r="M33" s="178">
        <f t="shared" si="7"/>
        <v>1.0892985521768884E-2</v>
      </c>
      <c r="N33" s="154" t="e">
        <f>#REF!+#REF!</f>
        <v>#REF!</v>
      </c>
      <c r="O33" s="154">
        <f t="shared" si="18"/>
        <v>984071.92562999995</v>
      </c>
      <c r="P33" s="154">
        <f t="shared" si="19"/>
        <v>73260.471339999989</v>
      </c>
      <c r="Q33" s="154">
        <f t="shared" si="8"/>
        <v>-910811.45429000002</v>
      </c>
      <c r="R33" s="178">
        <f t="shared" si="9"/>
        <v>7.4446256855766765E-2</v>
      </c>
      <c r="S33" s="58"/>
      <c r="T33" s="58"/>
    </row>
    <row r="34" spans="1:20" s="87" customFormat="1" ht="25.5" customHeight="1" x14ac:dyDescent="0.35">
      <c r="A34" s="84" t="s">
        <v>130</v>
      </c>
      <c r="B34" s="132" t="s">
        <v>143</v>
      </c>
      <c r="C34" s="153">
        <f>SUM(C35:C41)</f>
        <v>255284.64200000002</v>
      </c>
      <c r="D34" s="153">
        <f>SUM(D35:D41)</f>
        <v>44313.341</v>
      </c>
      <c r="E34" s="153">
        <f>SUM(E35:E41)</f>
        <v>19902.567500000001</v>
      </c>
      <c r="F34" s="153">
        <f t="shared" si="10"/>
        <v>-24410.773499999999</v>
      </c>
      <c r="G34" s="178">
        <f t="shared" si="5"/>
        <v>0.44913263254061569</v>
      </c>
      <c r="H34" s="153">
        <f t="shared" si="17"/>
        <v>-235382.07450000002</v>
      </c>
      <c r="I34" s="178">
        <f t="shared" si="6"/>
        <v>7.7962259476619819E-2</v>
      </c>
      <c r="J34" s="154">
        <f>SUM(J35:J41)</f>
        <v>880919.98773000005</v>
      </c>
      <c r="K34" s="154">
        <f>SUM(K35:K41)</f>
        <v>26591.65885</v>
      </c>
      <c r="L34" s="154">
        <f t="shared" si="20"/>
        <v>-854328.32888000004</v>
      </c>
      <c r="M34" s="178">
        <f t="shared" si="7"/>
        <v>3.0186236230741858E-2</v>
      </c>
      <c r="N34" s="153" t="e">
        <f>#REF!+#REF!</f>
        <v>#REF!</v>
      </c>
      <c r="O34" s="153">
        <f t="shared" si="18"/>
        <v>1136204.6297300002</v>
      </c>
      <c r="P34" s="153">
        <f t="shared" si="19"/>
        <v>46494.226349999997</v>
      </c>
      <c r="Q34" s="153">
        <f t="shared" si="8"/>
        <v>-1089710.4033800003</v>
      </c>
      <c r="R34" s="178">
        <f t="shared" si="9"/>
        <v>4.0920645043532843E-2</v>
      </c>
      <c r="S34" s="85"/>
      <c r="T34" s="86"/>
    </row>
    <row r="35" spans="1:20" s="233" customFormat="1" ht="48" customHeight="1" x14ac:dyDescent="0.4">
      <c r="A35" s="235" t="s">
        <v>155</v>
      </c>
      <c r="B35" s="133" t="s">
        <v>156</v>
      </c>
      <c r="C35" s="156">
        <v>14681.79</v>
      </c>
      <c r="D35" s="156">
        <v>4652.1899999999996</v>
      </c>
      <c r="E35" s="156">
        <v>99.9</v>
      </c>
      <c r="F35" s="156">
        <f t="shared" si="10"/>
        <v>-4552.29</v>
      </c>
      <c r="G35" s="230">
        <f t="shared" si="5"/>
        <v>2.1473757520651567E-2</v>
      </c>
      <c r="H35" s="156">
        <f t="shared" ref="H35:H45" si="21">E35-C35</f>
        <v>-14581.890000000001</v>
      </c>
      <c r="I35" s="230">
        <f t="shared" si="6"/>
        <v>6.8043474263015614E-3</v>
      </c>
      <c r="J35" s="156">
        <v>212.34100000000001</v>
      </c>
      <c r="K35" s="156">
        <v>0</v>
      </c>
      <c r="L35" s="156">
        <f t="shared" si="20"/>
        <v>-212.34100000000001</v>
      </c>
      <c r="M35" s="230">
        <f t="shared" si="7"/>
        <v>0</v>
      </c>
      <c r="N35" s="156"/>
      <c r="O35" s="156">
        <f t="shared" si="18"/>
        <v>14894.131000000001</v>
      </c>
      <c r="P35" s="156">
        <f t="shared" si="19"/>
        <v>99.9</v>
      </c>
      <c r="Q35" s="156">
        <f>P35-O35</f>
        <v>-14794.231000000002</v>
      </c>
      <c r="R35" s="230">
        <f t="shared" si="9"/>
        <v>6.7073399582694686E-3</v>
      </c>
      <c r="S35" s="60"/>
      <c r="T35" s="232"/>
    </row>
    <row r="36" spans="1:20" s="233" customFormat="1" ht="29.25" customHeight="1" x14ac:dyDescent="0.4">
      <c r="A36" s="235" t="s">
        <v>235</v>
      </c>
      <c r="B36" s="133" t="s">
        <v>236</v>
      </c>
      <c r="C36" s="156">
        <v>0</v>
      </c>
      <c r="D36" s="156">
        <v>0</v>
      </c>
      <c r="E36" s="156">
        <v>0</v>
      </c>
      <c r="F36" s="156">
        <f t="shared" si="10"/>
        <v>0</v>
      </c>
      <c r="G36" s="230" t="str">
        <f t="shared" si="5"/>
        <v/>
      </c>
      <c r="H36" s="156">
        <f t="shared" si="21"/>
        <v>0</v>
      </c>
      <c r="I36" s="230" t="str">
        <f t="shared" si="6"/>
        <v/>
      </c>
      <c r="J36" s="156">
        <v>0</v>
      </c>
      <c r="K36" s="156">
        <v>0</v>
      </c>
      <c r="L36" s="156">
        <f t="shared" si="20"/>
        <v>0</v>
      </c>
      <c r="M36" s="230" t="str">
        <f t="shared" si="7"/>
        <v/>
      </c>
      <c r="N36" s="156"/>
      <c r="O36" s="156">
        <f t="shared" si="18"/>
        <v>0</v>
      </c>
      <c r="P36" s="156">
        <f t="shared" si="19"/>
        <v>0</v>
      </c>
      <c r="Q36" s="156">
        <f>P36-O36</f>
        <v>0</v>
      </c>
      <c r="R36" s="230" t="str">
        <f t="shared" si="9"/>
        <v/>
      </c>
      <c r="S36" s="60"/>
      <c r="T36" s="232"/>
    </row>
    <row r="37" spans="1:20" s="233" customFormat="1" ht="24" customHeight="1" x14ac:dyDescent="0.4">
      <c r="A37" s="235" t="s">
        <v>134</v>
      </c>
      <c r="B37" s="133" t="s">
        <v>144</v>
      </c>
      <c r="C37" s="156">
        <v>22315</v>
      </c>
      <c r="D37" s="156">
        <v>4644.1530000000002</v>
      </c>
      <c r="E37" s="156">
        <v>9.9575400000000016</v>
      </c>
      <c r="F37" s="156">
        <f t="shared" si="10"/>
        <v>-4634.1954599999999</v>
      </c>
      <c r="G37" s="230">
        <f t="shared" si="5"/>
        <v>2.1441024875795437E-3</v>
      </c>
      <c r="H37" s="156">
        <f t="shared" si="21"/>
        <v>-22305.042460000001</v>
      </c>
      <c r="I37" s="230">
        <f t="shared" si="6"/>
        <v>4.4622630517589072E-4</v>
      </c>
      <c r="J37" s="156">
        <v>112759.912</v>
      </c>
      <c r="K37" s="156">
        <v>637.61279999999999</v>
      </c>
      <c r="L37" s="156">
        <f t="shared" si="20"/>
        <v>-112122.29919999999</v>
      </c>
      <c r="M37" s="230">
        <f t="shared" si="7"/>
        <v>5.654605335271989E-3</v>
      </c>
      <c r="N37" s="156"/>
      <c r="O37" s="156">
        <f t="shared" si="18"/>
        <v>135074.91200000001</v>
      </c>
      <c r="P37" s="156">
        <f t="shared" si="19"/>
        <v>647.57033999999999</v>
      </c>
      <c r="Q37" s="156">
        <f t="shared" si="8"/>
        <v>-134427.34166000001</v>
      </c>
      <c r="R37" s="230">
        <f t="shared" si="9"/>
        <v>4.7941570378368997E-3</v>
      </c>
      <c r="S37" s="60"/>
      <c r="T37" s="232"/>
    </row>
    <row r="38" spans="1:20" s="233" customFormat="1" ht="50.25" customHeight="1" x14ac:dyDescent="0.4">
      <c r="A38" s="235" t="s">
        <v>135</v>
      </c>
      <c r="B38" s="133" t="s">
        <v>145</v>
      </c>
      <c r="C38" s="156">
        <v>200351.86000000002</v>
      </c>
      <c r="D38" s="156">
        <v>32562.788</v>
      </c>
      <c r="E38" s="156">
        <v>19266.26527</v>
      </c>
      <c r="F38" s="156">
        <f t="shared" si="10"/>
        <v>-13296.522730000001</v>
      </c>
      <c r="G38" s="230">
        <f t="shared" si="5"/>
        <v>0.59166510158773877</v>
      </c>
      <c r="H38" s="156">
        <f t="shared" si="21"/>
        <v>-181085.59473000001</v>
      </c>
      <c r="I38" s="230">
        <f t="shared" si="6"/>
        <v>9.6162148282526547E-2</v>
      </c>
      <c r="J38" s="156">
        <v>32723.736000000001</v>
      </c>
      <c r="K38" s="156">
        <v>13.17</v>
      </c>
      <c r="L38" s="156">
        <f t="shared" si="20"/>
        <v>-32710.566000000003</v>
      </c>
      <c r="M38" s="230">
        <f t="shared" si="7"/>
        <v>4.0246015919453694E-4</v>
      </c>
      <c r="N38" s="156"/>
      <c r="O38" s="156">
        <f t="shared" si="18"/>
        <v>233075.59600000002</v>
      </c>
      <c r="P38" s="156">
        <f t="shared" si="19"/>
        <v>19279.435269999998</v>
      </c>
      <c r="Q38" s="156">
        <f t="shared" si="8"/>
        <v>-213796.16073000003</v>
      </c>
      <c r="R38" s="230">
        <f t="shared" si="9"/>
        <v>8.2717519984374502E-2</v>
      </c>
      <c r="S38" s="60"/>
      <c r="T38" s="232"/>
    </row>
    <row r="39" spans="1:20" s="233" customFormat="1" ht="34.5" customHeight="1" x14ac:dyDescent="0.4">
      <c r="A39" s="235" t="s">
        <v>215</v>
      </c>
      <c r="B39" s="133" t="s">
        <v>214</v>
      </c>
      <c r="C39" s="156">
        <v>345</v>
      </c>
      <c r="D39" s="156">
        <v>111.99000000000001</v>
      </c>
      <c r="E39" s="156">
        <v>32.722029999999997</v>
      </c>
      <c r="F39" s="156">
        <f t="shared" si="10"/>
        <v>-79.26797000000002</v>
      </c>
      <c r="G39" s="230">
        <f t="shared" si="5"/>
        <v>0.29218707027413154</v>
      </c>
      <c r="H39" s="156">
        <f t="shared" si="21"/>
        <v>-312.27796999999998</v>
      </c>
      <c r="I39" s="230">
        <f t="shared" si="6"/>
        <v>9.4846463768115938E-2</v>
      </c>
      <c r="J39" s="156">
        <v>0</v>
      </c>
      <c r="K39" s="156">
        <v>0</v>
      </c>
      <c r="L39" s="156">
        <f t="shared" si="20"/>
        <v>0</v>
      </c>
      <c r="M39" s="230" t="str">
        <f t="shared" si="7"/>
        <v/>
      </c>
      <c r="N39" s="156"/>
      <c r="O39" s="156">
        <f>C39+J39</f>
        <v>345</v>
      </c>
      <c r="P39" s="156">
        <f>E39+K39</f>
        <v>32.722029999999997</v>
      </c>
      <c r="Q39" s="156">
        <f>P39-O39</f>
        <v>-312.27796999999998</v>
      </c>
      <c r="R39" s="230">
        <f t="shared" si="9"/>
        <v>9.4846463768115938E-2</v>
      </c>
      <c r="S39" s="60"/>
      <c r="T39" s="232"/>
    </row>
    <row r="40" spans="1:20" s="233" customFormat="1" ht="50.25" customHeight="1" x14ac:dyDescent="0.4">
      <c r="A40" s="235" t="s">
        <v>133</v>
      </c>
      <c r="B40" s="133" t="s">
        <v>146</v>
      </c>
      <c r="C40" s="156">
        <v>17502.842000000001</v>
      </c>
      <c r="D40" s="156">
        <v>2254.0699999999997</v>
      </c>
      <c r="E40" s="156">
        <v>475.72266000000002</v>
      </c>
      <c r="F40" s="156">
        <f t="shared" si="10"/>
        <v>-1778.3473399999998</v>
      </c>
      <c r="G40" s="230">
        <f t="shared" si="5"/>
        <v>0.21105052638116834</v>
      </c>
      <c r="H40" s="156">
        <f t="shared" si="21"/>
        <v>-17027.119340000001</v>
      </c>
      <c r="I40" s="230">
        <f t="shared" si="6"/>
        <v>2.7179738010547086E-2</v>
      </c>
      <c r="J40" s="156">
        <v>272971.21844000003</v>
      </c>
      <c r="K40" s="156">
        <v>24813.32588</v>
      </c>
      <c r="L40" s="156">
        <f t="shared" si="20"/>
        <v>-248157.89256000004</v>
      </c>
      <c r="M40" s="230">
        <f t="shared" si="7"/>
        <v>9.0900886993894009E-2</v>
      </c>
      <c r="N40" s="156"/>
      <c r="O40" s="156">
        <f>C40+J40</f>
        <v>290474.06044000003</v>
      </c>
      <c r="P40" s="156">
        <f>E40+K40</f>
        <v>25289.04854</v>
      </c>
      <c r="Q40" s="156">
        <f>P40-O40</f>
        <v>-265185.01190000004</v>
      </c>
      <c r="R40" s="230">
        <f t="shared" si="9"/>
        <v>8.7061297320982903E-2</v>
      </c>
      <c r="S40" s="60"/>
      <c r="T40" s="232"/>
    </row>
    <row r="41" spans="1:20" s="233" customFormat="1" ht="78" customHeight="1" x14ac:dyDescent="0.4">
      <c r="A41" s="235" t="s">
        <v>186</v>
      </c>
      <c r="B41" s="133" t="s">
        <v>187</v>
      </c>
      <c r="C41" s="156">
        <v>88.15</v>
      </c>
      <c r="D41" s="156">
        <v>88.15</v>
      </c>
      <c r="E41" s="156">
        <v>18</v>
      </c>
      <c r="F41" s="156">
        <f t="shared" si="10"/>
        <v>-70.150000000000006</v>
      </c>
      <c r="G41" s="230">
        <f t="shared" si="5"/>
        <v>0.2041973908111174</v>
      </c>
      <c r="H41" s="156">
        <f t="shared" si="21"/>
        <v>-70.150000000000006</v>
      </c>
      <c r="I41" s="230">
        <f t="shared" si="6"/>
        <v>0.2041973908111174</v>
      </c>
      <c r="J41" s="156">
        <v>462252.78029000002</v>
      </c>
      <c r="K41" s="156">
        <v>1127.55017</v>
      </c>
      <c r="L41" s="156">
        <f t="shared" si="20"/>
        <v>-461125.23012000002</v>
      </c>
      <c r="M41" s="230">
        <f t="shared" si="7"/>
        <v>2.4392501637147913E-3</v>
      </c>
      <c r="N41" s="156"/>
      <c r="O41" s="156">
        <f>C41+J41</f>
        <v>462340.93029000005</v>
      </c>
      <c r="P41" s="156">
        <f>E41+K41</f>
        <v>1145.55017</v>
      </c>
      <c r="Q41" s="156">
        <f>P41-O41</f>
        <v>-461195.38012000005</v>
      </c>
      <c r="R41" s="230">
        <f t="shared" si="9"/>
        <v>2.4777174049493344E-3</v>
      </c>
      <c r="S41" s="60"/>
      <c r="T41" s="232"/>
    </row>
    <row r="42" spans="1:20" s="87" customFormat="1" ht="30.75" customHeight="1" x14ac:dyDescent="0.35">
      <c r="A42" s="84" t="s">
        <v>131</v>
      </c>
      <c r="B42" s="132" t="s">
        <v>147</v>
      </c>
      <c r="C42" s="153">
        <f>C43+C44+C45+C46+C47+C48</f>
        <v>226959.17504</v>
      </c>
      <c r="D42" s="153">
        <f>D43+D44+D45+D46+D47+D48</f>
        <v>59673.128039999996</v>
      </c>
      <c r="E42" s="153">
        <f>E43+E44+E45+E46+E47+E48</f>
        <v>9700.5563600000005</v>
      </c>
      <c r="F42" s="153">
        <f t="shared" si="10"/>
        <v>-49972.571679999994</v>
      </c>
      <c r="G42" s="178">
        <f t="shared" si="5"/>
        <v>0.16256155289023125</v>
      </c>
      <c r="H42" s="153">
        <f t="shared" si="21"/>
        <v>-217258.61868000001</v>
      </c>
      <c r="I42" s="178">
        <f t="shared" si="6"/>
        <v>4.2741415315288946E-2</v>
      </c>
      <c r="J42" s="154">
        <f>J43+J44+J45+J46+J47+J48</f>
        <v>63570.924879999999</v>
      </c>
      <c r="K42" s="154">
        <f>K43+K44+K45+K46+K47+K48</f>
        <v>8965.2240000000002</v>
      </c>
      <c r="L42" s="154">
        <f t="shared" si="20"/>
        <v>-54605.700879999997</v>
      </c>
      <c r="M42" s="178">
        <f t="shared" si="7"/>
        <v>0.14102711289670952</v>
      </c>
      <c r="N42" s="153"/>
      <c r="O42" s="153">
        <f t="shared" si="18"/>
        <v>290530.09992000001</v>
      </c>
      <c r="P42" s="153">
        <f t="shared" si="19"/>
        <v>18665.780360000001</v>
      </c>
      <c r="Q42" s="153">
        <f t="shared" si="8"/>
        <v>-271864.31956000003</v>
      </c>
      <c r="R42" s="178">
        <f t="shared" si="9"/>
        <v>6.4247320209299436E-2</v>
      </c>
      <c r="S42" s="85"/>
      <c r="T42" s="86"/>
    </row>
    <row r="43" spans="1:20" s="233" customFormat="1" ht="40.5" customHeight="1" x14ac:dyDescent="0.4">
      <c r="A43" s="235" t="s">
        <v>132</v>
      </c>
      <c r="B43" s="133" t="s">
        <v>148</v>
      </c>
      <c r="C43" s="156">
        <v>56848.263000000006</v>
      </c>
      <c r="D43" s="156">
        <v>11494.093000000001</v>
      </c>
      <c r="E43" s="156">
        <v>6445.2581100000007</v>
      </c>
      <c r="F43" s="175">
        <f t="shared" si="10"/>
        <v>-5048.8348900000001</v>
      </c>
      <c r="G43" s="230">
        <f t="shared" si="5"/>
        <v>0.56074525497575145</v>
      </c>
      <c r="H43" s="175">
        <f t="shared" si="21"/>
        <v>-50403.004890000004</v>
      </c>
      <c r="I43" s="230">
        <f t="shared" si="6"/>
        <v>0.11337651794215771</v>
      </c>
      <c r="J43" s="156">
        <v>282.34207000000004</v>
      </c>
      <c r="K43" s="156">
        <v>0</v>
      </c>
      <c r="L43" s="156">
        <f t="shared" ref="L43:L48" si="22">K43-J43</f>
        <v>-282.34207000000004</v>
      </c>
      <c r="M43" s="230">
        <f t="shared" si="7"/>
        <v>0</v>
      </c>
      <c r="N43" s="175"/>
      <c r="O43" s="175">
        <f t="shared" si="18"/>
        <v>57130.605070000005</v>
      </c>
      <c r="P43" s="175">
        <f t="shared" si="19"/>
        <v>6445.2581100000007</v>
      </c>
      <c r="Q43" s="175">
        <f t="shared" si="8"/>
        <v>-50685.346960000003</v>
      </c>
      <c r="R43" s="230">
        <f t="shared" si="9"/>
        <v>0.11281620599156732</v>
      </c>
      <c r="S43" s="60"/>
      <c r="T43" s="232"/>
    </row>
    <row r="44" spans="1:20" s="233" customFormat="1" ht="33" customHeight="1" x14ac:dyDescent="0.4">
      <c r="A44" s="235" t="s">
        <v>149</v>
      </c>
      <c r="B44" s="133" t="s">
        <v>153</v>
      </c>
      <c r="C44" s="156">
        <v>65564.600649999993</v>
      </c>
      <c r="D44" s="156">
        <v>39271.900649999996</v>
      </c>
      <c r="E44" s="156">
        <v>2939.3086199999998</v>
      </c>
      <c r="F44" s="175">
        <f t="shared" si="10"/>
        <v>-36332.59203</v>
      </c>
      <c r="G44" s="230">
        <f t="shared" si="5"/>
        <v>7.4845081886812118E-2</v>
      </c>
      <c r="H44" s="175">
        <f t="shared" si="21"/>
        <v>-62625.292029999997</v>
      </c>
      <c r="I44" s="230">
        <f t="shared" si="6"/>
        <v>4.4830725587588861E-2</v>
      </c>
      <c r="J44" s="156">
        <v>56609.374000000003</v>
      </c>
      <c r="K44" s="156">
        <v>8965.2240000000002</v>
      </c>
      <c r="L44" s="156">
        <f t="shared" si="22"/>
        <v>-47644.15</v>
      </c>
      <c r="M44" s="230">
        <f t="shared" si="7"/>
        <v>0.15836995477109497</v>
      </c>
      <c r="N44" s="175"/>
      <c r="O44" s="175">
        <f t="shared" si="18"/>
        <v>122173.97464999999</v>
      </c>
      <c r="P44" s="175">
        <f t="shared" si="19"/>
        <v>11904.53262</v>
      </c>
      <c r="Q44" s="175">
        <f>P44-O44</f>
        <v>-110269.44202999999</v>
      </c>
      <c r="R44" s="230">
        <f t="shared" si="9"/>
        <v>9.7439185834002018E-2</v>
      </c>
      <c r="S44" s="60"/>
      <c r="T44" s="232"/>
    </row>
    <row r="45" spans="1:20" s="233" customFormat="1" ht="44.25" customHeight="1" x14ac:dyDescent="0.4">
      <c r="A45" s="235" t="s">
        <v>150</v>
      </c>
      <c r="B45" s="133" t="s">
        <v>154</v>
      </c>
      <c r="C45" s="156">
        <v>875.64739000000009</v>
      </c>
      <c r="D45" s="156">
        <v>114.64739</v>
      </c>
      <c r="E45" s="156">
        <v>17.510360000000002</v>
      </c>
      <c r="F45" s="175">
        <f t="shared" si="10"/>
        <v>-97.137029999999996</v>
      </c>
      <c r="G45" s="230">
        <f t="shared" si="5"/>
        <v>0.15273230380560782</v>
      </c>
      <c r="H45" s="175">
        <f t="shared" si="21"/>
        <v>-858.1370300000001</v>
      </c>
      <c r="I45" s="230">
        <f t="shared" si="6"/>
        <v>1.9997044700835572E-2</v>
      </c>
      <c r="J45" s="156">
        <v>6679.2088099999992</v>
      </c>
      <c r="K45" s="156">
        <v>0</v>
      </c>
      <c r="L45" s="156">
        <f t="shared" si="22"/>
        <v>-6679.2088099999992</v>
      </c>
      <c r="M45" s="230">
        <f t="shared" si="7"/>
        <v>0</v>
      </c>
      <c r="N45" s="175"/>
      <c r="O45" s="175">
        <f t="shared" si="18"/>
        <v>7554.8561999999993</v>
      </c>
      <c r="P45" s="175">
        <f t="shared" si="19"/>
        <v>17.510360000000002</v>
      </c>
      <c r="Q45" s="175">
        <f>P45-O45</f>
        <v>-7537.345839999999</v>
      </c>
      <c r="R45" s="230">
        <f t="shared" si="9"/>
        <v>2.3177621832166711E-3</v>
      </c>
      <c r="S45" s="60"/>
      <c r="T45" s="232"/>
    </row>
    <row r="46" spans="1:20" s="233" customFormat="1" ht="24.75" customHeight="1" x14ac:dyDescent="0.4">
      <c r="A46" s="235" t="s">
        <v>151</v>
      </c>
      <c r="B46" s="133" t="s">
        <v>65</v>
      </c>
      <c r="C46" s="156">
        <v>2530.6999999999998</v>
      </c>
      <c r="D46" s="156">
        <v>437.6</v>
      </c>
      <c r="E46" s="156">
        <v>298.47927000000004</v>
      </c>
      <c r="F46" s="175">
        <f t="shared" si="10"/>
        <v>-139.12072999999998</v>
      </c>
      <c r="G46" s="230">
        <f t="shared" si="5"/>
        <v>0.68208242687385745</v>
      </c>
      <c r="H46" s="175">
        <f t="shared" ref="H46:H85" si="23">E46-C46</f>
        <v>-2232.22073</v>
      </c>
      <c r="I46" s="230">
        <f t="shared" si="6"/>
        <v>0.11794336349626589</v>
      </c>
      <c r="J46" s="156"/>
      <c r="K46" s="156"/>
      <c r="L46" s="156">
        <f t="shared" si="22"/>
        <v>0</v>
      </c>
      <c r="M46" s="230" t="str">
        <f t="shared" si="7"/>
        <v/>
      </c>
      <c r="N46" s="175"/>
      <c r="O46" s="175">
        <f t="shared" si="18"/>
        <v>2530.6999999999998</v>
      </c>
      <c r="P46" s="175">
        <f t="shared" si="19"/>
        <v>298.47927000000004</v>
      </c>
      <c r="Q46" s="175">
        <f>P46-O46</f>
        <v>-2232.22073</v>
      </c>
      <c r="R46" s="230">
        <f t="shared" si="9"/>
        <v>0.11794336349626589</v>
      </c>
      <c r="S46" s="60"/>
      <c r="T46" s="232"/>
    </row>
    <row r="47" spans="1:20" s="233" customFormat="1" ht="25.5" customHeight="1" x14ac:dyDescent="0.4">
      <c r="A47" s="235" t="s">
        <v>188</v>
      </c>
      <c r="B47" s="133" t="s">
        <v>189</v>
      </c>
      <c r="C47" s="156">
        <v>6075.2</v>
      </c>
      <c r="D47" s="156">
        <v>0</v>
      </c>
      <c r="E47" s="156">
        <v>0</v>
      </c>
      <c r="F47" s="175">
        <f>E47-D47</f>
        <v>0</v>
      </c>
      <c r="G47" s="230" t="str">
        <f t="shared" si="5"/>
        <v/>
      </c>
      <c r="H47" s="175">
        <f t="shared" si="23"/>
        <v>-6075.2</v>
      </c>
      <c r="I47" s="230">
        <f t="shared" si="6"/>
        <v>0</v>
      </c>
      <c r="J47" s="156">
        <v>0</v>
      </c>
      <c r="K47" s="156">
        <v>0</v>
      </c>
      <c r="L47" s="156">
        <f t="shared" si="22"/>
        <v>0</v>
      </c>
      <c r="M47" s="230" t="str">
        <f t="shared" si="7"/>
        <v/>
      </c>
      <c r="N47" s="175"/>
      <c r="O47" s="175">
        <f t="shared" si="18"/>
        <v>6075.2</v>
      </c>
      <c r="P47" s="175">
        <f t="shared" si="19"/>
        <v>0</v>
      </c>
      <c r="Q47" s="175">
        <f>P47-O47</f>
        <v>-6075.2</v>
      </c>
      <c r="R47" s="230">
        <f t="shared" si="9"/>
        <v>0</v>
      </c>
      <c r="S47" s="60"/>
      <c r="T47" s="232"/>
    </row>
    <row r="48" spans="1:20" s="233" customFormat="1" ht="24.75" customHeight="1" x14ac:dyDescent="0.4">
      <c r="A48" s="235" t="s">
        <v>152</v>
      </c>
      <c r="B48" s="133" t="s">
        <v>77</v>
      </c>
      <c r="C48" s="156">
        <v>95064.763999999996</v>
      </c>
      <c r="D48" s="156">
        <v>8354.8870000000006</v>
      </c>
      <c r="E48" s="156">
        <v>0</v>
      </c>
      <c r="F48" s="175">
        <f>E48-D48</f>
        <v>-8354.8870000000006</v>
      </c>
      <c r="G48" s="230">
        <f t="shared" si="5"/>
        <v>0</v>
      </c>
      <c r="H48" s="175">
        <f t="shared" si="23"/>
        <v>-95064.763999999996</v>
      </c>
      <c r="I48" s="230">
        <f t="shared" si="6"/>
        <v>0</v>
      </c>
      <c r="J48" s="156">
        <v>0</v>
      </c>
      <c r="K48" s="156">
        <v>0</v>
      </c>
      <c r="L48" s="156">
        <f t="shared" si="22"/>
        <v>0</v>
      </c>
      <c r="M48" s="230" t="str">
        <f t="shared" si="7"/>
        <v/>
      </c>
      <c r="N48" s="175"/>
      <c r="O48" s="175">
        <f t="shared" si="18"/>
        <v>95064.763999999996</v>
      </c>
      <c r="P48" s="175">
        <f t="shared" si="19"/>
        <v>0</v>
      </c>
      <c r="Q48" s="175">
        <f>P48-O48</f>
        <v>-95064.763999999996</v>
      </c>
      <c r="R48" s="230">
        <f t="shared" si="9"/>
        <v>0</v>
      </c>
      <c r="S48" s="232"/>
      <c r="T48" s="232"/>
    </row>
    <row r="49" spans="1:20" s="18" customFormat="1" ht="20.25" customHeight="1" x14ac:dyDescent="0.3">
      <c r="A49" s="74" t="s">
        <v>26</v>
      </c>
      <c r="B49" s="134" t="s">
        <v>27</v>
      </c>
      <c r="C49" s="157">
        <f>C6+C11+C12+C13+C31+C32+C33+C34+C42</f>
        <v>10316974.750890002</v>
      </c>
      <c r="D49" s="157">
        <f>D6+D11+D12+D13+D31+D32+D33+D34+D42</f>
        <v>1878838.7123900007</v>
      </c>
      <c r="E49" s="157">
        <f>E6+E11+E12+E13+E31+E32+E33+E34+E42</f>
        <v>1356320.6218499998</v>
      </c>
      <c r="F49" s="157">
        <f t="shared" si="10"/>
        <v>-522518.09054000094</v>
      </c>
      <c r="G49" s="182">
        <f>IFERROR(E49/D49,"")</f>
        <v>0.72189305708134721</v>
      </c>
      <c r="H49" s="157">
        <f t="shared" si="23"/>
        <v>-8960654.1290400028</v>
      </c>
      <c r="I49" s="182">
        <f>IFERROR(E49/C49,"")</f>
        <v>0.13146495504731129</v>
      </c>
      <c r="J49" s="157">
        <f>J6+J11+J12+J13+J31+J32+J33+J34+J42</f>
        <v>1575253.5408400001</v>
      </c>
      <c r="K49" s="157">
        <f>K6+K11+K12+K13+K31+K32+K33+K34+K42</f>
        <v>103493.5683</v>
      </c>
      <c r="L49" s="157">
        <f>L6+L11+L12+L13+L31+L32+L33+L34+L42</f>
        <v>-1471759.97254</v>
      </c>
      <c r="M49" s="182">
        <f>IFERROR(K49/J49,"")</f>
        <v>6.5699625880423232E-2</v>
      </c>
      <c r="N49" s="157" t="e">
        <f>#REF!+#REF!</f>
        <v>#REF!</v>
      </c>
      <c r="O49" s="157">
        <f t="shared" ref="O49:O91" si="24">C49+J49</f>
        <v>11892228.291730002</v>
      </c>
      <c r="P49" s="157">
        <f t="shared" ref="P49:P66" si="25">E49+K49</f>
        <v>1459814.1901499997</v>
      </c>
      <c r="Q49" s="157">
        <f t="shared" si="8"/>
        <v>-10432414.101580001</v>
      </c>
      <c r="R49" s="182">
        <f>IFERROR(P49/O49,"")</f>
        <v>0.12275362987819297</v>
      </c>
      <c r="S49" s="32"/>
      <c r="T49" s="33"/>
    </row>
    <row r="50" spans="1:20" s="59" customFormat="1" ht="24" customHeight="1" x14ac:dyDescent="0.4">
      <c r="A50" s="75" t="s">
        <v>168</v>
      </c>
      <c r="B50" s="128" t="s">
        <v>136</v>
      </c>
      <c r="C50" s="156"/>
      <c r="D50" s="156"/>
      <c r="E50" s="156"/>
      <c r="F50" s="156">
        <f t="shared" si="10"/>
        <v>0</v>
      </c>
      <c r="G50" s="205" t="str">
        <f>IFERROR(E50/D50,"")</f>
        <v/>
      </c>
      <c r="H50" s="156">
        <f t="shared" si="23"/>
        <v>0</v>
      </c>
      <c r="I50" s="205" t="str">
        <f>IFERROR(E50/C50,"")</f>
        <v/>
      </c>
      <c r="J50" s="156">
        <v>0</v>
      </c>
      <c r="K50" s="156">
        <v>0</v>
      </c>
      <c r="L50" s="156">
        <f>K50-J50</f>
        <v>0</v>
      </c>
      <c r="M50" s="205" t="str">
        <f>IFERROR(K50/J50,"")</f>
        <v/>
      </c>
      <c r="N50" s="156" t="e">
        <f>#REF!+#REF!</f>
        <v>#REF!</v>
      </c>
      <c r="O50" s="156">
        <f>C50+J50</f>
        <v>0</v>
      </c>
      <c r="P50" s="156">
        <f>E50+K50</f>
        <v>0</v>
      </c>
      <c r="Q50" s="156">
        <f t="shared" si="8"/>
        <v>0</v>
      </c>
      <c r="R50" s="205" t="str">
        <f>IFERROR(P50/O50,"")</f>
        <v/>
      </c>
      <c r="S50" s="58"/>
      <c r="T50" s="58"/>
    </row>
    <row r="51" spans="1:20" s="59" customFormat="1" ht="90.75" customHeight="1" x14ac:dyDescent="0.4">
      <c r="A51" s="75" t="s">
        <v>169</v>
      </c>
      <c r="B51" s="128" t="s">
        <v>170</v>
      </c>
      <c r="C51" s="156">
        <v>62153.253000000004</v>
      </c>
      <c r="D51" s="156">
        <v>27423.753000000001</v>
      </c>
      <c r="E51" s="156">
        <v>22937.223000000002</v>
      </c>
      <c r="F51" s="156">
        <f t="shared" si="10"/>
        <v>-4486.5299999999988</v>
      </c>
      <c r="G51" s="207">
        <f>IFERROR(E51/D51,"")</f>
        <v>0.83639985380556781</v>
      </c>
      <c r="H51" s="156">
        <f t="shared" si="23"/>
        <v>-39216.03</v>
      </c>
      <c r="I51" s="207">
        <f>IFERROR(E51/C51,"")</f>
        <v>0.36904300085467773</v>
      </c>
      <c r="J51" s="156">
        <v>1707</v>
      </c>
      <c r="K51" s="156">
        <v>207</v>
      </c>
      <c r="L51" s="156">
        <f>K51-J51</f>
        <v>-1500</v>
      </c>
      <c r="M51" s="207">
        <f>IFERROR(K51/J51,"")</f>
        <v>0.12126537785588752</v>
      </c>
      <c r="N51" s="156"/>
      <c r="O51" s="156">
        <f>C51+J51</f>
        <v>63860.253000000004</v>
      </c>
      <c r="P51" s="156">
        <f>E51+K51</f>
        <v>23144.223000000002</v>
      </c>
      <c r="Q51" s="156">
        <f t="shared" si="8"/>
        <v>-40716.03</v>
      </c>
      <c r="R51" s="207">
        <f>IFERROR(P51/O51,"")</f>
        <v>0.36241984509519559</v>
      </c>
      <c r="S51" s="58"/>
      <c r="T51" s="58"/>
    </row>
    <row r="52" spans="1:20" s="32" customFormat="1" ht="21" customHeight="1" x14ac:dyDescent="0.35">
      <c r="A52" s="76" t="s">
        <v>28</v>
      </c>
      <c r="B52" s="135" t="s">
        <v>137</v>
      </c>
      <c r="C52" s="158">
        <f>C49+C50+C51</f>
        <v>10379128.003890002</v>
      </c>
      <c r="D52" s="158">
        <f>D49+D50+D51</f>
        <v>1906262.4653900007</v>
      </c>
      <c r="E52" s="158">
        <f>E49+E50+E51</f>
        <v>1379257.8448499998</v>
      </c>
      <c r="F52" s="158">
        <f t="shared" si="10"/>
        <v>-527004.62054000096</v>
      </c>
      <c r="G52" s="183">
        <f>IFERROR(E52/D52,"")</f>
        <v>0.72354036754735052</v>
      </c>
      <c r="H52" s="158">
        <f t="shared" si="23"/>
        <v>-8999870.1590400022</v>
      </c>
      <c r="I52" s="183">
        <f>IFERROR(E52/C52,"")</f>
        <v>0.13288764184554488</v>
      </c>
      <c r="J52" s="158">
        <f>J49+J50+J51</f>
        <v>1576960.5408400001</v>
      </c>
      <c r="K52" s="158">
        <f>K49+K50+K51</f>
        <v>103700.5683</v>
      </c>
      <c r="L52" s="158">
        <f>L49+L50+L51</f>
        <v>-1473259.97254</v>
      </c>
      <c r="M52" s="183">
        <f>IFERROR(K52/J52,"")</f>
        <v>6.5759773700337351E-2</v>
      </c>
      <c r="N52" s="158" t="e">
        <f>#REF!+#REF!</f>
        <v>#REF!</v>
      </c>
      <c r="O52" s="158">
        <f t="shared" si="24"/>
        <v>11956088.544730002</v>
      </c>
      <c r="P52" s="158">
        <f t="shared" si="25"/>
        <v>1482958.4131499997</v>
      </c>
      <c r="Q52" s="158">
        <f t="shared" si="8"/>
        <v>-10473130.131580003</v>
      </c>
      <c r="R52" s="183">
        <f>IFERROR(P52/O52,"")</f>
        <v>0.12403374294209767</v>
      </c>
    </row>
    <row r="53" spans="1:20" s="32" customFormat="1" ht="37.5" hidden="1" customHeight="1" x14ac:dyDescent="0.35">
      <c r="A53" s="77" t="s">
        <v>29</v>
      </c>
      <c r="B53" s="136" t="s">
        <v>30</v>
      </c>
      <c r="C53" s="159"/>
      <c r="D53" s="264"/>
      <c r="E53" s="274"/>
      <c r="F53" s="160">
        <f t="shared" si="10"/>
        <v>0</v>
      </c>
      <c r="G53" s="183" t="str">
        <f t="shared" ref="G53:G91" si="26">IFERROR(E53/D53,"")</f>
        <v/>
      </c>
      <c r="H53" s="160">
        <f t="shared" si="23"/>
        <v>0</v>
      </c>
      <c r="I53" s="183" t="str">
        <f t="shared" ref="I53:I91" si="27">IFERROR(E53/C53,"")</f>
        <v/>
      </c>
      <c r="J53" s="197"/>
      <c r="K53" s="197"/>
      <c r="L53" s="197" t="e">
        <f>K53-#REF!</f>
        <v>#REF!</v>
      </c>
      <c r="M53" s="183" t="str">
        <f t="shared" ref="M53:M91" si="28">IFERROR(K53/J53,"")</f>
        <v/>
      </c>
      <c r="N53" s="161"/>
      <c r="O53" s="160">
        <f t="shared" si="24"/>
        <v>0</v>
      </c>
      <c r="P53" s="160">
        <f t="shared" si="25"/>
        <v>0</v>
      </c>
      <c r="Q53" s="160">
        <f t="shared" si="8"/>
        <v>0</v>
      </c>
      <c r="R53" s="183" t="str">
        <f t="shared" ref="R53:R91" si="29">IFERROR(P53/O53,"")</f>
        <v/>
      </c>
    </row>
    <row r="54" spans="1:20" ht="20.25" hidden="1" customHeight="1" x14ac:dyDescent="0.4">
      <c r="A54" s="78"/>
      <c r="B54" s="137" t="s">
        <v>31</v>
      </c>
      <c r="C54" s="275"/>
      <c r="D54" s="190"/>
      <c r="E54" s="275"/>
      <c r="F54" s="162">
        <f t="shared" si="10"/>
        <v>0</v>
      </c>
      <c r="G54" s="183" t="str">
        <f t="shared" si="26"/>
        <v/>
      </c>
      <c r="H54" s="162">
        <f t="shared" si="23"/>
        <v>0</v>
      </c>
      <c r="I54" s="183" t="str">
        <f t="shared" si="27"/>
        <v/>
      </c>
      <c r="J54" s="190"/>
      <c r="K54" s="190"/>
      <c r="L54" s="190" t="e">
        <f>K54-#REF!</f>
        <v>#REF!</v>
      </c>
      <c r="M54" s="183" t="str">
        <f t="shared" si="28"/>
        <v/>
      </c>
      <c r="N54" s="163"/>
      <c r="O54" s="162">
        <f t="shared" si="24"/>
        <v>0</v>
      </c>
      <c r="P54" s="162">
        <f t="shared" si="25"/>
        <v>0</v>
      </c>
      <c r="Q54" s="162">
        <f t="shared" si="8"/>
        <v>0</v>
      </c>
      <c r="R54" s="183" t="str">
        <f t="shared" si="29"/>
        <v/>
      </c>
    </row>
    <row r="55" spans="1:20" ht="60.75" hidden="1" customHeight="1" x14ac:dyDescent="0.4">
      <c r="A55" s="79">
        <v>406</v>
      </c>
      <c r="B55" s="138" t="s">
        <v>32</v>
      </c>
      <c r="C55" s="275"/>
      <c r="D55" s="190"/>
      <c r="E55" s="275"/>
      <c r="F55" s="162">
        <f t="shared" si="10"/>
        <v>0</v>
      </c>
      <c r="G55" s="183" t="str">
        <f t="shared" si="26"/>
        <v/>
      </c>
      <c r="H55" s="162">
        <f t="shared" si="23"/>
        <v>0</v>
      </c>
      <c r="I55" s="183" t="str">
        <f t="shared" si="27"/>
        <v/>
      </c>
      <c r="J55" s="190"/>
      <c r="K55" s="190"/>
      <c r="L55" s="190" t="e">
        <f>K55-#REF!</f>
        <v>#REF!</v>
      </c>
      <c r="M55" s="183" t="str">
        <f t="shared" si="28"/>
        <v/>
      </c>
      <c r="N55" s="163"/>
      <c r="O55" s="162">
        <f t="shared" si="24"/>
        <v>0</v>
      </c>
      <c r="P55" s="162">
        <f t="shared" si="25"/>
        <v>0</v>
      </c>
      <c r="Q55" s="162">
        <f t="shared" si="8"/>
        <v>0</v>
      </c>
      <c r="R55" s="183" t="str">
        <f t="shared" si="29"/>
        <v/>
      </c>
    </row>
    <row r="56" spans="1:20" ht="20.25" hidden="1" customHeight="1" x14ac:dyDescent="0.4">
      <c r="A56" s="79">
        <v>406.1</v>
      </c>
      <c r="B56" s="139" t="s">
        <v>33</v>
      </c>
      <c r="C56" s="276"/>
      <c r="D56" s="195"/>
      <c r="E56" s="276"/>
      <c r="F56" s="164">
        <f t="shared" si="10"/>
        <v>0</v>
      </c>
      <c r="G56" s="183" t="str">
        <f t="shared" si="26"/>
        <v/>
      </c>
      <c r="H56" s="164">
        <f t="shared" si="23"/>
        <v>0</v>
      </c>
      <c r="I56" s="183" t="str">
        <f t="shared" si="27"/>
        <v/>
      </c>
      <c r="J56" s="195"/>
      <c r="K56" s="195"/>
      <c r="L56" s="195" t="e">
        <f>K56-#REF!</f>
        <v>#REF!</v>
      </c>
      <c r="M56" s="183" t="str">
        <f t="shared" si="28"/>
        <v/>
      </c>
      <c r="N56" s="163"/>
      <c r="O56" s="164">
        <f t="shared" si="24"/>
        <v>0</v>
      </c>
      <c r="P56" s="164">
        <f t="shared" si="25"/>
        <v>0</v>
      </c>
      <c r="Q56" s="164">
        <f t="shared" si="8"/>
        <v>0</v>
      </c>
      <c r="R56" s="183" t="str">
        <f t="shared" si="29"/>
        <v/>
      </c>
    </row>
    <row r="57" spans="1:20" ht="20.25" hidden="1" customHeight="1" x14ac:dyDescent="0.4">
      <c r="A57" s="79">
        <v>406.2</v>
      </c>
      <c r="B57" s="139" t="s">
        <v>34</v>
      </c>
      <c r="C57" s="276"/>
      <c r="D57" s="195"/>
      <c r="E57" s="276"/>
      <c r="F57" s="164">
        <f t="shared" si="10"/>
        <v>0</v>
      </c>
      <c r="G57" s="183" t="str">
        <f t="shared" si="26"/>
        <v/>
      </c>
      <c r="H57" s="164">
        <f t="shared" si="23"/>
        <v>0</v>
      </c>
      <c r="I57" s="183" t="str">
        <f t="shared" si="27"/>
        <v/>
      </c>
      <c r="J57" s="195"/>
      <c r="K57" s="195"/>
      <c r="L57" s="195" t="e">
        <f>K57-#REF!</f>
        <v>#REF!</v>
      </c>
      <c r="M57" s="183" t="str">
        <f t="shared" si="28"/>
        <v/>
      </c>
      <c r="N57" s="163"/>
      <c r="O57" s="164">
        <f t="shared" si="24"/>
        <v>0</v>
      </c>
      <c r="P57" s="164">
        <f t="shared" si="25"/>
        <v>0</v>
      </c>
      <c r="Q57" s="164">
        <f t="shared" si="8"/>
        <v>0</v>
      </c>
      <c r="R57" s="183" t="str">
        <f t="shared" si="29"/>
        <v/>
      </c>
    </row>
    <row r="58" spans="1:20" ht="60.75" hidden="1" customHeight="1" x14ac:dyDescent="0.4">
      <c r="A58" s="79">
        <v>201</v>
      </c>
      <c r="B58" s="138" t="s">
        <v>35</v>
      </c>
      <c r="C58" s="275"/>
      <c r="D58" s="190"/>
      <c r="E58" s="275"/>
      <c r="F58" s="162">
        <f t="shared" si="10"/>
        <v>0</v>
      </c>
      <c r="G58" s="183" t="str">
        <f t="shared" si="26"/>
        <v/>
      </c>
      <c r="H58" s="162">
        <f t="shared" si="23"/>
        <v>0</v>
      </c>
      <c r="I58" s="183" t="str">
        <f t="shared" si="27"/>
        <v/>
      </c>
      <c r="J58" s="190"/>
      <c r="K58" s="190"/>
      <c r="L58" s="190" t="e">
        <f>K58-#REF!</f>
        <v>#REF!</v>
      </c>
      <c r="M58" s="183" t="str">
        <f t="shared" si="28"/>
        <v/>
      </c>
      <c r="N58" s="163"/>
      <c r="O58" s="162">
        <f t="shared" si="24"/>
        <v>0</v>
      </c>
      <c r="P58" s="162">
        <f t="shared" si="25"/>
        <v>0</v>
      </c>
      <c r="Q58" s="162">
        <f t="shared" si="8"/>
        <v>0</v>
      </c>
      <c r="R58" s="183" t="str">
        <f t="shared" si="29"/>
        <v/>
      </c>
    </row>
    <row r="59" spans="1:20" ht="20.25" hidden="1" customHeight="1" x14ac:dyDescent="0.4">
      <c r="A59" s="78">
        <v>201.01</v>
      </c>
      <c r="B59" s="140" t="s">
        <v>36</v>
      </c>
      <c r="C59" s="275"/>
      <c r="D59" s="190"/>
      <c r="E59" s="275"/>
      <c r="F59" s="162">
        <f t="shared" si="10"/>
        <v>0</v>
      </c>
      <c r="G59" s="183" t="str">
        <f t="shared" si="26"/>
        <v/>
      </c>
      <c r="H59" s="162">
        <f t="shared" si="23"/>
        <v>0</v>
      </c>
      <c r="I59" s="183" t="str">
        <f t="shared" si="27"/>
        <v/>
      </c>
      <c r="J59" s="190"/>
      <c r="K59" s="190"/>
      <c r="L59" s="190" t="e">
        <f>K59-#REF!</f>
        <v>#REF!</v>
      </c>
      <c r="M59" s="183" t="str">
        <f t="shared" si="28"/>
        <v/>
      </c>
      <c r="N59" s="163"/>
      <c r="O59" s="162">
        <f t="shared" si="24"/>
        <v>0</v>
      </c>
      <c r="P59" s="162">
        <f t="shared" si="25"/>
        <v>0</v>
      </c>
      <c r="Q59" s="162">
        <f t="shared" si="8"/>
        <v>0</v>
      </c>
      <c r="R59" s="183" t="str">
        <f t="shared" si="29"/>
        <v/>
      </c>
    </row>
    <row r="60" spans="1:20" ht="15" hidden="1" customHeight="1" x14ac:dyDescent="0.4">
      <c r="A60" s="78">
        <v>201.011</v>
      </c>
      <c r="B60" s="141" t="s">
        <v>37</v>
      </c>
      <c r="C60" s="276"/>
      <c r="D60" s="195"/>
      <c r="E60" s="276"/>
      <c r="F60" s="164">
        <f t="shared" si="10"/>
        <v>0</v>
      </c>
      <c r="G60" s="183" t="str">
        <f t="shared" si="26"/>
        <v/>
      </c>
      <c r="H60" s="164">
        <f t="shared" si="23"/>
        <v>0</v>
      </c>
      <c r="I60" s="183" t="str">
        <f t="shared" si="27"/>
        <v/>
      </c>
      <c r="J60" s="195"/>
      <c r="K60" s="195"/>
      <c r="L60" s="195" t="e">
        <f>K60-#REF!</f>
        <v>#REF!</v>
      </c>
      <c r="M60" s="183" t="str">
        <f t="shared" si="28"/>
        <v/>
      </c>
      <c r="N60" s="163"/>
      <c r="O60" s="164">
        <f t="shared" si="24"/>
        <v>0</v>
      </c>
      <c r="P60" s="164">
        <f t="shared" si="25"/>
        <v>0</v>
      </c>
      <c r="Q60" s="164">
        <f t="shared" si="8"/>
        <v>0</v>
      </c>
      <c r="R60" s="183" t="str">
        <f t="shared" si="29"/>
        <v/>
      </c>
    </row>
    <row r="61" spans="1:20" ht="20.25" hidden="1" customHeight="1" x14ac:dyDescent="0.4">
      <c r="A61" s="78">
        <v>201.012</v>
      </c>
      <c r="B61" s="141" t="s">
        <v>38</v>
      </c>
      <c r="C61" s="276"/>
      <c r="D61" s="195"/>
      <c r="E61" s="276"/>
      <c r="F61" s="164">
        <f t="shared" si="10"/>
        <v>0</v>
      </c>
      <c r="G61" s="183" t="str">
        <f t="shared" si="26"/>
        <v/>
      </c>
      <c r="H61" s="164">
        <f t="shared" si="23"/>
        <v>0</v>
      </c>
      <c r="I61" s="183" t="str">
        <f t="shared" si="27"/>
        <v/>
      </c>
      <c r="J61" s="195"/>
      <c r="K61" s="195"/>
      <c r="L61" s="195" t="e">
        <f>K61-#REF!</f>
        <v>#REF!</v>
      </c>
      <c r="M61" s="183" t="str">
        <f t="shared" si="28"/>
        <v/>
      </c>
      <c r="N61" s="163"/>
      <c r="O61" s="164">
        <f t="shared" si="24"/>
        <v>0</v>
      </c>
      <c r="P61" s="164">
        <f t="shared" si="25"/>
        <v>0</v>
      </c>
      <c r="Q61" s="164">
        <f t="shared" si="8"/>
        <v>0</v>
      </c>
      <c r="R61" s="183" t="str">
        <f t="shared" si="29"/>
        <v/>
      </c>
    </row>
    <row r="62" spans="1:20" ht="20.25" hidden="1" customHeight="1" x14ac:dyDescent="0.4">
      <c r="A62" s="78">
        <v>201.02</v>
      </c>
      <c r="B62" s="142" t="s">
        <v>39</v>
      </c>
      <c r="C62" s="275"/>
      <c r="D62" s="190"/>
      <c r="E62" s="275"/>
      <c r="F62" s="162">
        <f t="shared" si="10"/>
        <v>0</v>
      </c>
      <c r="G62" s="183" t="str">
        <f t="shared" si="26"/>
        <v/>
      </c>
      <c r="H62" s="162">
        <f t="shared" si="23"/>
        <v>0</v>
      </c>
      <c r="I62" s="183" t="str">
        <f t="shared" si="27"/>
        <v/>
      </c>
      <c r="J62" s="190"/>
      <c r="K62" s="190"/>
      <c r="L62" s="190" t="e">
        <f>K62-#REF!</f>
        <v>#REF!</v>
      </c>
      <c r="M62" s="183" t="str">
        <f t="shared" si="28"/>
        <v/>
      </c>
      <c r="N62" s="163"/>
      <c r="O62" s="162">
        <f t="shared" si="24"/>
        <v>0</v>
      </c>
      <c r="P62" s="162">
        <f t="shared" si="25"/>
        <v>0</v>
      </c>
      <c r="Q62" s="162">
        <f t="shared" si="8"/>
        <v>0</v>
      </c>
      <c r="R62" s="183" t="str">
        <f t="shared" si="29"/>
        <v/>
      </c>
    </row>
    <row r="63" spans="1:20" ht="20.25" hidden="1" customHeight="1" x14ac:dyDescent="0.4">
      <c r="A63" s="78">
        <v>201.02099999999999</v>
      </c>
      <c r="B63" s="141" t="s">
        <v>37</v>
      </c>
      <c r="C63" s="276"/>
      <c r="D63" s="195"/>
      <c r="E63" s="276"/>
      <c r="F63" s="164">
        <f t="shared" si="10"/>
        <v>0</v>
      </c>
      <c r="G63" s="183" t="str">
        <f t="shared" si="26"/>
        <v/>
      </c>
      <c r="H63" s="164">
        <f t="shared" si="23"/>
        <v>0</v>
      </c>
      <c r="I63" s="183" t="str">
        <f t="shared" si="27"/>
        <v/>
      </c>
      <c r="J63" s="195"/>
      <c r="K63" s="195"/>
      <c r="L63" s="195" t="e">
        <f>K63-#REF!</f>
        <v>#REF!</v>
      </c>
      <c r="M63" s="183" t="str">
        <f t="shared" si="28"/>
        <v/>
      </c>
      <c r="N63" s="163"/>
      <c r="O63" s="164">
        <f t="shared" si="24"/>
        <v>0</v>
      </c>
      <c r="P63" s="164">
        <f t="shared" si="25"/>
        <v>0</v>
      </c>
      <c r="Q63" s="164">
        <f t="shared" si="8"/>
        <v>0</v>
      </c>
      <c r="R63" s="183" t="str">
        <f t="shared" si="29"/>
        <v/>
      </c>
    </row>
    <row r="64" spans="1:20" ht="20.25" hidden="1" customHeight="1" x14ac:dyDescent="0.4">
      <c r="A64" s="78">
        <v>201.02199999999999</v>
      </c>
      <c r="B64" s="141" t="s">
        <v>38</v>
      </c>
      <c r="C64" s="276"/>
      <c r="D64" s="195"/>
      <c r="E64" s="276"/>
      <c r="F64" s="164">
        <f t="shared" si="10"/>
        <v>0</v>
      </c>
      <c r="G64" s="183" t="str">
        <f t="shared" si="26"/>
        <v/>
      </c>
      <c r="H64" s="164">
        <f t="shared" si="23"/>
        <v>0</v>
      </c>
      <c r="I64" s="183" t="str">
        <f t="shared" si="27"/>
        <v/>
      </c>
      <c r="J64" s="195"/>
      <c r="K64" s="195"/>
      <c r="L64" s="195" t="e">
        <f>K64-#REF!</f>
        <v>#REF!</v>
      </c>
      <c r="M64" s="183" t="str">
        <f t="shared" si="28"/>
        <v/>
      </c>
      <c r="N64" s="163"/>
      <c r="O64" s="164">
        <f t="shared" si="24"/>
        <v>0</v>
      </c>
      <c r="P64" s="164">
        <f t="shared" si="25"/>
        <v>0</v>
      </c>
      <c r="Q64" s="164">
        <f t="shared" si="8"/>
        <v>0</v>
      </c>
      <c r="R64" s="183" t="str">
        <f t="shared" si="29"/>
        <v/>
      </c>
    </row>
    <row r="65" spans="1:18" ht="40.5" hidden="1" customHeight="1" x14ac:dyDescent="0.4">
      <c r="A65" s="78">
        <v>201.03</v>
      </c>
      <c r="B65" s="142" t="s">
        <v>40</v>
      </c>
      <c r="C65" s="275"/>
      <c r="D65" s="190"/>
      <c r="E65" s="275"/>
      <c r="F65" s="162">
        <f t="shared" si="10"/>
        <v>0</v>
      </c>
      <c r="G65" s="183" t="str">
        <f t="shared" si="26"/>
        <v/>
      </c>
      <c r="H65" s="162">
        <f t="shared" si="23"/>
        <v>0</v>
      </c>
      <c r="I65" s="183" t="str">
        <f t="shared" si="27"/>
        <v/>
      </c>
      <c r="J65" s="190"/>
      <c r="K65" s="190"/>
      <c r="L65" s="190" t="e">
        <f>K65-#REF!</f>
        <v>#REF!</v>
      </c>
      <c r="M65" s="183" t="str">
        <f t="shared" si="28"/>
        <v/>
      </c>
      <c r="N65" s="163"/>
      <c r="O65" s="162">
        <f t="shared" si="24"/>
        <v>0</v>
      </c>
      <c r="P65" s="162">
        <f t="shared" si="25"/>
        <v>0</v>
      </c>
      <c r="Q65" s="162">
        <f t="shared" si="8"/>
        <v>0</v>
      </c>
      <c r="R65" s="183" t="str">
        <f t="shared" si="29"/>
        <v/>
      </c>
    </row>
    <row r="66" spans="1:18" ht="20.25" hidden="1" customHeight="1" x14ac:dyDescent="0.4">
      <c r="A66" s="78">
        <v>201.03100000000001</v>
      </c>
      <c r="B66" s="141" t="s">
        <v>37</v>
      </c>
      <c r="C66" s="276"/>
      <c r="D66" s="195"/>
      <c r="E66" s="276"/>
      <c r="F66" s="164">
        <f t="shared" si="10"/>
        <v>0</v>
      </c>
      <c r="G66" s="183" t="str">
        <f t="shared" si="26"/>
        <v/>
      </c>
      <c r="H66" s="164">
        <f t="shared" si="23"/>
        <v>0</v>
      </c>
      <c r="I66" s="183" t="str">
        <f t="shared" si="27"/>
        <v/>
      </c>
      <c r="J66" s="195"/>
      <c r="K66" s="195"/>
      <c r="L66" s="195" t="e">
        <f>K66-#REF!</f>
        <v>#REF!</v>
      </c>
      <c r="M66" s="183" t="str">
        <f t="shared" si="28"/>
        <v/>
      </c>
      <c r="N66" s="163"/>
      <c r="O66" s="164">
        <f t="shared" si="24"/>
        <v>0</v>
      </c>
      <c r="P66" s="164">
        <f t="shared" si="25"/>
        <v>0</v>
      </c>
      <c r="Q66" s="164">
        <f t="shared" si="8"/>
        <v>0</v>
      </c>
      <c r="R66" s="183" t="str">
        <f t="shared" si="29"/>
        <v/>
      </c>
    </row>
    <row r="67" spans="1:18" ht="20.25" hidden="1" customHeight="1" x14ac:dyDescent="0.4">
      <c r="A67" s="78">
        <v>201.03200000000001</v>
      </c>
      <c r="B67" s="141" t="s">
        <v>38</v>
      </c>
      <c r="C67" s="276"/>
      <c r="D67" s="195"/>
      <c r="E67" s="276"/>
      <c r="F67" s="164">
        <f t="shared" si="10"/>
        <v>0</v>
      </c>
      <c r="G67" s="183" t="str">
        <f t="shared" si="26"/>
        <v/>
      </c>
      <c r="H67" s="164">
        <f t="shared" si="23"/>
        <v>0</v>
      </c>
      <c r="I67" s="183" t="str">
        <f t="shared" si="27"/>
        <v/>
      </c>
      <c r="J67" s="195"/>
      <c r="K67" s="195"/>
      <c r="L67" s="195" t="e">
        <f>K67-#REF!</f>
        <v>#REF!</v>
      </c>
      <c r="M67" s="183" t="str">
        <f t="shared" si="28"/>
        <v/>
      </c>
      <c r="N67" s="163"/>
      <c r="O67" s="164">
        <f t="shared" si="24"/>
        <v>0</v>
      </c>
      <c r="P67" s="164">
        <f t="shared" ref="P67:P91" si="30">E67+K67</f>
        <v>0</v>
      </c>
      <c r="Q67" s="164">
        <f t="shared" ref="Q67:Q91" si="31">P67-O67</f>
        <v>0</v>
      </c>
      <c r="R67" s="183" t="str">
        <f t="shared" si="29"/>
        <v/>
      </c>
    </row>
    <row r="68" spans="1:18" ht="40.5" hidden="1" customHeight="1" x14ac:dyDescent="0.4">
      <c r="A68" s="79">
        <v>202</v>
      </c>
      <c r="B68" s="138" t="s">
        <v>41</v>
      </c>
      <c r="C68" s="275"/>
      <c r="D68" s="190"/>
      <c r="E68" s="275"/>
      <c r="F68" s="162">
        <f t="shared" si="10"/>
        <v>0</v>
      </c>
      <c r="G68" s="183" t="str">
        <f t="shared" si="26"/>
        <v/>
      </c>
      <c r="H68" s="162">
        <f t="shared" si="23"/>
        <v>0</v>
      </c>
      <c r="I68" s="183" t="str">
        <f t="shared" si="27"/>
        <v/>
      </c>
      <c r="J68" s="190"/>
      <c r="K68" s="190"/>
      <c r="L68" s="190" t="e">
        <f>K68-#REF!</f>
        <v>#REF!</v>
      </c>
      <c r="M68" s="183" t="str">
        <f t="shared" si="28"/>
        <v/>
      </c>
      <c r="N68" s="163"/>
      <c r="O68" s="162">
        <f t="shared" si="24"/>
        <v>0</v>
      </c>
      <c r="P68" s="162">
        <f t="shared" si="30"/>
        <v>0</v>
      </c>
      <c r="Q68" s="162">
        <f t="shared" si="31"/>
        <v>0</v>
      </c>
      <c r="R68" s="183" t="str">
        <f t="shared" si="29"/>
        <v/>
      </c>
    </row>
    <row r="69" spans="1:18" ht="40.5" hidden="1" customHeight="1" x14ac:dyDescent="0.4">
      <c r="A69" s="78">
        <v>202.01</v>
      </c>
      <c r="B69" s="142" t="s">
        <v>42</v>
      </c>
      <c r="C69" s="275"/>
      <c r="D69" s="190"/>
      <c r="E69" s="275"/>
      <c r="F69" s="162">
        <f t="shared" si="10"/>
        <v>0</v>
      </c>
      <c r="G69" s="183" t="str">
        <f t="shared" si="26"/>
        <v/>
      </c>
      <c r="H69" s="162">
        <f t="shared" si="23"/>
        <v>0</v>
      </c>
      <c r="I69" s="183" t="str">
        <f t="shared" si="27"/>
        <v/>
      </c>
      <c r="J69" s="190"/>
      <c r="K69" s="190"/>
      <c r="L69" s="190" t="e">
        <f>K69-#REF!</f>
        <v>#REF!</v>
      </c>
      <c r="M69" s="183" t="str">
        <f t="shared" si="28"/>
        <v/>
      </c>
      <c r="N69" s="163"/>
      <c r="O69" s="162">
        <f t="shared" si="24"/>
        <v>0</v>
      </c>
      <c r="P69" s="162">
        <f t="shared" si="30"/>
        <v>0</v>
      </c>
      <c r="Q69" s="162">
        <f t="shared" si="31"/>
        <v>0</v>
      </c>
      <c r="R69" s="183" t="str">
        <f t="shared" si="29"/>
        <v/>
      </c>
    </row>
    <row r="70" spans="1:18" ht="21" hidden="1" x14ac:dyDescent="0.4">
      <c r="A70" s="78">
        <v>202.011</v>
      </c>
      <c r="B70" s="141" t="s">
        <v>37</v>
      </c>
      <c r="C70" s="276"/>
      <c r="D70" s="195"/>
      <c r="E70" s="276"/>
      <c r="F70" s="164">
        <f t="shared" si="10"/>
        <v>0</v>
      </c>
      <c r="G70" s="183" t="str">
        <f t="shared" si="26"/>
        <v/>
      </c>
      <c r="H70" s="164">
        <f t="shared" si="23"/>
        <v>0</v>
      </c>
      <c r="I70" s="183" t="str">
        <f t="shared" si="27"/>
        <v/>
      </c>
      <c r="J70" s="195"/>
      <c r="K70" s="195"/>
      <c r="L70" s="195" t="e">
        <f>K70-#REF!</f>
        <v>#REF!</v>
      </c>
      <c r="M70" s="183" t="str">
        <f t="shared" si="28"/>
        <v/>
      </c>
      <c r="N70" s="163"/>
      <c r="O70" s="164">
        <f t="shared" si="24"/>
        <v>0</v>
      </c>
      <c r="P70" s="164">
        <f t="shared" si="30"/>
        <v>0</v>
      </c>
      <c r="Q70" s="164">
        <f t="shared" si="31"/>
        <v>0</v>
      </c>
      <c r="R70" s="183" t="str">
        <f t="shared" si="29"/>
        <v/>
      </c>
    </row>
    <row r="71" spans="1:18" ht="21" hidden="1" x14ac:dyDescent="0.4">
      <c r="A71" s="78">
        <v>202.012</v>
      </c>
      <c r="B71" s="141" t="s">
        <v>38</v>
      </c>
      <c r="C71" s="276"/>
      <c r="D71" s="195"/>
      <c r="E71" s="276"/>
      <c r="F71" s="164">
        <f t="shared" si="10"/>
        <v>0</v>
      </c>
      <c r="G71" s="183" t="str">
        <f t="shared" si="26"/>
        <v/>
      </c>
      <c r="H71" s="164">
        <f t="shared" si="23"/>
        <v>0</v>
      </c>
      <c r="I71" s="183" t="str">
        <f t="shared" si="27"/>
        <v/>
      </c>
      <c r="J71" s="195"/>
      <c r="K71" s="195"/>
      <c r="L71" s="195" t="e">
        <f>K71-#REF!</f>
        <v>#REF!</v>
      </c>
      <c r="M71" s="183" t="str">
        <f t="shared" si="28"/>
        <v/>
      </c>
      <c r="N71" s="163"/>
      <c r="O71" s="164">
        <f t="shared" si="24"/>
        <v>0</v>
      </c>
      <c r="P71" s="164">
        <f t="shared" si="30"/>
        <v>0</v>
      </c>
      <c r="Q71" s="164">
        <f t="shared" si="31"/>
        <v>0</v>
      </c>
      <c r="R71" s="183" t="str">
        <f t="shared" si="29"/>
        <v/>
      </c>
    </row>
    <row r="72" spans="1:18" ht="19.5" hidden="1" customHeight="1" x14ac:dyDescent="0.4">
      <c r="A72" s="78">
        <v>202.01300000000001</v>
      </c>
      <c r="B72" s="141" t="s">
        <v>43</v>
      </c>
      <c r="C72" s="276"/>
      <c r="D72" s="195"/>
      <c r="E72" s="276"/>
      <c r="F72" s="164">
        <f t="shared" si="10"/>
        <v>0</v>
      </c>
      <c r="G72" s="183" t="str">
        <f t="shared" si="26"/>
        <v/>
      </c>
      <c r="H72" s="164">
        <f t="shared" si="23"/>
        <v>0</v>
      </c>
      <c r="I72" s="183" t="str">
        <f t="shared" si="27"/>
        <v/>
      </c>
      <c r="J72" s="195"/>
      <c r="K72" s="195"/>
      <c r="L72" s="195" t="e">
        <f>K72-#REF!</f>
        <v>#REF!</v>
      </c>
      <c r="M72" s="183" t="str">
        <f t="shared" si="28"/>
        <v/>
      </c>
      <c r="N72" s="163"/>
      <c r="O72" s="164">
        <f t="shared" si="24"/>
        <v>0</v>
      </c>
      <c r="P72" s="164">
        <f t="shared" si="30"/>
        <v>0</v>
      </c>
      <c r="Q72" s="164">
        <f t="shared" si="31"/>
        <v>0</v>
      </c>
      <c r="R72" s="183" t="str">
        <f t="shared" si="29"/>
        <v/>
      </c>
    </row>
    <row r="73" spans="1:18" ht="21" hidden="1" x14ac:dyDescent="0.4">
      <c r="A73" s="78">
        <v>202.01400000000001</v>
      </c>
      <c r="B73" s="141" t="s">
        <v>44</v>
      </c>
      <c r="C73" s="276"/>
      <c r="D73" s="195"/>
      <c r="E73" s="276"/>
      <c r="F73" s="164">
        <f t="shared" si="10"/>
        <v>0</v>
      </c>
      <c r="G73" s="183" t="str">
        <f t="shared" si="26"/>
        <v/>
      </c>
      <c r="H73" s="164">
        <f t="shared" si="23"/>
        <v>0</v>
      </c>
      <c r="I73" s="183" t="str">
        <f t="shared" si="27"/>
        <v/>
      </c>
      <c r="J73" s="195"/>
      <c r="K73" s="195"/>
      <c r="L73" s="195" t="e">
        <f>K73-#REF!</f>
        <v>#REF!</v>
      </c>
      <c r="M73" s="183" t="str">
        <f t="shared" si="28"/>
        <v/>
      </c>
      <c r="N73" s="163"/>
      <c r="O73" s="164">
        <f t="shared" si="24"/>
        <v>0</v>
      </c>
      <c r="P73" s="164">
        <f t="shared" si="30"/>
        <v>0</v>
      </c>
      <c r="Q73" s="164">
        <f t="shared" si="31"/>
        <v>0</v>
      </c>
      <c r="R73" s="183" t="str">
        <f t="shared" si="29"/>
        <v/>
      </c>
    </row>
    <row r="74" spans="1:18" ht="40.799999999999997" hidden="1" x14ac:dyDescent="0.4">
      <c r="A74" s="79">
        <v>203</v>
      </c>
      <c r="B74" s="138" t="s">
        <v>45</v>
      </c>
      <c r="C74" s="275"/>
      <c r="D74" s="190"/>
      <c r="E74" s="275"/>
      <c r="F74" s="162">
        <f t="shared" si="10"/>
        <v>0</v>
      </c>
      <c r="G74" s="183" t="str">
        <f t="shared" si="26"/>
        <v/>
      </c>
      <c r="H74" s="162">
        <f t="shared" si="23"/>
        <v>0</v>
      </c>
      <c r="I74" s="183" t="str">
        <f t="shared" si="27"/>
        <v/>
      </c>
      <c r="J74" s="190"/>
      <c r="K74" s="190"/>
      <c r="L74" s="190" t="e">
        <f>K74-#REF!</f>
        <v>#REF!</v>
      </c>
      <c r="M74" s="183" t="str">
        <f t="shared" si="28"/>
        <v/>
      </c>
      <c r="N74" s="163"/>
      <c r="O74" s="162">
        <f t="shared" si="24"/>
        <v>0</v>
      </c>
      <c r="P74" s="162">
        <f t="shared" si="30"/>
        <v>0</v>
      </c>
      <c r="Q74" s="162">
        <f t="shared" si="31"/>
        <v>0</v>
      </c>
      <c r="R74" s="183" t="str">
        <f t="shared" si="29"/>
        <v/>
      </c>
    </row>
    <row r="75" spans="1:18" ht="15.75" hidden="1" customHeight="1" x14ac:dyDescent="0.4">
      <c r="A75" s="78">
        <v>203.01</v>
      </c>
      <c r="B75" s="142" t="s">
        <v>46</v>
      </c>
      <c r="C75" s="275"/>
      <c r="D75" s="190"/>
      <c r="E75" s="275"/>
      <c r="F75" s="162">
        <f t="shared" si="10"/>
        <v>0</v>
      </c>
      <c r="G75" s="183" t="str">
        <f t="shared" si="26"/>
        <v/>
      </c>
      <c r="H75" s="162">
        <f t="shared" si="23"/>
        <v>0</v>
      </c>
      <c r="I75" s="183" t="str">
        <f t="shared" si="27"/>
        <v/>
      </c>
      <c r="J75" s="190"/>
      <c r="K75" s="190"/>
      <c r="L75" s="190" t="e">
        <f>K75-#REF!</f>
        <v>#REF!</v>
      </c>
      <c r="M75" s="183" t="str">
        <f t="shared" si="28"/>
        <v/>
      </c>
      <c r="N75" s="163"/>
      <c r="O75" s="162">
        <f t="shared" si="24"/>
        <v>0</v>
      </c>
      <c r="P75" s="162">
        <f t="shared" si="30"/>
        <v>0</v>
      </c>
      <c r="Q75" s="162">
        <f t="shared" si="31"/>
        <v>0</v>
      </c>
      <c r="R75" s="183" t="str">
        <f t="shared" si="29"/>
        <v/>
      </c>
    </row>
    <row r="76" spans="1:18" ht="21" hidden="1" x14ac:dyDescent="0.4">
      <c r="A76" s="78">
        <v>203.011</v>
      </c>
      <c r="B76" s="141" t="s">
        <v>47</v>
      </c>
      <c r="C76" s="276"/>
      <c r="D76" s="195"/>
      <c r="E76" s="276"/>
      <c r="F76" s="164">
        <f t="shared" si="10"/>
        <v>0</v>
      </c>
      <c r="G76" s="183" t="str">
        <f t="shared" si="26"/>
        <v/>
      </c>
      <c r="H76" s="164">
        <f t="shared" si="23"/>
        <v>0</v>
      </c>
      <c r="I76" s="183" t="str">
        <f t="shared" si="27"/>
        <v/>
      </c>
      <c r="J76" s="195"/>
      <c r="K76" s="195"/>
      <c r="L76" s="195" t="e">
        <f>K76-#REF!</f>
        <v>#REF!</v>
      </c>
      <c r="M76" s="183" t="str">
        <f t="shared" si="28"/>
        <v/>
      </c>
      <c r="N76" s="163"/>
      <c r="O76" s="164">
        <f t="shared" si="24"/>
        <v>0</v>
      </c>
      <c r="P76" s="164">
        <f t="shared" si="30"/>
        <v>0</v>
      </c>
      <c r="Q76" s="164">
        <f t="shared" si="31"/>
        <v>0</v>
      </c>
      <c r="R76" s="183" t="str">
        <f t="shared" si="29"/>
        <v/>
      </c>
    </row>
    <row r="77" spans="1:18" ht="21" hidden="1" x14ac:dyDescent="0.4">
      <c r="A77" s="78">
        <v>203.012</v>
      </c>
      <c r="B77" s="141" t="s">
        <v>48</v>
      </c>
      <c r="C77" s="276"/>
      <c r="D77" s="195"/>
      <c r="E77" s="276"/>
      <c r="F77" s="164">
        <f t="shared" si="10"/>
        <v>0</v>
      </c>
      <c r="G77" s="183" t="str">
        <f t="shared" si="26"/>
        <v/>
      </c>
      <c r="H77" s="164">
        <f t="shared" si="23"/>
        <v>0</v>
      </c>
      <c r="I77" s="183" t="str">
        <f t="shared" si="27"/>
        <v/>
      </c>
      <c r="J77" s="195"/>
      <c r="K77" s="195"/>
      <c r="L77" s="195" t="e">
        <f>K77-#REF!</f>
        <v>#REF!</v>
      </c>
      <c r="M77" s="183" t="str">
        <f t="shared" si="28"/>
        <v/>
      </c>
      <c r="N77" s="163"/>
      <c r="O77" s="164">
        <f t="shared" si="24"/>
        <v>0</v>
      </c>
      <c r="P77" s="164">
        <f t="shared" si="30"/>
        <v>0</v>
      </c>
      <c r="Q77" s="164">
        <f t="shared" si="31"/>
        <v>0</v>
      </c>
      <c r="R77" s="183" t="str">
        <f t="shared" si="29"/>
        <v/>
      </c>
    </row>
    <row r="78" spans="1:18" ht="15.75" hidden="1" customHeight="1" x14ac:dyDescent="0.4">
      <c r="A78" s="78">
        <v>203.01300000000001</v>
      </c>
      <c r="B78" s="141" t="s">
        <v>43</v>
      </c>
      <c r="C78" s="276"/>
      <c r="D78" s="195"/>
      <c r="E78" s="276"/>
      <c r="F78" s="164">
        <f t="shared" si="10"/>
        <v>0</v>
      </c>
      <c r="G78" s="183" t="str">
        <f t="shared" si="26"/>
        <v/>
      </c>
      <c r="H78" s="164">
        <f t="shared" si="23"/>
        <v>0</v>
      </c>
      <c r="I78" s="183" t="str">
        <f t="shared" si="27"/>
        <v/>
      </c>
      <c r="J78" s="195"/>
      <c r="K78" s="195"/>
      <c r="L78" s="195" t="e">
        <f>K78-#REF!</f>
        <v>#REF!</v>
      </c>
      <c r="M78" s="183" t="str">
        <f t="shared" si="28"/>
        <v/>
      </c>
      <c r="N78" s="163"/>
      <c r="O78" s="164">
        <f t="shared" si="24"/>
        <v>0</v>
      </c>
      <c r="P78" s="164">
        <f t="shared" si="30"/>
        <v>0</v>
      </c>
      <c r="Q78" s="164">
        <f t="shared" si="31"/>
        <v>0</v>
      </c>
      <c r="R78" s="183" t="str">
        <f t="shared" si="29"/>
        <v/>
      </c>
    </row>
    <row r="79" spans="1:18" ht="14.25" hidden="1" customHeight="1" x14ac:dyDescent="0.4">
      <c r="A79" s="79">
        <v>204</v>
      </c>
      <c r="B79" s="138" t="s">
        <v>49</v>
      </c>
      <c r="C79" s="276"/>
      <c r="D79" s="195"/>
      <c r="E79" s="276"/>
      <c r="F79" s="164">
        <f t="shared" si="10"/>
        <v>0</v>
      </c>
      <c r="G79" s="183" t="str">
        <f t="shared" si="26"/>
        <v/>
      </c>
      <c r="H79" s="164">
        <f t="shared" si="23"/>
        <v>0</v>
      </c>
      <c r="I79" s="183" t="str">
        <f t="shared" si="27"/>
        <v/>
      </c>
      <c r="J79" s="195"/>
      <c r="K79" s="195"/>
      <c r="L79" s="195" t="e">
        <f>K79-#REF!</f>
        <v>#REF!</v>
      </c>
      <c r="M79" s="183" t="str">
        <f t="shared" si="28"/>
        <v/>
      </c>
      <c r="N79" s="163"/>
      <c r="O79" s="164">
        <f t="shared" si="24"/>
        <v>0</v>
      </c>
      <c r="P79" s="164">
        <f t="shared" si="30"/>
        <v>0</v>
      </c>
      <c r="Q79" s="164">
        <f t="shared" si="31"/>
        <v>0</v>
      </c>
      <c r="R79" s="183" t="str">
        <f t="shared" si="29"/>
        <v/>
      </c>
    </row>
    <row r="80" spans="1:18" ht="18.75" hidden="1" customHeight="1" x14ac:dyDescent="0.4">
      <c r="A80" s="79">
        <v>205</v>
      </c>
      <c r="B80" s="138" t="s">
        <v>50</v>
      </c>
      <c r="C80" s="276"/>
      <c r="D80" s="195"/>
      <c r="E80" s="276"/>
      <c r="F80" s="164">
        <f t="shared" ref="F80:F91" si="32">E80-D80</f>
        <v>0</v>
      </c>
      <c r="G80" s="183" t="str">
        <f t="shared" si="26"/>
        <v/>
      </c>
      <c r="H80" s="164">
        <f t="shared" si="23"/>
        <v>0</v>
      </c>
      <c r="I80" s="183" t="str">
        <f t="shared" si="27"/>
        <v/>
      </c>
      <c r="J80" s="195"/>
      <c r="K80" s="195"/>
      <c r="L80" s="195" t="e">
        <f>K80-#REF!</f>
        <v>#REF!</v>
      </c>
      <c r="M80" s="183" t="str">
        <f t="shared" si="28"/>
        <v/>
      </c>
      <c r="N80" s="163"/>
      <c r="O80" s="164">
        <f t="shared" si="24"/>
        <v>0</v>
      </c>
      <c r="P80" s="164">
        <f t="shared" si="30"/>
        <v>0</v>
      </c>
      <c r="Q80" s="164">
        <f t="shared" si="31"/>
        <v>0</v>
      </c>
      <c r="R80" s="183" t="str">
        <f t="shared" si="29"/>
        <v/>
      </c>
    </row>
    <row r="81" spans="1:20" ht="15" hidden="1" customHeight="1" x14ac:dyDescent="0.4">
      <c r="A81" s="79">
        <v>900.4</v>
      </c>
      <c r="B81" s="143" t="s">
        <v>51</v>
      </c>
      <c r="C81" s="275"/>
      <c r="D81" s="190"/>
      <c r="E81" s="275"/>
      <c r="F81" s="162">
        <f t="shared" si="32"/>
        <v>0</v>
      </c>
      <c r="G81" s="183" t="str">
        <f t="shared" si="26"/>
        <v/>
      </c>
      <c r="H81" s="162">
        <f t="shared" si="23"/>
        <v>0</v>
      </c>
      <c r="I81" s="183" t="str">
        <f t="shared" si="27"/>
        <v/>
      </c>
      <c r="J81" s="190"/>
      <c r="K81" s="190"/>
      <c r="L81" s="190" t="e">
        <f>K81-#REF!</f>
        <v>#REF!</v>
      </c>
      <c r="M81" s="183" t="str">
        <f t="shared" si="28"/>
        <v/>
      </c>
      <c r="N81" s="163"/>
      <c r="O81" s="162">
        <f t="shared" si="24"/>
        <v>0</v>
      </c>
      <c r="P81" s="162">
        <f t="shared" si="30"/>
        <v>0</v>
      </c>
      <c r="Q81" s="162">
        <f t="shared" si="31"/>
        <v>0</v>
      </c>
      <c r="R81" s="183" t="str">
        <f t="shared" si="29"/>
        <v/>
      </c>
    </row>
    <row r="82" spans="1:20" s="209" customFormat="1" ht="21" customHeight="1" x14ac:dyDescent="0.35">
      <c r="A82" s="148"/>
      <c r="B82" s="149" t="s">
        <v>0</v>
      </c>
      <c r="C82" s="159">
        <f>SUM(C83:C85)</f>
        <v>2040.9</v>
      </c>
      <c r="D82" s="264">
        <f>SUM(D83:D89)+D90</f>
        <v>0</v>
      </c>
      <c r="E82" s="159">
        <f>SUM(E83:E89)+E90</f>
        <v>-6.8</v>
      </c>
      <c r="F82" s="159">
        <f t="shared" si="32"/>
        <v>-6.8</v>
      </c>
      <c r="G82" s="184" t="str">
        <f t="shared" si="26"/>
        <v/>
      </c>
      <c r="H82" s="159"/>
      <c r="I82" s="184"/>
      <c r="J82" s="264">
        <f>SUM(J83:J89)+J90</f>
        <v>10735.1</v>
      </c>
      <c r="K82" s="264">
        <f>SUM(K83:K89)+K90</f>
        <v>-666.4</v>
      </c>
      <c r="L82" s="154"/>
      <c r="M82" s="184"/>
      <c r="N82" s="159"/>
      <c r="O82" s="159">
        <f t="shared" si="24"/>
        <v>12776</v>
      </c>
      <c r="P82" s="159">
        <f t="shared" si="30"/>
        <v>-673.19999999999993</v>
      </c>
      <c r="Q82" s="159"/>
      <c r="R82" s="184"/>
    </row>
    <row r="83" spans="1:20" s="209" customFormat="1" ht="44.25" customHeight="1" x14ac:dyDescent="0.4">
      <c r="A83" s="185">
        <v>1140</v>
      </c>
      <c r="B83" s="144" t="s">
        <v>171</v>
      </c>
      <c r="C83" s="165"/>
      <c r="D83" s="166"/>
      <c r="E83" s="165">
        <v>-6.8</v>
      </c>
      <c r="F83" s="165">
        <f t="shared" si="32"/>
        <v>-6.8</v>
      </c>
      <c r="G83" s="204" t="str">
        <f t="shared" si="26"/>
        <v/>
      </c>
      <c r="H83" s="165"/>
      <c r="I83" s="204" t="str">
        <f t="shared" si="27"/>
        <v/>
      </c>
      <c r="J83" s="166">
        <v>0</v>
      </c>
      <c r="K83" s="166">
        <v>0</v>
      </c>
      <c r="L83" s="166"/>
      <c r="M83" s="204" t="str">
        <f t="shared" si="28"/>
        <v/>
      </c>
      <c r="N83" s="165"/>
      <c r="O83" s="165">
        <f t="shared" si="24"/>
        <v>0</v>
      </c>
      <c r="P83" s="165">
        <f t="shared" si="30"/>
        <v>-6.8</v>
      </c>
      <c r="Q83" s="165"/>
      <c r="R83" s="204" t="str">
        <f t="shared" si="29"/>
        <v/>
      </c>
    </row>
    <row r="84" spans="1:20" s="209" customFormat="1" ht="87" customHeight="1" x14ac:dyDescent="0.4">
      <c r="A84" s="185">
        <v>8820</v>
      </c>
      <c r="B84" s="144" t="s">
        <v>175</v>
      </c>
      <c r="C84" s="165">
        <v>2040.9</v>
      </c>
      <c r="D84" s="166"/>
      <c r="E84" s="166"/>
      <c r="F84" s="165">
        <f t="shared" si="32"/>
        <v>0</v>
      </c>
      <c r="G84" s="204" t="str">
        <f t="shared" si="26"/>
        <v/>
      </c>
      <c r="H84" s="165"/>
      <c r="I84" s="204">
        <f t="shared" si="27"/>
        <v>0</v>
      </c>
      <c r="J84" s="166">
        <v>-10.9</v>
      </c>
      <c r="K84" s="166">
        <v>-316.39999999999998</v>
      </c>
      <c r="L84" s="156"/>
      <c r="M84" s="204"/>
      <c r="N84" s="165"/>
      <c r="O84" s="165">
        <f t="shared" si="24"/>
        <v>2030</v>
      </c>
      <c r="P84" s="165">
        <f t="shared" si="30"/>
        <v>-316.39999999999998</v>
      </c>
      <c r="Q84" s="165"/>
      <c r="R84" s="204"/>
    </row>
    <row r="85" spans="1:20" s="209" customFormat="1" ht="63" x14ac:dyDescent="0.4">
      <c r="A85" s="185" t="s">
        <v>172</v>
      </c>
      <c r="B85" s="144" t="s">
        <v>173</v>
      </c>
      <c r="C85" s="165"/>
      <c r="D85" s="166"/>
      <c r="E85" s="166"/>
      <c r="F85" s="165">
        <f t="shared" si="32"/>
        <v>0</v>
      </c>
      <c r="G85" s="204" t="str">
        <f t="shared" si="26"/>
        <v/>
      </c>
      <c r="H85" s="165">
        <f t="shared" si="23"/>
        <v>0</v>
      </c>
      <c r="I85" s="204" t="str">
        <f t="shared" si="27"/>
        <v/>
      </c>
      <c r="J85" s="166">
        <v>0</v>
      </c>
      <c r="K85" s="166">
        <v>-350</v>
      </c>
      <c r="L85" s="156"/>
      <c r="M85" s="204" t="str">
        <f t="shared" si="28"/>
        <v/>
      </c>
      <c r="N85" s="165"/>
      <c r="O85" s="165">
        <f t="shared" si="24"/>
        <v>0</v>
      </c>
      <c r="P85" s="165">
        <f t="shared" si="30"/>
        <v>-350</v>
      </c>
      <c r="Q85" s="165"/>
      <c r="R85" s="204"/>
    </row>
    <row r="86" spans="1:20" s="209" customFormat="1" ht="131.25" customHeight="1" x14ac:dyDescent="0.4">
      <c r="A86" s="185">
        <v>8880</v>
      </c>
      <c r="B86" s="144" t="s">
        <v>174</v>
      </c>
      <c r="C86" s="165"/>
      <c r="D86" s="166"/>
      <c r="E86" s="165"/>
      <c r="F86" s="165"/>
      <c r="G86" s="204" t="str">
        <f t="shared" si="26"/>
        <v/>
      </c>
      <c r="H86" s="165"/>
      <c r="I86" s="204" t="str">
        <f t="shared" si="27"/>
        <v/>
      </c>
      <c r="J86" s="166">
        <v>10746</v>
      </c>
      <c r="K86" s="166">
        <v>0</v>
      </c>
      <c r="L86" s="156">
        <f>K86-J86</f>
        <v>-10746</v>
      </c>
      <c r="M86" s="204">
        <f t="shared" si="28"/>
        <v>0</v>
      </c>
      <c r="N86" s="165"/>
      <c r="O86" s="165">
        <f>C86+J86</f>
        <v>10746</v>
      </c>
      <c r="P86" s="165">
        <f t="shared" si="30"/>
        <v>0</v>
      </c>
      <c r="Q86" s="165">
        <f t="shared" si="31"/>
        <v>-10746</v>
      </c>
      <c r="R86" s="204">
        <f t="shared" si="29"/>
        <v>0</v>
      </c>
    </row>
    <row r="87" spans="1:20" s="7" customFormat="1" ht="63" hidden="1" x14ac:dyDescent="0.4">
      <c r="A87" s="80">
        <v>8103</v>
      </c>
      <c r="B87" s="145" t="s">
        <v>1</v>
      </c>
      <c r="C87" s="165"/>
      <c r="D87" s="166"/>
      <c r="E87" s="165"/>
      <c r="F87" s="166">
        <f t="shared" si="32"/>
        <v>0</v>
      </c>
      <c r="G87" s="183" t="str">
        <f t="shared" si="26"/>
        <v/>
      </c>
      <c r="H87" s="166">
        <f>E87-C87</f>
        <v>0</v>
      </c>
      <c r="I87" s="183" t="str">
        <f t="shared" si="27"/>
        <v/>
      </c>
      <c r="J87" s="166"/>
      <c r="K87" s="166"/>
      <c r="L87" s="156">
        <f>K87-J87</f>
        <v>0</v>
      </c>
      <c r="M87" s="183" t="str">
        <f t="shared" si="28"/>
        <v/>
      </c>
      <c r="N87" s="166"/>
      <c r="O87" s="166">
        <f t="shared" si="24"/>
        <v>0</v>
      </c>
      <c r="P87" s="166">
        <f t="shared" si="30"/>
        <v>0</v>
      </c>
      <c r="Q87" s="166">
        <f t="shared" si="31"/>
        <v>0</v>
      </c>
      <c r="R87" s="183" t="str">
        <f t="shared" si="29"/>
        <v/>
      </c>
    </row>
    <row r="88" spans="1:20" s="7" customFormat="1" ht="63" hidden="1" x14ac:dyDescent="0.4">
      <c r="A88" s="80">
        <v>8104</v>
      </c>
      <c r="B88" s="145" t="s">
        <v>2</v>
      </c>
      <c r="C88" s="165"/>
      <c r="D88" s="166"/>
      <c r="E88" s="165"/>
      <c r="F88" s="166">
        <f t="shared" si="32"/>
        <v>0</v>
      </c>
      <c r="G88" s="183" t="str">
        <f t="shared" si="26"/>
        <v/>
      </c>
      <c r="H88" s="166">
        <f>E88-C88</f>
        <v>0</v>
      </c>
      <c r="I88" s="183" t="str">
        <f t="shared" si="27"/>
        <v/>
      </c>
      <c r="J88" s="166"/>
      <c r="K88" s="166"/>
      <c r="L88" s="156">
        <f>K88-J88</f>
        <v>0</v>
      </c>
      <c r="M88" s="183" t="str">
        <f t="shared" si="28"/>
        <v/>
      </c>
      <c r="N88" s="166"/>
      <c r="O88" s="166">
        <f t="shared" si="24"/>
        <v>0</v>
      </c>
      <c r="P88" s="166">
        <f t="shared" si="30"/>
        <v>0</v>
      </c>
      <c r="Q88" s="166">
        <f t="shared" si="31"/>
        <v>0</v>
      </c>
      <c r="R88" s="183" t="str">
        <f t="shared" si="29"/>
        <v/>
      </c>
    </row>
    <row r="89" spans="1:20" s="7" customFormat="1" ht="42" hidden="1" x14ac:dyDescent="0.4">
      <c r="A89" s="80">
        <v>8106</v>
      </c>
      <c r="B89" s="145" t="s">
        <v>3</v>
      </c>
      <c r="C89" s="165"/>
      <c r="D89" s="166"/>
      <c r="E89" s="165"/>
      <c r="F89" s="166">
        <f t="shared" si="32"/>
        <v>0</v>
      </c>
      <c r="G89" s="183" t="str">
        <f t="shared" si="26"/>
        <v/>
      </c>
      <c r="H89" s="166">
        <f>E89-C89</f>
        <v>0</v>
      </c>
      <c r="I89" s="183" t="str">
        <f t="shared" si="27"/>
        <v/>
      </c>
      <c r="J89" s="166"/>
      <c r="K89" s="166"/>
      <c r="L89" s="156">
        <f>K89-J89</f>
        <v>0</v>
      </c>
      <c r="M89" s="183" t="str">
        <f t="shared" si="28"/>
        <v/>
      </c>
      <c r="N89" s="166"/>
      <c r="O89" s="166">
        <f t="shared" si="24"/>
        <v>0</v>
      </c>
      <c r="P89" s="166">
        <f t="shared" si="30"/>
        <v>0</v>
      </c>
      <c r="Q89" s="166">
        <f t="shared" si="31"/>
        <v>0</v>
      </c>
      <c r="R89" s="183" t="str">
        <f t="shared" si="29"/>
        <v/>
      </c>
    </row>
    <row r="90" spans="1:20" s="7" customFormat="1" ht="63" hidden="1" x14ac:dyDescent="0.4">
      <c r="A90" s="80">
        <v>8107</v>
      </c>
      <c r="B90" s="145" t="s">
        <v>115</v>
      </c>
      <c r="C90" s="165"/>
      <c r="D90" s="166"/>
      <c r="E90" s="165"/>
      <c r="F90" s="166">
        <f t="shared" si="32"/>
        <v>0</v>
      </c>
      <c r="G90" s="183" t="str">
        <f t="shared" si="26"/>
        <v/>
      </c>
      <c r="H90" s="166">
        <f>E90-C90</f>
        <v>0</v>
      </c>
      <c r="I90" s="183" t="str">
        <f t="shared" si="27"/>
        <v/>
      </c>
      <c r="J90" s="166"/>
      <c r="K90" s="166"/>
      <c r="L90" s="156">
        <f>K90-J90</f>
        <v>0</v>
      </c>
      <c r="M90" s="183" t="str">
        <f t="shared" si="28"/>
        <v/>
      </c>
      <c r="N90" s="166"/>
      <c r="O90" s="166">
        <f t="shared" si="24"/>
        <v>0</v>
      </c>
      <c r="P90" s="166">
        <f t="shared" si="30"/>
        <v>0</v>
      </c>
      <c r="Q90" s="166">
        <f t="shared" si="31"/>
        <v>0</v>
      </c>
      <c r="R90" s="183" t="str">
        <f t="shared" si="29"/>
        <v/>
      </c>
    </row>
    <row r="91" spans="1:20" ht="25.5" customHeight="1" x14ac:dyDescent="0.35">
      <c r="A91" s="81"/>
      <c r="B91" s="146" t="s">
        <v>4</v>
      </c>
      <c r="C91" s="158">
        <f>C82+C52</f>
        <v>10381168.903890003</v>
      </c>
      <c r="D91" s="158">
        <f>D82+D52</f>
        <v>1906262.4653900007</v>
      </c>
      <c r="E91" s="158">
        <f>E82+E52</f>
        <v>1379251.0448499997</v>
      </c>
      <c r="F91" s="158">
        <f t="shared" si="32"/>
        <v>-527011.42054000101</v>
      </c>
      <c r="G91" s="183">
        <f t="shared" si="26"/>
        <v>0.7235368003575624</v>
      </c>
      <c r="H91" s="158">
        <f>E91-C91</f>
        <v>-9001917.8590400033</v>
      </c>
      <c r="I91" s="183">
        <f t="shared" si="27"/>
        <v>0.13286086158690383</v>
      </c>
      <c r="J91" s="158">
        <f>J52+J82</f>
        <v>1587695.6408400002</v>
      </c>
      <c r="K91" s="158">
        <f>K52+K82</f>
        <v>103034.1683</v>
      </c>
      <c r="L91" s="158">
        <f>L52+L82</f>
        <v>-1473259.97254</v>
      </c>
      <c r="M91" s="183">
        <f t="shared" si="28"/>
        <v>6.4895415500094117E-2</v>
      </c>
      <c r="N91" s="206"/>
      <c r="O91" s="206">
        <f t="shared" si="24"/>
        <v>11968864.544730002</v>
      </c>
      <c r="P91" s="206">
        <f t="shared" si="30"/>
        <v>1482285.2131499997</v>
      </c>
      <c r="Q91" s="206">
        <f t="shared" si="31"/>
        <v>-10486579.331580002</v>
      </c>
      <c r="R91" s="183">
        <f t="shared" si="29"/>
        <v>0.12384509889057631</v>
      </c>
      <c r="S91" s="11"/>
      <c r="T91" s="11"/>
    </row>
    <row r="92" spans="1:20" x14ac:dyDescent="0.3">
      <c r="A92" s="48"/>
      <c r="B92" s="49"/>
      <c r="C92" s="248"/>
      <c r="D92" s="265"/>
      <c r="E92" s="248"/>
      <c r="F92" s="150"/>
      <c r="G92" s="150"/>
      <c r="H92" s="151"/>
      <c r="I92" s="151"/>
      <c r="J92" s="212"/>
      <c r="K92" s="212"/>
      <c r="L92" s="198"/>
      <c r="M92" s="199"/>
      <c r="N92" s="152"/>
      <c r="O92" s="152"/>
      <c r="P92" s="152"/>
      <c r="Q92" s="152"/>
      <c r="R92" s="152"/>
    </row>
    <row r="93" spans="1:20" x14ac:dyDescent="0.3">
      <c r="A93" s="45"/>
      <c r="B93" s="61"/>
      <c r="C93" s="249"/>
      <c r="D93" s="212"/>
      <c r="E93" s="249"/>
      <c r="F93" s="151"/>
      <c r="G93" s="151"/>
      <c r="H93" s="151"/>
      <c r="I93" s="151"/>
      <c r="J93" s="212"/>
      <c r="K93" s="212"/>
      <c r="L93" s="198"/>
      <c r="M93" s="199"/>
      <c r="N93" s="152"/>
      <c r="O93" s="152"/>
      <c r="P93" s="152"/>
      <c r="Q93" s="152"/>
      <c r="R93" s="152"/>
    </row>
    <row r="94" spans="1:20" x14ac:dyDescent="0.3">
      <c r="A94" s="43"/>
      <c r="B94" s="44"/>
      <c r="C94" s="250"/>
      <c r="D94" s="251"/>
      <c r="E94" s="252"/>
      <c r="F94" s="45"/>
      <c r="G94" s="45"/>
      <c r="H94" s="51"/>
      <c r="I94" s="210"/>
      <c r="J94" s="217"/>
      <c r="K94" s="218"/>
      <c r="M94" s="200"/>
    </row>
    <row r="95" spans="1:20" ht="17.399999999999999" x14ac:dyDescent="0.3">
      <c r="A95" s="43"/>
      <c r="B95" s="97"/>
      <c r="C95" s="253"/>
      <c r="D95" s="254"/>
      <c r="E95" s="255"/>
      <c r="F95" s="51"/>
      <c r="G95" s="51"/>
      <c r="H95" s="51"/>
      <c r="I95" s="210"/>
      <c r="J95" s="219"/>
      <c r="K95" s="218"/>
      <c r="M95" s="200"/>
    </row>
    <row r="96" spans="1:20" x14ac:dyDescent="0.3">
      <c r="A96" s="43"/>
      <c r="B96" s="44"/>
      <c r="C96" s="253"/>
      <c r="D96" s="254"/>
      <c r="E96" s="255"/>
      <c r="F96" s="51"/>
      <c r="G96" s="51"/>
      <c r="H96" s="51"/>
      <c r="I96" s="210"/>
      <c r="J96" s="218"/>
      <c r="K96" s="219"/>
      <c r="M96" s="200"/>
    </row>
    <row r="97" spans="1:13" x14ac:dyDescent="0.3">
      <c r="A97" s="43"/>
      <c r="B97" s="44"/>
      <c r="C97" s="253"/>
      <c r="D97" s="254"/>
      <c r="E97" s="255"/>
      <c r="F97" s="51"/>
      <c r="G97" s="51"/>
      <c r="H97" s="51"/>
      <c r="I97" s="210"/>
      <c r="J97" s="218"/>
      <c r="K97" s="218"/>
      <c r="M97" s="200"/>
    </row>
    <row r="98" spans="1:13" x14ac:dyDescent="0.3">
      <c r="A98" s="43"/>
      <c r="B98" s="44"/>
      <c r="C98" s="253"/>
      <c r="D98" s="254"/>
      <c r="E98" s="255"/>
      <c r="F98" s="51"/>
      <c r="G98" s="51"/>
      <c r="H98" s="51"/>
      <c r="I98" s="210"/>
      <c r="J98" s="218"/>
      <c r="K98" s="218"/>
      <c r="M98" s="200"/>
    </row>
    <row r="99" spans="1:13" x14ac:dyDescent="0.3">
      <c r="A99" s="43"/>
      <c r="B99" s="44"/>
      <c r="C99" s="253"/>
      <c r="D99" s="254"/>
      <c r="E99" s="255"/>
      <c r="F99" s="51"/>
      <c r="G99" s="51"/>
      <c r="H99" s="51"/>
      <c r="I99" s="210"/>
      <c r="J99" s="218"/>
      <c r="K99" s="218"/>
      <c r="M99" s="200"/>
    </row>
    <row r="100" spans="1:13" x14ac:dyDescent="0.3">
      <c r="A100" s="46"/>
      <c r="B100" s="47"/>
      <c r="C100" s="256"/>
      <c r="D100" s="257"/>
      <c r="E100" s="213"/>
      <c r="F100" s="52"/>
      <c r="G100" s="52"/>
      <c r="H100" s="52"/>
      <c r="M100" s="200"/>
    </row>
    <row r="101" spans="1:13" x14ac:dyDescent="0.3">
      <c r="A101" s="46"/>
      <c r="B101" s="47"/>
      <c r="C101" s="256"/>
      <c r="D101" s="257"/>
      <c r="E101" s="213"/>
      <c r="F101" s="52"/>
      <c r="G101" s="52"/>
      <c r="H101" s="52"/>
      <c r="M101" s="200"/>
    </row>
    <row r="102" spans="1:13" x14ac:dyDescent="0.3">
      <c r="A102" s="46"/>
      <c r="B102" s="47"/>
      <c r="C102" s="256"/>
      <c r="D102" s="257"/>
      <c r="E102" s="213"/>
      <c r="F102" s="52"/>
      <c r="G102" s="52"/>
      <c r="H102" s="52"/>
      <c r="M102" s="200"/>
    </row>
    <row r="103" spans="1:13" x14ac:dyDescent="0.3">
      <c r="M103" s="200"/>
    </row>
    <row r="104" spans="1:13" x14ac:dyDescent="0.3">
      <c r="M104" s="200"/>
    </row>
    <row r="105" spans="1:13" x14ac:dyDescent="0.3">
      <c r="M105" s="200"/>
    </row>
    <row r="106" spans="1:13" x14ac:dyDescent="0.3">
      <c r="M106" s="200"/>
    </row>
    <row r="107" spans="1:13" x14ac:dyDescent="0.3">
      <c r="M107" s="200"/>
    </row>
    <row r="108" spans="1:13" x14ac:dyDescent="0.3">
      <c r="M108" s="200"/>
    </row>
    <row r="109" spans="1:13" x14ac:dyDescent="0.3">
      <c r="M109" s="200"/>
    </row>
    <row r="110" spans="1:13" x14ac:dyDescent="0.3">
      <c r="M110" s="200"/>
    </row>
    <row r="111" spans="1:13" x14ac:dyDescent="0.3">
      <c r="M111" s="200"/>
    </row>
    <row r="112" spans="1:13" x14ac:dyDescent="0.3">
      <c r="M112" s="200"/>
    </row>
    <row r="113" spans="13:13" x14ac:dyDescent="0.3">
      <c r="M113" s="200"/>
    </row>
    <row r="114" spans="13:13" x14ac:dyDescent="0.3">
      <c r="M114" s="200"/>
    </row>
    <row r="115" spans="13:13" x14ac:dyDescent="0.3">
      <c r="M115" s="200"/>
    </row>
    <row r="116" spans="13:13" x14ac:dyDescent="0.3">
      <c r="M116" s="200"/>
    </row>
    <row r="117" spans="13:13" x14ac:dyDescent="0.3">
      <c r="M117" s="200"/>
    </row>
    <row r="118" spans="13:13" x14ac:dyDescent="0.3">
      <c r="M118" s="200"/>
    </row>
    <row r="119" spans="13:13" x14ac:dyDescent="0.3">
      <c r="M119" s="200"/>
    </row>
    <row r="120" spans="13:13" x14ac:dyDescent="0.3">
      <c r="M120" s="200"/>
    </row>
    <row r="121" spans="13:13" x14ac:dyDescent="0.3">
      <c r="M121" s="200"/>
    </row>
    <row r="122" spans="13:13" x14ac:dyDescent="0.3">
      <c r="M122" s="200"/>
    </row>
    <row r="123" spans="13:13" x14ac:dyDescent="0.3">
      <c r="M123" s="200"/>
    </row>
    <row r="124" spans="13:13" x14ac:dyDescent="0.3">
      <c r="M124" s="200"/>
    </row>
    <row r="125" spans="13:13" x14ac:dyDescent="0.3">
      <c r="M125" s="200"/>
    </row>
    <row r="126" spans="13:13" x14ac:dyDescent="0.3">
      <c r="M126" s="200"/>
    </row>
    <row r="127" spans="13:13" x14ac:dyDescent="0.3">
      <c r="M127" s="200"/>
    </row>
    <row r="128" spans="13:13" x14ac:dyDescent="0.3">
      <c r="M128" s="200"/>
    </row>
    <row r="129" spans="13:13" x14ac:dyDescent="0.3">
      <c r="M129" s="200"/>
    </row>
    <row r="130" spans="13:13" x14ac:dyDescent="0.3">
      <c r="M130" s="200"/>
    </row>
    <row r="131" spans="13:13" x14ac:dyDescent="0.3">
      <c r="M131" s="200"/>
    </row>
    <row r="132" spans="13:13" x14ac:dyDescent="0.3">
      <c r="M132" s="200"/>
    </row>
    <row r="133" spans="13:13" x14ac:dyDescent="0.3">
      <c r="M133" s="200"/>
    </row>
    <row r="134" spans="13:13" x14ac:dyDescent="0.3">
      <c r="M134" s="200"/>
    </row>
    <row r="135" spans="13:13" x14ac:dyDescent="0.3">
      <c r="M135" s="200"/>
    </row>
    <row r="136" spans="13:13" x14ac:dyDescent="0.3">
      <c r="M136" s="200"/>
    </row>
    <row r="137" spans="13:13" x14ac:dyDescent="0.3">
      <c r="M137" s="200"/>
    </row>
    <row r="138" spans="13:13" x14ac:dyDescent="0.3">
      <c r="M138" s="200"/>
    </row>
    <row r="139" spans="13:13" x14ac:dyDescent="0.3">
      <c r="M139" s="200"/>
    </row>
    <row r="140" spans="13:13" x14ac:dyDescent="0.3">
      <c r="M140" s="200"/>
    </row>
    <row r="141" spans="13:13" x14ac:dyDescent="0.3">
      <c r="M141" s="200"/>
    </row>
    <row r="142" spans="13:13" x14ac:dyDescent="0.3">
      <c r="M142" s="200"/>
    </row>
    <row r="143" spans="13:13" x14ac:dyDescent="0.3">
      <c r="M143" s="200"/>
    </row>
    <row r="144" spans="13:13" x14ac:dyDescent="0.3">
      <c r="M144" s="200"/>
    </row>
    <row r="145" spans="13:13" x14ac:dyDescent="0.3">
      <c r="M145" s="200"/>
    </row>
    <row r="146" spans="13:13" x14ac:dyDescent="0.3">
      <c r="M146" s="200"/>
    </row>
    <row r="147" spans="13:13" x14ac:dyDescent="0.3">
      <c r="M147" s="200"/>
    </row>
    <row r="148" spans="13:13" x14ac:dyDescent="0.3">
      <c r="M148" s="200"/>
    </row>
    <row r="149" spans="13:13" x14ac:dyDescent="0.3">
      <c r="M149" s="200"/>
    </row>
    <row r="150" spans="13:13" x14ac:dyDescent="0.3">
      <c r="M150" s="200"/>
    </row>
    <row r="151" spans="13:13" x14ac:dyDescent="0.3">
      <c r="M151" s="200"/>
    </row>
    <row r="152" spans="13:13" x14ac:dyDescent="0.3">
      <c r="M152" s="200"/>
    </row>
    <row r="153" spans="13:13" x14ac:dyDescent="0.3">
      <c r="M153" s="200"/>
    </row>
    <row r="154" spans="13:13" x14ac:dyDescent="0.3">
      <c r="M154" s="200"/>
    </row>
    <row r="155" spans="13:13" x14ac:dyDescent="0.3">
      <c r="M155" s="200"/>
    </row>
    <row r="156" spans="13:13" x14ac:dyDescent="0.3">
      <c r="M156" s="200"/>
    </row>
    <row r="157" spans="13:13" x14ac:dyDescent="0.3">
      <c r="M157" s="200"/>
    </row>
    <row r="158" spans="13:13" x14ac:dyDescent="0.3">
      <c r="M158" s="200"/>
    </row>
    <row r="159" spans="13:13" x14ac:dyDescent="0.3">
      <c r="M159" s="200"/>
    </row>
    <row r="160" spans="13:13" x14ac:dyDescent="0.3">
      <c r="M160" s="200"/>
    </row>
    <row r="161" spans="13:13" x14ac:dyDescent="0.3">
      <c r="M161" s="200"/>
    </row>
    <row r="162" spans="13:13" x14ac:dyDescent="0.3">
      <c r="M162" s="200"/>
    </row>
    <row r="163" spans="13:13" x14ac:dyDescent="0.3">
      <c r="M163" s="200"/>
    </row>
    <row r="164" spans="13:13" x14ac:dyDescent="0.3">
      <c r="M164" s="200"/>
    </row>
    <row r="165" spans="13:13" x14ac:dyDescent="0.3">
      <c r="M165" s="200"/>
    </row>
    <row r="166" spans="13:13" x14ac:dyDescent="0.3">
      <c r="M166" s="200"/>
    </row>
    <row r="167" spans="13:13" x14ac:dyDescent="0.3">
      <c r="M167" s="200"/>
    </row>
    <row r="168" spans="13:13" x14ac:dyDescent="0.3">
      <c r="M168" s="200"/>
    </row>
    <row r="169" spans="13:13" x14ac:dyDescent="0.3">
      <c r="M169" s="200"/>
    </row>
    <row r="170" spans="13:13" x14ac:dyDescent="0.3">
      <c r="M170" s="200"/>
    </row>
    <row r="171" spans="13:13" x14ac:dyDescent="0.3">
      <c r="M171" s="200"/>
    </row>
    <row r="172" spans="13:13" x14ac:dyDescent="0.3">
      <c r="M172" s="200"/>
    </row>
    <row r="173" spans="13:13" x14ac:dyDescent="0.3">
      <c r="M173" s="200"/>
    </row>
    <row r="174" spans="13:13" x14ac:dyDescent="0.3">
      <c r="M174" s="200"/>
    </row>
    <row r="175" spans="13:13" x14ac:dyDescent="0.3">
      <c r="M175" s="200"/>
    </row>
    <row r="176" spans="13:13" x14ac:dyDescent="0.3">
      <c r="M176" s="200"/>
    </row>
    <row r="177" spans="13:13" x14ac:dyDescent="0.3">
      <c r="M177" s="200"/>
    </row>
    <row r="178" spans="13:13" x14ac:dyDescent="0.3">
      <c r="M178" s="200"/>
    </row>
    <row r="179" spans="13:13" x14ac:dyDescent="0.3">
      <c r="M179" s="200"/>
    </row>
    <row r="180" spans="13:13" x14ac:dyDescent="0.3">
      <c r="M180" s="200"/>
    </row>
    <row r="181" spans="13:13" x14ac:dyDescent="0.3">
      <c r="M181" s="200"/>
    </row>
    <row r="182" spans="13:13" x14ac:dyDescent="0.3">
      <c r="M182" s="200"/>
    </row>
    <row r="183" spans="13:13" x14ac:dyDescent="0.3">
      <c r="M183" s="200"/>
    </row>
    <row r="184" spans="13:13" x14ac:dyDescent="0.3">
      <c r="M184" s="200"/>
    </row>
    <row r="185" spans="13:13" x14ac:dyDescent="0.3">
      <c r="M185" s="200"/>
    </row>
    <row r="186" spans="13:13" x14ac:dyDescent="0.3">
      <c r="M186" s="200"/>
    </row>
    <row r="187" spans="13:13" x14ac:dyDescent="0.3">
      <c r="M187" s="200"/>
    </row>
    <row r="188" spans="13:13" x14ac:dyDescent="0.3">
      <c r="M188" s="200"/>
    </row>
    <row r="189" spans="13:13" x14ac:dyDescent="0.3">
      <c r="M189" s="200"/>
    </row>
    <row r="190" spans="13:13" x14ac:dyDescent="0.3">
      <c r="M190" s="200"/>
    </row>
    <row r="191" spans="13:13" x14ac:dyDescent="0.3">
      <c r="M191" s="200"/>
    </row>
    <row r="192" spans="13:13" x14ac:dyDescent="0.3">
      <c r="M192" s="200"/>
    </row>
    <row r="193" spans="13:13" x14ac:dyDescent="0.3">
      <c r="M193" s="200"/>
    </row>
    <row r="194" spans="13:13" x14ac:dyDescent="0.3">
      <c r="M194" s="200"/>
    </row>
    <row r="195" spans="13:13" x14ac:dyDescent="0.3">
      <c r="M195" s="200"/>
    </row>
    <row r="196" spans="13:13" x14ac:dyDescent="0.3">
      <c r="M196" s="200"/>
    </row>
    <row r="197" spans="13:13" x14ac:dyDescent="0.3">
      <c r="M197" s="200"/>
    </row>
    <row r="198" spans="13:13" x14ac:dyDescent="0.3">
      <c r="M198" s="200"/>
    </row>
    <row r="199" spans="13:13" x14ac:dyDescent="0.3">
      <c r="M199" s="200"/>
    </row>
    <row r="200" spans="13:13" x14ac:dyDescent="0.3">
      <c r="M200" s="200"/>
    </row>
    <row r="201" spans="13:13" x14ac:dyDescent="0.3">
      <c r="M201" s="200"/>
    </row>
    <row r="202" spans="13:13" x14ac:dyDescent="0.3">
      <c r="M202" s="200"/>
    </row>
    <row r="203" spans="13:13" x14ac:dyDescent="0.3">
      <c r="M203" s="200"/>
    </row>
    <row r="204" spans="13:13" x14ac:dyDescent="0.3">
      <c r="M204" s="200"/>
    </row>
    <row r="205" spans="13:13" x14ac:dyDescent="0.3">
      <c r="M205" s="200"/>
    </row>
    <row r="206" spans="13:13" x14ac:dyDescent="0.3">
      <c r="M206" s="200"/>
    </row>
    <row r="207" spans="13:13" x14ac:dyDescent="0.3">
      <c r="M207" s="200"/>
    </row>
    <row r="208" spans="13:13" x14ac:dyDescent="0.3">
      <c r="M208" s="200"/>
    </row>
    <row r="209" spans="13:13" x14ac:dyDescent="0.3">
      <c r="M209" s="200"/>
    </row>
    <row r="210" spans="13:13" x14ac:dyDescent="0.3">
      <c r="M210" s="200"/>
    </row>
    <row r="211" spans="13:13" x14ac:dyDescent="0.3">
      <c r="M211" s="200"/>
    </row>
    <row r="212" spans="13:13" x14ac:dyDescent="0.3">
      <c r="M212" s="200"/>
    </row>
    <row r="213" spans="13:13" x14ac:dyDescent="0.3">
      <c r="M213" s="200"/>
    </row>
    <row r="214" spans="13:13" x14ac:dyDescent="0.3">
      <c r="M214" s="200"/>
    </row>
    <row r="215" spans="13:13" x14ac:dyDescent="0.3">
      <c r="M215" s="200"/>
    </row>
    <row r="216" spans="13:13" x14ac:dyDescent="0.3">
      <c r="M216" s="200"/>
    </row>
    <row r="217" spans="13:13" x14ac:dyDescent="0.3">
      <c r="M217" s="200"/>
    </row>
    <row r="218" spans="13:13" x14ac:dyDescent="0.3">
      <c r="M218" s="200"/>
    </row>
    <row r="219" spans="13:13" x14ac:dyDescent="0.3">
      <c r="M219" s="200"/>
    </row>
    <row r="220" spans="13:13" x14ac:dyDescent="0.3">
      <c r="M220" s="200"/>
    </row>
    <row r="221" spans="13:13" x14ac:dyDescent="0.3">
      <c r="M221" s="200"/>
    </row>
    <row r="222" spans="13:13" x14ac:dyDescent="0.3">
      <c r="M222" s="200"/>
    </row>
    <row r="223" spans="13:13" x14ac:dyDescent="0.3">
      <c r="M223" s="200"/>
    </row>
    <row r="224" spans="13:13" x14ac:dyDescent="0.3">
      <c r="M224" s="200"/>
    </row>
    <row r="225" spans="13:13" x14ac:dyDescent="0.3">
      <c r="M225" s="200"/>
    </row>
    <row r="226" spans="13:13" x14ac:dyDescent="0.3">
      <c r="M226" s="200"/>
    </row>
    <row r="227" spans="13:13" x14ac:dyDescent="0.3">
      <c r="M227" s="200"/>
    </row>
    <row r="228" spans="13:13" x14ac:dyDescent="0.3">
      <c r="M228" s="200"/>
    </row>
    <row r="229" spans="13:13" x14ac:dyDescent="0.3">
      <c r="M229" s="200"/>
    </row>
    <row r="230" spans="13:13" x14ac:dyDescent="0.3">
      <c r="M230" s="200"/>
    </row>
    <row r="231" spans="13:13" x14ac:dyDescent="0.3">
      <c r="M231" s="200"/>
    </row>
    <row r="232" spans="13:13" x14ac:dyDescent="0.3">
      <c r="M232" s="200"/>
    </row>
    <row r="233" spans="13:13" x14ac:dyDescent="0.3">
      <c r="M233" s="200"/>
    </row>
    <row r="234" spans="13:13" x14ac:dyDescent="0.3">
      <c r="M234" s="200"/>
    </row>
    <row r="235" spans="13:13" x14ac:dyDescent="0.3">
      <c r="M235" s="200"/>
    </row>
    <row r="236" spans="13:13" x14ac:dyDescent="0.3">
      <c r="M236" s="200"/>
    </row>
    <row r="237" spans="13:13" x14ac:dyDescent="0.3">
      <c r="M237" s="200"/>
    </row>
    <row r="238" spans="13:13" x14ac:dyDescent="0.3">
      <c r="M238" s="200"/>
    </row>
    <row r="239" spans="13:13" x14ac:dyDescent="0.3">
      <c r="M239" s="200"/>
    </row>
    <row r="240" spans="13:13" x14ac:dyDescent="0.3">
      <c r="M240" s="200"/>
    </row>
    <row r="241" spans="13:13" x14ac:dyDescent="0.3">
      <c r="M241" s="200"/>
    </row>
    <row r="242" spans="13:13" x14ac:dyDescent="0.3">
      <c r="M242" s="200"/>
    </row>
    <row r="243" spans="13:13" x14ac:dyDescent="0.3">
      <c r="M243" s="200"/>
    </row>
    <row r="244" spans="13:13" x14ac:dyDescent="0.3">
      <c r="M244" s="200"/>
    </row>
    <row r="245" spans="13:13" x14ac:dyDescent="0.3">
      <c r="M245" s="200"/>
    </row>
    <row r="246" spans="13:13" x14ac:dyDescent="0.3">
      <c r="M246" s="200"/>
    </row>
    <row r="247" spans="13:13" x14ac:dyDescent="0.3">
      <c r="M247" s="200"/>
    </row>
    <row r="248" spans="13:13" x14ac:dyDescent="0.3">
      <c r="M248" s="200"/>
    </row>
    <row r="249" spans="13:13" x14ac:dyDescent="0.3">
      <c r="M249" s="200"/>
    </row>
    <row r="250" spans="13:13" x14ac:dyDescent="0.3">
      <c r="M250" s="200"/>
    </row>
    <row r="251" spans="13:13" x14ac:dyDescent="0.3">
      <c r="M251" s="200"/>
    </row>
    <row r="252" spans="13:13" x14ac:dyDescent="0.3">
      <c r="M252" s="200"/>
    </row>
    <row r="253" spans="13:13" x14ac:dyDescent="0.3">
      <c r="M253" s="200"/>
    </row>
    <row r="254" spans="13:13" x14ac:dyDescent="0.3">
      <c r="M254" s="200"/>
    </row>
    <row r="255" spans="13:13" x14ac:dyDescent="0.3">
      <c r="M255" s="200"/>
    </row>
    <row r="256" spans="13:13" x14ac:dyDescent="0.3">
      <c r="M256" s="200"/>
    </row>
    <row r="257" spans="13:13" x14ac:dyDescent="0.3">
      <c r="M257" s="200"/>
    </row>
    <row r="258" spans="13:13" x14ac:dyDescent="0.3">
      <c r="M258" s="200"/>
    </row>
    <row r="259" spans="13:13" x14ac:dyDescent="0.3">
      <c r="M259" s="200"/>
    </row>
    <row r="260" spans="13:13" x14ac:dyDescent="0.3">
      <c r="M260" s="200"/>
    </row>
    <row r="261" spans="13:13" x14ac:dyDescent="0.3">
      <c r="M261" s="200"/>
    </row>
    <row r="262" spans="13:13" x14ac:dyDescent="0.3">
      <c r="M262" s="200"/>
    </row>
    <row r="263" spans="13:13" x14ac:dyDescent="0.3">
      <c r="M263" s="200"/>
    </row>
    <row r="264" spans="13:13" x14ac:dyDescent="0.3">
      <c r="M264" s="200"/>
    </row>
    <row r="265" spans="13:13" x14ac:dyDescent="0.3">
      <c r="M265" s="200"/>
    </row>
    <row r="266" spans="13:13" x14ac:dyDescent="0.3">
      <c r="M266" s="200"/>
    </row>
    <row r="267" spans="13:13" x14ac:dyDescent="0.3">
      <c r="M267" s="200"/>
    </row>
    <row r="268" spans="13:13" x14ac:dyDescent="0.3">
      <c r="M268" s="200"/>
    </row>
    <row r="269" spans="13:13" x14ac:dyDescent="0.3">
      <c r="M269" s="200"/>
    </row>
    <row r="270" spans="13:13" x14ac:dyDescent="0.3">
      <c r="M270" s="200"/>
    </row>
    <row r="271" spans="13:13" x14ac:dyDescent="0.3">
      <c r="M271" s="200"/>
    </row>
    <row r="272" spans="13:13" x14ac:dyDescent="0.3">
      <c r="M272" s="200"/>
    </row>
    <row r="273" spans="13:13" x14ac:dyDescent="0.3">
      <c r="M273" s="200"/>
    </row>
    <row r="274" spans="13:13" x14ac:dyDescent="0.3">
      <c r="M274" s="200"/>
    </row>
    <row r="275" spans="13:13" x14ac:dyDescent="0.3">
      <c r="M275" s="200"/>
    </row>
    <row r="276" spans="13:13" x14ac:dyDescent="0.3">
      <c r="M276" s="200"/>
    </row>
    <row r="277" spans="13:13" x14ac:dyDescent="0.3">
      <c r="M277" s="200"/>
    </row>
    <row r="278" spans="13:13" x14ac:dyDescent="0.3">
      <c r="M278" s="200"/>
    </row>
    <row r="279" spans="13:13" x14ac:dyDescent="0.3">
      <c r="M279" s="200"/>
    </row>
    <row r="280" spans="13:13" x14ac:dyDescent="0.3">
      <c r="M280" s="200"/>
    </row>
    <row r="281" spans="13:13" x14ac:dyDescent="0.3">
      <c r="M281" s="200"/>
    </row>
    <row r="282" spans="13:13" x14ac:dyDescent="0.3">
      <c r="M282" s="200"/>
    </row>
    <row r="283" spans="13:13" x14ac:dyDescent="0.3">
      <c r="M283" s="200"/>
    </row>
    <row r="284" spans="13:13" x14ac:dyDescent="0.3">
      <c r="M284" s="200"/>
    </row>
    <row r="285" spans="13:13" x14ac:dyDescent="0.3">
      <c r="M285" s="200"/>
    </row>
    <row r="286" spans="13:13" x14ac:dyDescent="0.3">
      <c r="M286" s="200"/>
    </row>
    <row r="287" spans="13:13" x14ac:dyDescent="0.3">
      <c r="M287" s="200"/>
    </row>
    <row r="288" spans="13:13" x14ac:dyDescent="0.3">
      <c r="M288" s="200"/>
    </row>
    <row r="289" spans="13:13" x14ac:dyDescent="0.3">
      <c r="M289" s="200"/>
    </row>
    <row r="290" spans="13:13" x14ac:dyDescent="0.3">
      <c r="M290" s="200"/>
    </row>
    <row r="291" spans="13:13" x14ac:dyDescent="0.3">
      <c r="M291" s="200"/>
    </row>
    <row r="292" spans="13:13" x14ac:dyDescent="0.3">
      <c r="M292" s="200"/>
    </row>
    <row r="293" spans="13:13" x14ac:dyDescent="0.3">
      <c r="M293" s="200"/>
    </row>
    <row r="294" spans="13:13" x14ac:dyDescent="0.3">
      <c r="M294" s="200"/>
    </row>
    <row r="295" spans="13:13" x14ac:dyDescent="0.3">
      <c r="M295" s="200"/>
    </row>
    <row r="296" spans="13:13" x14ac:dyDescent="0.3">
      <c r="M296" s="200"/>
    </row>
    <row r="297" spans="13:13" x14ac:dyDescent="0.3">
      <c r="M297" s="200"/>
    </row>
    <row r="298" spans="13:13" x14ac:dyDescent="0.3">
      <c r="M298" s="200"/>
    </row>
    <row r="299" spans="13:13" x14ac:dyDescent="0.3">
      <c r="M299" s="200"/>
    </row>
    <row r="300" spans="13:13" x14ac:dyDescent="0.3">
      <c r="M300" s="200"/>
    </row>
    <row r="301" spans="13:13" x14ac:dyDescent="0.3">
      <c r="M301" s="200"/>
    </row>
    <row r="302" spans="13:13" x14ac:dyDescent="0.3">
      <c r="M302" s="200"/>
    </row>
    <row r="303" spans="13:13" x14ac:dyDescent="0.3">
      <c r="M303" s="200"/>
    </row>
    <row r="304" spans="13:13" x14ac:dyDescent="0.3">
      <c r="M304" s="200"/>
    </row>
    <row r="305" spans="13:13" x14ac:dyDescent="0.3">
      <c r="M305" s="200"/>
    </row>
    <row r="306" spans="13:13" x14ac:dyDescent="0.3">
      <c r="M306" s="200"/>
    </row>
    <row r="307" spans="13:13" x14ac:dyDescent="0.3">
      <c r="M307" s="200"/>
    </row>
    <row r="308" spans="13:13" x14ac:dyDescent="0.3">
      <c r="M308" s="200"/>
    </row>
    <row r="309" spans="13:13" x14ac:dyDescent="0.3">
      <c r="M309" s="200"/>
    </row>
    <row r="310" spans="13:13" x14ac:dyDescent="0.3">
      <c r="M310" s="200"/>
    </row>
    <row r="311" spans="13:13" x14ac:dyDescent="0.3">
      <c r="M311" s="200"/>
    </row>
    <row r="312" spans="13:13" x14ac:dyDescent="0.3">
      <c r="M312" s="200"/>
    </row>
    <row r="313" spans="13:13" x14ac:dyDescent="0.3">
      <c r="M313" s="200"/>
    </row>
    <row r="314" spans="13:13" x14ac:dyDescent="0.3">
      <c r="M314" s="200"/>
    </row>
    <row r="315" spans="13:13" x14ac:dyDescent="0.3">
      <c r="M315" s="200"/>
    </row>
    <row r="316" spans="13:13" x14ac:dyDescent="0.3">
      <c r="M316" s="200"/>
    </row>
    <row r="317" spans="13:13" x14ac:dyDescent="0.3">
      <c r="M317" s="200"/>
    </row>
    <row r="318" spans="13:13" x14ac:dyDescent="0.3">
      <c r="M318" s="200"/>
    </row>
    <row r="319" spans="13:13" x14ac:dyDescent="0.3">
      <c r="M319" s="200"/>
    </row>
  </sheetData>
  <sheetProtection password="C4FF" sheet="1"/>
  <mergeCells count="6">
    <mergeCell ref="N3:R3"/>
    <mergeCell ref="J3:M3"/>
    <mergeCell ref="A3:A4"/>
    <mergeCell ref="B3:B4"/>
    <mergeCell ref="C3:I3"/>
    <mergeCell ref="A1:D1"/>
  </mergeCells>
  <phoneticPr fontId="15" type="noConversion"/>
  <conditionalFormatting sqref="E2">
    <cfRule type="expression" dxfId="2" priority="10" stopIfTrue="1">
      <formula>XEZ2=1</formula>
    </cfRule>
    <cfRule type="expression" dxfId="1" priority="11" stopIfTrue="1">
      <formula>XEZ2=2</formula>
    </cfRule>
    <cfRule type="expression" dxfId="0" priority="12" stopIfTrue="1">
      <formula>XEZ2=3</formula>
    </cfRule>
  </conditionalFormatting>
  <printOptions horizontalCentered="1"/>
  <pageMargins left="0.16" right="0.19685039370078741" top="0.98425196850393704" bottom="0.27559055118110237" header="0.31496062992125984" footer="0.19685039370078741"/>
  <pageSetup paperSize="9" scale="37" orientation="landscape" horizontalDpi="4294967294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2024-03-11T14:55:21Z</cp:lastPrinted>
  <dcterms:created xsi:type="dcterms:W3CDTF">2001-07-11T13:17:26Z</dcterms:created>
  <dcterms:modified xsi:type="dcterms:W3CDTF">2024-03-12T08:24:41Z</dcterms:modified>
</cp:coreProperties>
</file>