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B384DF74-9E5E-4610-BAB4-909C6BE9B686}" xr6:coauthVersionLast="47" xr6:coauthVersionMax="47" xr10:uidLastSave="{00000000-0000-0000-0000-000000000000}"/>
  <bookViews>
    <workbookView xWindow="-108" yWindow="-108" windowWidth="23256" windowHeight="12456" activeTab="1"/>
  </bookViews>
  <sheets>
    <sheet name="Доходи" sheetId="5" r:id="rId1"/>
    <sheet name="Видатки" sheetId="6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" hidden="1">Видатки!$B$6:$B$97</definedName>
    <definedName name="_xlnm._FilterDatabase" localSheetId="0" hidden="1">Доходи!#REF!</definedName>
    <definedName name="В68">#REF!</definedName>
    <definedName name="вс">#REF!</definedName>
    <definedName name="_xlnm.Print_Titles" localSheetId="1">Видатки!$3:$5</definedName>
    <definedName name="_xlnm.Print_Titles" localSheetId="0">Доходи!$7:$9</definedName>
    <definedName name="_xlnm.Print_Area" localSheetId="1">Видатки!$A$1:$O$99</definedName>
    <definedName name="_xlnm.Print_Area" localSheetId="0">Доходи!$A$1:$O$95</definedName>
  </definedNames>
  <calcPr calcId="181029" calcMode="manual" fullCalcOnLoad="1"/>
</workbook>
</file>

<file path=xl/calcChain.xml><?xml version="1.0" encoding="utf-8"?>
<calcChain xmlns="http://schemas.openxmlformats.org/spreadsheetml/2006/main">
  <c r="F64" i="5" l="1"/>
  <c r="G64" i="5"/>
  <c r="E28" i="6"/>
  <c r="F28" i="6"/>
  <c r="I14" i="5"/>
  <c r="M14" i="5"/>
  <c r="H14" i="5"/>
  <c r="L14" i="5"/>
  <c r="N14" i="5" s="1"/>
  <c r="L15" i="5"/>
  <c r="M15" i="5"/>
  <c r="O15" i="5" s="1"/>
  <c r="L49" i="6"/>
  <c r="M49" i="6"/>
  <c r="O49" i="6"/>
  <c r="E49" i="6"/>
  <c r="F49" i="6"/>
  <c r="D42" i="6"/>
  <c r="C42" i="6"/>
  <c r="M63" i="5"/>
  <c r="O63" i="5"/>
  <c r="L63" i="5"/>
  <c r="G63" i="5"/>
  <c r="F63" i="5"/>
  <c r="D27" i="5"/>
  <c r="F27" i="5" s="1"/>
  <c r="E27" i="5"/>
  <c r="J64" i="5"/>
  <c r="K64" i="5"/>
  <c r="F73" i="5"/>
  <c r="G73" i="5"/>
  <c r="L70" i="5"/>
  <c r="M70" i="5"/>
  <c r="L71" i="5"/>
  <c r="N71" i="5" s="1"/>
  <c r="M71" i="5"/>
  <c r="L64" i="5"/>
  <c r="M64" i="5"/>
  <c r="K71" i="5"/>
  <c r="J71" i="5"/>
  <c r="K70" i="5"/>
  <c r="J70" i="5"/>
  <c r="E60" i="5"/>
  <c r="G60" i="5" s="1"/>
  <c r="D60" i="5"/>
  <c r="E55" i="5"/>
  <c r="D55" i="5"/>
  <c r="C12" i="6"/>
  <c r="D12" i="6"/>
  <c r="C34" i="6"/>
  <c r="D34" i="6"/>
  <c r="J73" i="5"/>
  <c r="J60" i="5" s="1"/>
  <c r="K73" i="5"/>
  <c r="L73" i="5"/>
  <c r="M73" i="5"/>
  <c r="I17" i="6"/>
  <c r="J17" i="6"/>
  <c r="K17" i="6"/>
  <c r="L17" i="6"/>
  <c r="N17" i="6"/>
  <c r="M17" i="6"/>
  <c r="I18" i="6"/>
  <c r="J18" i="6"/>
  <c r="L18" i="6"/>
  <c r="M18" i="6"/>
  <c r="H12" i="6"/>
  <c r="G12" i="6"/>
  <c r="E11" i="5"/>
  <c r="E10" i="5" s="1"/>
  <c r="I28" i="6"/>
  <c r="J28" i="6"/>
  <c r="L58" i="5"/>
  <c r="M58" i="5"/>
  <c r="G58" i="5"/>
  <c r="F58" i="5"/>
  <c r="L28" i="6"/>
  <c r="M28" i="6"/>
  <c r="N28" i="6" s="1"/>
  <c r="I21" i="6"/>
  <c r="M21" i="6"/>
  <c r="N21" i="6" s="1"/>
  <c r="F65" i="5"/>
  <c r="G65" i="5"/>
  <c r="F66" i="5"/>
  <c r="G66" i="5"/>
  <c r="F67" i="5"/>
  <c r="G67" i="5"/>
  <c r="L65" i="5"/>
  <c r="M65" i="5"/>
  <c r="L66" i="5"/>
  <c r="M66" i="5"/>
  <c r="L67" i="5"/>
  <c r="M67" i="5"/>
  <c r="F86" i="6"/>
  <c r="F85" i="6"/>
  <c r="F84" i="6"/>
  <c r="F83" i="6"/>
  <c r="M84" i="6"/>
  <c r="M85" i="6"/>
  <c r="M86" i="6"/>
  <c r="M83" i="6"/>
  <c r="L84" i="6"/>
  <c r="O84" i="6" s="1"/>
  <c r="L85" i="6"/>
  <c r="L86" i="6"/>
  <c r="L83" i="6"/>
  <c r="J86" i="6"/>
  <c r="J85" i="6"/>
  <c r="J84" i="6"/>
  <c r="J83" i="6"/>
  <c r="I86" i="6"/>
  <c r="I85" i="6"/>
  <c r="I84" i="6"/>
  <c r="I83" i="6"/>
  <c r="E84" i="6"/>
  <c r="E85" i="6"/>
  <c r="E86" i="6"/>
  <c r="E83" i="6"/>
  <c r="L48" i="6"/>
  <c r="N48" i="6" s="1"/>
  <c r="M84" i="5"/>
  <c r="M78" i="5"/>
  <c r="L84" i="5"/>
  <c r="K84" i="5"/>
  <c r="G84" i="5"/>
  <c r="F84" i="5"/>
  <c r="H6" i="6"/>
  <c r="G6" i="6"/>
  <c r="I6" i="6" s="1"/>
  <c r="I50" i="6" s="1"/>
  <c r="I53" i="6" s="1"/>
  <c r="I97" i="6" s="1"/>
  <c r="D6" i="6"/>
  <c r="C6" i="6"/>
  <c r="D16" i="5"/>
  <c r="E16" i="5"/>
  <c r="F29" i="6"/>
  <c r="E29" i="6"/>
  <c r="I29" i="6"/>
  <c r="J29" i="6"/>
  <c r="E15" i="6"/>
  <c r="F15" i="6"/>
  <c r="I15" i="6"/>
  <c r="J15" i="6"/>
  <c r="L15" i="6"/>
  <c r="M15" i="6"/>
  <c r="L29" i="6"/>
  <c r="M29" i="6"/>
  <c r="N29" i="6" s="1"/>
  <c r="L34" i="5"/>
  <c r="M34" i="5"/>
  <c r="N34" i="5" s="1"/>
  <c r="L35" i="5"/>
  <c r="M35" i="5"/>
  <c r="O35" i="5"/>
  <c r="I32" i="5"/>
  <c r="J34" i="5"/>
  <c r="K34" i="5"/>
  <c r="H32" i="5"/>
  <c r="E36" i="6"/>
  <c r="F36" i="6"/>
  <c r="I36" i="6"/>
  <c r="I37" i="6"/>
  <c r="I38" i="6"/>
  <c r="I39" i="6"/>
  <c r="I40" i="6"/>
  <c r="I41" i="6"/>
  <c r="F59" i="5"/>
  <c r="G59" i="5"/>
  <c r="J59" i="5"/>
  <c r="K59" i="5"/>
  <c r="L59" i="5"/>
  <c r="M59" i="5"/>
  <c r="O59" i="5" s="1"/>
  <c r="I60" i="5"/>
  <c r="H60" i="5"/>
  <c r="L79" i="5"/>
  <c r="M79" i="5"/>
  <c r="J79" i="5"/>
  <c r="K79" i="5"/>
  <c r="F79" i="5"/>
  <c r="G79" i="5"/>
  <c r="L68" i="5"/>
  <c r="M68" i="5"/>
  <c r="O68" i="5" s="1"/>
  <c r="L69" i="5"/>
  <c r="M69" i="5"/>
  <c r="O69" i="5"/>
  <c r="L72" i="5"/>
  <c r="M72" i="5"/>
  <c r="O72" i="5" s="1"/>
  <c r="L74" i="5"/>
  <c r="M74" i="5"/>
  <c r="L75" i="5"/>
  <c r="M75" i="5"/>
  <c r="L76" i="5"/>
  <c r="M76" i="5"/>
  <c r="L77" i="5"/>
  <c r="M77" i="5"/>
  <c r="N77" i="5" s="1"/>
  <c r="L78" i="5"/>
  <c r="J68" i="5"/>
  <c r="K68" i="5"/>
  <c r="J69" i="5"/>
  <c r="K69" i="5"/>
  <c r="J72" i="5"/>
  <c r="K72" i="5"/>
  <c r="J74" i="5"/>
  <c r="K74" i="5"/>
  <c r="J75" i="5"/>
  <c r="K75" i="5"/>
  <c r="J76" i="5"/>
  <c r="K76" i="5"/>
  <c r="J77" i="5"/>
  <c r="K77" i="5"/>
  <c r="J78" i="5"/>
  <c r="K78" i="5"/>
  <c r="F68" i="5"/>
  <c r="G68" i="5"/>
  <c r="F69" i="5"/>
  <c r="G69" i="5"/>
  <c r="F72" i="5"/>
  <c r="G72" i="5"/>
  <c r="F74" i="5"/>
  <c r="G74" i="5"/>
  <c r="F75" i="5"/>
  <c r="G75" i="5"/>
  <c r="F76" i="5"/>
  <c r="G76" i="5"/>
  <c r="F77" i="5"/>
  <c r="G77" i="5"/>
  <c r="F78" i="5"/>
  <c r="G78" i="5"/>
  <c r="J36" i="6"/>
  <c r="M36" i="6"/>
  <c r="L36" i="6"/>
  <c r="D22" i="5"/>
  <c r="E22" i="5"/>
  <c r="F35" i="5"/>
  <c r="I19" i="6"/>
  <c r="I20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93" i="6"/>
  <c r="J94" i="6"/>
  <c r="J95" i="6"/>
  <c r="J96" i="6"/>
  <c r="J51" i="6"/>
  <c r="J52" i="6"/>
  <c r="J7" i="6"/>
  <c r="J8" i="6"/>
  <c r="J9" i="6"/>
  <c r="J10" i="6"/>
  <c r="J11" i="6"/>
  <c r="J13" i="6"/>
  <c r="J14" i="6"/>
  <c r="J16" i="6"/>
  <c r="J19" i="6"/>
  <c r="J20" i="6"/>
  <c r="J21" i="6"/>
  <c r="J22" i="6"/>
  <c r="J23" i="6"/>
  <c r="J24" i="6"/>
  <c r="J25" i="6"/>
  <c r="J26" i="6"/>
  <c r="J27" i="6"/>
  <c r="J30" i="6"/>
  <c r="J31" i="6"/>
  <c r="J32" i="6"/>
  <c r="J33" i="6"/>
  <c r="J35" i="6"/>
  <c r="J37" i="6"/>
  <c r="J38" i="6"/>
  <c r="J39" i="6"/>
  <c r="J40" i="6"/>
  <c r="J41" i="6"/>
  <c r="J43" i="6"/>
  <c r="J44" i="6"/>
  <c r="J45" i="6"/>
  <c r="J46" i="6"/>
  <c r="J47" i="6"/>
  <c r="J48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93" i="6"/>
  <c r="F94" i="6"/>
  <c r="F95" i="6"/>
  <c r="F96" i="6"/>
  <c r="F51" i="6"/>
  <c r="F52" i="6"/>
  <c r="F7" i="6"/>
  <c r="F8" i="6"/>
  <c r="F9" i="6"/>
  <c r="F10" i="6"/>
  <c r="F11" i="6"/>
  <c r="F13" i="6"/>
  <c r="F14" i="6"/>
  <c r="F16" i="6"/>
  <c r="F17" i="6"/>
  <c r="F18" i="6"/>
  <c r="F19" i="6"/>
  <c r="F20" i="6"/>
  <c r="F21" i="6"/>
  <c r="F22" i="6"/>
  <c r="F23" i="6"/>
  <c r="F24" i="6"/>
  <c r="F25" i="6"/>
  <c r="F26" i="6"/>
  <c r="F27" i="6"/>
  <c r="F30" i="6"/>
  <c r="F31" i="6"/>
  <c r="F32" i="6"/>
  <c r="F33" i="6"/>
  <c r="F35" i="6"/>
  <c r="F37" i="6"/>
  <c r="F38" i="6"/>
  <c r="F39" i="6"/>
  <c r="F40" i="6"/>
  <c r="F41" i="6"/>
  <c r="F43" i="6"/>
  <c r="F44" i="6"/>
  <c r="F45" i="6"/>
  <c r="F46" i="6"/>
  <c r="F47" i="6"/>
  <c r="F48" i="6"/>
  <c r="L39" i="6"/>
  <c r="M39" i="6"/>
  <c r="O39" i="6" s="1"/>
  <c r="L40" i="6"/>
  <c r="O40" i="6" s="1"/>
  <c r="M40" i="6"/>
  <c r="L41" i="6"/>
  <c r="M41" i="6"/>
  <c r="N41" i="6"/>
  <c r="K56" i="5"/>
  <c r="K57" i="5"/>
  <c r="K61" i="5"/>
  <c r="K62" i="5"/>
  <c r="K12" i="5"/>
  <c r="K13" i="5"/>
  <c r="K17" i="5"/>
  <c r="K18" i="5"/>
  <c r="K19" i="5"/>
  <c r="K20" i="5"/>
  <c r="K21" i="5"/>
  <c r="K23" i="5"/>
  <c r="K24" i="5"/>
  <c r="K25" i="5"/>
  <c r="K26" i="5"/>
  <c r="K28" i="5"/>
  <c r="K29" i="5"/>
  <c r="K30" i="5"/>
  <c r="K31" i="5"/>
  <c r="K33" i="5"/>
  <c r="K35" i="5"/>
  <c r="K37" i="5"/>
  <c r="K39" i="5"/>
  <c r="K40" i="5"/>
  <c r="K41" i="5"/>
  <c r="K42" i="5"/>
  <c r="K44" i="5"/>
  <c r="K45" i="5"/>
  <c r="K46" i="5"/>
  <c r="K47" i="5"/>
  <c r="K48" i="5"/>
  <c r="K49" i="5"/>
  <c r="K51" i="5"/>
  <c r="G56" i="5"/>
  <c r="G57" i="5"/>
  <c r="G61" i="5"/>
  <c r="G62" i="5"/>
  <c r="G12" i="5"/>
  <c r="G13" i="5"/>
  <c r="G14" i="5"/>
  <c r="G17" i="5"/>
  <c r="G18" i="5"/>
  <c r="G19" i="5"/>
  <c r="G20" i="5"/>
  <c r="G21" i="5"/>
  <c r="G23" i="5"/>
  <c r="G24" i="5"/>
  <c r="G25" i="5"/>
  <c r="G26" i="5"/>
  <c r="G28" i="5"/>
  <c r="G29" i="5"/>
  <c r="G30" i="5"/>
  <c r="G31" i="5"/>
  <c r="G33" i="5"/>
  <c r="G35" i="5"/>
  <c r="G37" i="5"/>
  <c r="G39" i="5"/>
  <c r="G40" i="5"/>
  <c r="G41" i="5"/>
  <c r="G42" i="5"/>
  <c r="G44" i="5"/>
  <c r="G45" i="5"/>
  <c r="G46" i="5"/>
  <c r="G47" i="5"/>
  <c r="G48" i="5"/>
  <c r="G49" i="5"/>
  <c r="G51" i="5"/>
  <c r="E32" i="5"/>
  <c r="M32" i="5" s="1"/>
  <c r="D32" i="5"/>
  <c r="L32" i="5"/>
  <c r="I16" i="5"/>
  <c r="H16" i="5"/>
  <c r="M48" i="6"/>
  <c r="L26" i="5"/>
  <c r="O26" i="5"/>
  <c r="M26" i="5"/>
  <c r="J12" i="5"/>
  <c r="J13" i="5"/>
  <c r="E23" i="6"/>
  <c r="M23" i="6"/>
  <c r="F26" i="5"/>
  <c r="J61" i="5"/>
  <c r="L61" i="5"/>
  <c r="N61" i="5" s="1"/>
  <c r="M61" i="5"/>
  <c r="F61" i="5"/>
  <c r="L31" i="5"/>
  <c r="M31" i="5"/>
  <c r="I22" i="6"/>
  <c r="E41" i="6"/>
  <c r="E39" i="6"/>
  <c r="J35" i="5"/>
  <c r="F31" i="5"/>
  <c r="H34" i="6"/>
  <c r="I34" i="6"/>
  <c r="G34" i="6"/>
  <c r="H50" i="5"/>
  <c r="I50" i="5"/>
  <c r="J50" i="5" s="1"/>
  <c r="E21" i="6"/>
  <c r="L62" i="5"/>
  <c r="M62" i="5"/>
  <c r="J62" i="5"/>
  <c r="F62" i="5"/>
  <c r="I44" i="6"/>
  <c r="M22" i="6"/>
  <c r="I10" i="6"/>
  <c r="I11" i="6"/>
  <c r="M47" i="5"/>
  <c r="I55" i="5"/>
  <c r="H55" i="5"/>
  <c r="L55" i="5" s="1"/>
  <c r="J47" i="5"/>
  <c r="J48" i="5"/>
  <c r="J37" i="5"/>
  <c r="J33" i="5"/>
  <c r="J51" i="5"/>
  <c r="J44" i="5"/>
  <c r="J45" i="5"/>
  <c r="J46" i="5"/>
  <c r="F49" i="5"/>
  <c r="E50" i="5"/>
  <c r="D50" i="5"/>
  <c r="F50" i="5" s="1"/>
  <c r="J56" i="5"/>
  <c r="J57" i="5"/>
  <c r="F33" i="5"/>
  <c r="M92" i="6"/>
  <c r="I23" i="6"/>
  <c r="I24" i="6"/>
  <c r="I25" i="6"/>
  <c r="I51" i="6"/>
  <c r="I52" i="6"/>
  <c r="I47" i="6"/>
  <c r="I48" i="6"/>
  <c r="I13" i="6"/>
  <c r="I14" i="6"/>
  <c r="I16" i="6"/>
  <c r="E30" i="6"/>
  <c r="I30" i="6"/>
  <c r="L30" i="6"/>
  <c r="M30" i="6"/>
  <c r="I43" i="5"/>
  <c r="M43" i="5"/>
  <c r="I27" i="5"/>
  <c r="H27" i="5"/>
  <c r="I22" i="5"/>
  <c r="K22" i="5"/>
  <c r="H22" i="5"/>
  <c r="L92" i="6"/>
  <c r="H42" i="6"/>
  <c r="M42" i="6"/>
  <c r="G42" i="6"/>
  <c r="I38" i="5"/>
  <c r="K38" i="5" s="1"/>
  <c r="H43" i="5"/>
  <c r="J43" i="5" s="1"/>
  <c r="H38" i="5"/>
  <c r="H36" i="5" s="1"/>
  <c r="H52" i="5" s="1"/>
  <c r="H80" i="5" s="1"/>
  <c r="H88" i="5" s="1"/>
  <c r="I11" i="5"/>
  <c r="H11" i="5"/>
  <c r="C88" i="6"/>
  <c r="L88" i="6" s="1"/>
  <c r="G88" i="6"/>
  <c r="H88" i="6"/>
  <c r="H97" i="6" s="1"/>
  <c r="D88" i="6"/>
  <c r="E38" i="5"/>
  <c r="E43" i="5"/>
  <c r="L49" i="5"/>
  <c r="M49" i="5"/>
  <c r="J49" i="5"/>
  <c r="I8" i="6"/>
  <c r="L47" i="6"/>
  <c r="M47" i="6"/>
  <c r="E47" i="6"/>
  <c r="E48" i="6"/>
  <c r="M52" i="6"/>
  <c r="O52" i="6" s="1"/>
  <c r="L52" i="6"/>
  <c r="M51" i="6"/>
  <c r="O51" i="6" s="1"/>
  <c r="L51" i="6"/>
  <c r="I45" i="6"/>
  <c r="I35" i="6"/>
  <c r="E8" i="6"/>
  <c r="E9" i="6"/>
  <c r="E35" i="6"/>
  <c r="E44" i="6"/>
  <c r="E45" i="6"/>
  <c r="E26" i="6"/>
  <c r="E27" i="6"/>
  <c r="E14" i="6"/>
  <c r="E16" i="6"/>
  <c r="E17" i="6"/>
  <c r="E18" i="6"/>
  <c r="E19" i="6"/>
  <c r="E20" i="6"/>
  <c r="M35" i="6"/>
  <c r="N35" i="6" s="1"/>
  <c r="L35" i="6"/>
  <c r="M44" i="6"/>
  <c r="L44" i="6"/>
  <c r="M45" i="6"/>
  <c r="L45" i="6"/>
  <c r="M46" i="6"/>
  <c r="N46" i="6" s="1"/>
  <c r="L46" i="6"/>
  <c r="L14" i="6"/>
  <c r="M14" i="6"/>
  <c r="O14" i="6"/>
  <c r="L16" i="6"/>
  <c r="M16" i="6"/>
  <c r="L19" i="6"/>
  <c r="M19" i="6"/>
  <c r="O19" i="6" s="1"/>
  <c r="L20" i="6"/>
  <c r="M20" i="6"/>
  <c r="L21" i="6"/>
  <c r="L22" i="6"/>
  <c r="L23" i="6"/>
  <c r="N23" i="6" s="1"/>
  <c r="L24" i="6"/>
  <c r="M24" i="6"/>
  <c r="N24" i="6" s="1"/>
  <c r="L25" i="6"/>
  <c r="M25" i="6"/>
  <c r="N25" i="6"/>
  <c r="L26" i="6"/>
  <c r="M26" i="6"/>
  <c r="L27" i="6"/>
  <c r="M27" i="6"/>
  <c r="N27" i="6" s="1"/>
  <c r="L8" i="6"/>
  <c r="M8" i="6"/>
  <c r="L9" i="6"/>
  <c r="M9" i="6"/>
  <c r="I26" i="6"/>
  <c r="I27" i="6"/>
  <c r="E22" i="6"/>
  <c r="M18" i="5"/>
  <c r="N18" i="5" s="1"/>
  <c r="L18" i="5"/>
  <c r="M42" i="5"/>
  <c r="L42" i="5"/>
  <c r="M45" i="5"/>
  <c r="N45" i="5" s="1"/>
  <c r="L45" i="5"/>
  <c r="M46" i="5"/>
  <c r="N46" i="5"/>
  <c r="L46" i="5"/>
  <c r="D43" i="5"/>
  <c r="F43" i="5" s="1"/>
  <c r="L7" i="6"/>
  <c r="M7" i="6"/>
  <c r="N7" i="6" s="1"/>
  <c r="L10" i="6"/>
  <c r="M10" i="6"/>
  <c r="L11" i="6"/>
  <c r="N11" i="6" s="1"/>
  <c r="M11" i="6"/>
  <c r="O11" i="6" s="1"/>
  <c r="L13" i="6"/>
  <c r="M13" i="6"/>
  <c r="L31" i="6"/>
  <c r="M31" i="6"/>
  <c r="N31" i="6" s="1"/>
  <c r="L32" i="6"/>
  <c r="N32" i="6" s="1"/>
  <c r="M32" i="6"/>
  <c r="L33" i="6"/>
  <c r="M33" i="6"/>
  <c r="L37" i="6"/>
  <c r="M37" i="6"/>
  <c r="L38" i="6"/>
  <c r="M38" i="6"/>
  <c r="L43" i="6"/>
  <c r="N43" i="6" s="1"/>
  <c r="M43" i="6"/>
  <c r="E43" i="6"/>
  <c r="I43" i="6"/>
  <c r="I96" i="6"/>
  <c r="I95" i="6"/>
  <c r="I94" i="6"/>
  <c r="I93" i="6"/>
  <c r="I46" i="6"/>
  <c r="D38" i="5"/>
  <c r="F24" i="5"/>
  <c r="F23" i="5"/>
  <c r="M24" i="5"/>
  <c r="L24" i="5"/>
  <c r="M23" i="5"/>
  <c r="L23" i="5"/>
  <c r="M25" i="5"/>
  <c r="M22" i="5" s="1"/>
  <c r="L25" i="5"/>
  <c r="I7" i="6"/>
  <c r="E7" i="6"/>
  <c r="D11" i="5"/>
  <c r="L11" i="5" s="1"/>
  <c r="L54" i="6"/>
  <c r="M54" i="6"/>
  <c r="O54" i="6"/>
  <c r="L55" i="6"/>
  <c r="M55" i="6"/>
  <c r="N55" i="6" s="1"/>
  <c r="O55" i="6"/>
  <c r="L56" i="6"/>
  <c r="L57" i="6"/>
  <c r="M57" i="6"/>
  <c r="L58" i="6"/>
  <c r="O58" i="6" s="1"/>
  <c r="M58" i="6"/>
  <c r="L59" i="6"/>
  <c r="L60" i="6"/>
  <c r="L61" i="6"/>
  <c r="M61" i="6"/>
  <c r="O61" i="6" s="1"/>
  <c r="L62" i="6"/>
  <c r="M62" i="6"/>
  <c r="N62" i="6" s="1"/>
  <c r="L63" i="6"/>
  <c r="M63" i="6"/>
  <c r="N63" i="6" s="1"/>
  <c r="O63" i="6"/>
  <c r="L64" i="6"/>
  <c r="M64" i="6"/>
  <c r="N64" i="6" s="1"/>
  <c r="L65" i="6"/>
  <c r="M65" i="6"/>
  <c r="N65" i="6"/>
  <c r="L66" i="6"/>
  <c r="M66" i="6"/>
  <c r="O66" i="6" s="1"/>
  <c r="L67" i="6"/>
  <c r="N67" i="6"/>
  <c r="M67" i="6"/>
  <c r="L68" i="6"/>
  <c r="M68" i="6"/>
  <c r="N68" i="6" s="1"/>
  <c r="O68" i="6"/>
  <c r="L69" i="6"/>
  <c r="L70" i="6"/>
  <c r="L71" i="6"/>
  <c r="O71" i="6" s="1"/>
  <c r="M71" i="6"/>
  <c r="N71" i="6" s="1"/>
  <c r="L72" i="6"/>
  <c r="M72" i="6"/>
  <c r="L73" i="6"/>
  <c r="N73" i="6"/>
  <c r="M73" i="6"/>
  <c r="O73" i="6" s="1"/>
  <c r="L74" i="6"/>
  <c r="M74" i="6"/>
  <c r="O74" i="6"/>
  <c r="L75" i="6"/>
  <c r="L76" i="6"/>
  <c r="L77" i="6"/>
  <c r="M77" i="6"/>
  <c r="O77" i="6" s="1"/>
  <c r="L78" i="6"/>
  <c r="M78" i="6"/>
  <c r="O78" i="6"/>
  <c r="L79" i="6"/>
  <c r="M79" i="6"/>
  <c r="O79" i="6" s="1"/>
  <c r="L80" i="6"/>
  <c r="O80" i="6" s="1"/>
  <c r="M80" i="6"/>
  <c r="N80" i="6" s="1"/>
  <c r="L81" i="6"/>
  <c r="M81" i="6"/>
  <c r="N81" i="6" s="1"/>
  <c r="L82" i="6"/>
  <c r="L89" i="6"/>
  <c r="M89" i="6"/>
  <c r="L90" i="6"/>
  <c r="M90" i="6"/>
  <c r="L91" i="6"/>
  <c r="M91" i="6"/>
  <c r="L93" i="6"/>
  <c r="M93" i="6"/>
  <c r="O93" i="6"/>
  <c r="N93" i="6"/>
  <c r="L94" i="6"/>
  <c r="M94" i="6"/>
  <c r="N94" i="6"/>
  <c r="L95" i="6"/>
  <c r="M95" i="6"/>
  <c r="O95" i="6" s="1"/>
  <c r="L96" i="6"/>
  <c r="O96" i="6" s="1"/>
  <c r="M96" i="6"/>
  <c r="N96" i="6" s="1"/>
  <c r="E37" i="6"/>
  <c r="E38" i="6"/>
  <c r="E40" i="6"/>
  <c r="E46" i="6"/>
  <c r="E24" i="6"/>
  <c r="K24" i="6"/>
  <c r="E25" i="6"/>
  <c r="K25" i="6"/>
  <c r="F28" i="5"/>
  <c r="E86" i="5"/>
  <c r="M56" i="6"/>
  <c r="N56" i="6" s="1"/>
  <c r="M69" i="6"/>
  <c r="N69" i="6"/>
  <c r="L57" i="5"/>
  <c r="M57" i="5"/>
  <c r="O57" i="5" s="1"/>
  <c r="E10" i="6"/>
  <c r="E11" i="6"/>
  <c r="E13" i="6"/>
  <c r="E31" i="6"/>
  <c r="E32" i="6"/>
  <c r="E33" i="6"/>
  <c r="E51" i="6"/>
  <c r="E52" i="6"/>
  <c r="E54" i="6"/>
  <c r="E55" i="6"/>
  <c r="E56" i="6"/>
  <c r="E57" i="6"/>
  <c r="E58" i="6"/>
  <c r="E60" i="6"/>
  <c r="E61" i="6"/>
  <c r="E62" i="6"/>
  <c r="E64" i="6"/>
  <c r="E65" i="6"/>
  <c r="E66" i="6"/>
  <c r="E67" i="6"/>
  <c r="E68" i="6"/>
  <c r="E70" i="6"/>
  <c r="E71" i="6"/>
  <c r="E72" i="6"/>
  <c r="E73" i="6"/>
  <c r="E74" i="6"/>
  <c r="E76" i="6"/>
  <c r="E77" i="6"/>
  <c r="E78" i="6"/>
  <c r="E79" i="6"/>
  <c r="E80" i="6"/>
  <c r="E81" i="6"/>
  <c r="E93" i="6"/>
  <c r="E94" i="6"/>
  <c r="E95" i="6"/>
  <c r="E96" i="6"/>
  <c r="K13" i="6"/>
  <c r="L28" i="5"/>
  <c r="M28" i="5"/>
  <c r="J28" i="5"/>
  <c r="L82" i="5"/>
  <c r="M82" i="5"/>
  <c r="O82" i="5" s="1"/>
  <c r="L83" i="5"/>
  <c r="M83" i="5"/>
  <c r="N83" i="5" s="1"/>
  <c r="L85" i="5"/>
  <c r="M85" i="5"/>
  <c r="N85" i="5" s="1"/>
  <c r="H86" i="5"/>
  <c r="L86" i="5" s="1"/>
  <c r="I86" i="5"/>
  <c r="L87" i="5"/>
  <c r="O87" i="5" s="1"/>
  <c r="M87" i="5"/>
  <c r="M81" i="5"/>
  <c r="L81" i="5"/>
  <c r="J85" i="5"/>
  <c r="K85" i="5"/>
  <c r="K83" i="5"/>
  <c r="J83" i="5"/>
  <c r="F81" i="5"/>
  <c r="G81" i="5"/>
  <c r="F82" i="5"/>
  <c r="G82" i="5"/>
  <c r="F83" i="5"/>
  <c r="G83" i="5"/>
  <c r="F85" i="5"/>
  <c r="G85" i="5"/>
  <c r="M21" i="5"/>
  <c r="O21" i="5" s="1"/>
  <c r="F12" i="5"/>
  <c r="F13" i="5"/>
  <c r="F17" i="5"/>
  <c r="F18" i="5"/>
  <c r="F19" i="5"/>
  <c r="F20" i="5"/>
  <c r="F29" i="5"/>
  <c r="F30" i="5"/>
  <c r="F37" i="5"/>
  <c r="F39" i="5"/>
  <c r="F40" i="5"/>
  <c r="F41" i="5"/>
  <c r="F42" i="5"/>
  <c r="F44" i="5"/>
  <c r="F47" i="5"/>
  <c r="F48" i="5"/>
  <c r="F87" i="5"/>
  <c r="G87" i="5"/>
  <c r="L39" i="5"/>
  <c r="O39" i="5" s="1"/>
  <c r="M39" i="5"/>
  <c r="J39" i="5"/>
  <c r="J40" i="5"/>
  <c r="J41" i="5"/>
  <c r="J42" i="5"/>
  <c r="L33" i="5"/>
  <c r="M33" i="5"/>
  <c r="J29" i="5"/>
  <c r="J30" i="5"/>
  <c r="J31" i="5"/>
  <c r="L29" i="5"/>
  <c r="O29" i="5" s="1"/>
  <c r="M29" i="5"/>
  <c r="N29" i="5" s="1"/>
  <c r="L30" i="5"/>
  <c r="M30" i="5"/>
  <c r="M19" i="5"/>
  <c r="L19" i="5"/>
  <c r="M20" i="5"/>
  <c r="O20" i="5" s="1"/>
  <c r="L20" i="5"/>
  <c r="N20" i="5" s="1"/>
  <c r="L56" i="5"/>
  <c r="M56" i="5"/>
  <c r="O56" i="5"/>
  <c r="J87" i="5"/>
  <c r="K87" i="5"/>
  <c r="K6" i="6"/>
  <c r="K33" i="6"/>
  <c r="J17" i="5"/>
  <c r="L17" i="5"/>
  <c r="M17" i="5"/>
  <c r="L47" i="5"/>
  <c r="N47" i="5" s="1"/>
  <c r="M40" i="5"/>
  <c r="L40" i="5"/>
  <c r="N40" i="5"/>
  <c r="M41" i="5"/>
  <c r="L41" i="5"/>
  <c r="M37" i="5"/>
  <c r="L37" i="5"/>
  <c r="I9" i="6"/>
  <c r="I31" i="6"/>
  <c r="I32" i="6"/>
  <c r="I3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C11" i="5"/>
  <c r="C10" i="5" s="1"/>
  <c r="C52" i="5" s="1"/>
  <c r="C88" i="5" s="1"/>
  <c r="C16" i="5"/>
  <c r="C25" i="5"/>
  <c r="C22" i="5" s="1"/>
  <c r="C50" i="5"/>
  <c r="C55" i="5"/>
  <c r="C60" i="5"/>
  <c r="C86" i="5"/>
  <c r="C53" i="5" s="1"/>
  <c r="L12" i="5"/>
  <c r="M12" i="5"/>
  <c r="N12" i="5"/>
  <c r="M13" i="5"/>
  <c r="L13" i="5"/>
  <c r="M44" i="5"/>
  <c r="L44" i="5"/>
  <c r="L48" i="5"/>
  <c r="N48" i="5" s="1"/>
  <c r="M48" i="5"/>
  <c r="L51" i="5"/>
  <c r="M51" i="5"/>
  <c r="O51" i="5"/>
  <c r="J20" i="5"/>
  <c r="J25" i="5"/>
  <c r="J22" i="5"/>
  <c r="C43" i="5"/>
  <c r="K51" i="6"/>
  <c r="K21" i="6"/>
  <c r="K31" i="6"/>
  <c r="K32" i="6"/>
  <c r="K34" i="6"/>
  <c r="K12" i="6"/>
  <c r="K11" i="6"/>
  <c r="K10" i="6"/>
  <c r="K9" i="6"/>
  <c r="F25" i="5"/>
  <c r="E69" i="6"/>
  <c r="E63" i="6"/>
  <c r="M76" i="6"/>
  <c r="O76" i="6" s="1"/>
  <c r="M70" i="6"/>
  <c r="O70" i="6"/>
  <c r="M60" i="6"/>
  <c r="O60" i="6" s="1"/>
  <c r="M59" i="6"/>
  <c r="N59" i="6" s="1"/>
  <c r="O59" i="6"/>
  <c r="E59" i="6"/>
  <c r="M75" i="6"/>
  <c r="O75" i="6"/>
  <c r="E75" i="6"/>
  <c r="E82" i="6"/>
  <c r="M82" i="6"/>
  <c r="N82" i="6" s="1"/>
  <c r="K50" i="6"/>
  <c r="K53" i="6"/>
  <c r="F57" i="5"/>
  <c r="F56" i="5"/>
  <c r="J16" i="5"/>
  <c r="K27" i="5"/>
  <c r="F86" i="5"/>
  <c r="K11" i="5"/>
  <c r="J55" i="5"/>
  <c r="K55" i="5"/>
  <c r="J27" i="5"/>
  <c r="K16" i="5"/>
  <c r="N81" i="5"/>
  <c r="K86" i="5"/>
  <c r="O81" i="5"/>
  <c r="N82" i="5"/>
  <c r="G86" i="5"/>
  <c r="M86" i="5"/>
  <c r="J86" i="5"/>
  <c r="O79" i="5"/>
  <c r="O69" i="6"/>
  <c r="O94" i="6"/>
  <c r="O56" i="6"/>
  <c r="O57" i="6"/>
  <c r="N57" i="6"/>
  <c r="N66" i="6"/>
  <c r="N61" i="6"/>
  <c r="O81" i="6"/>
  <c r="O64" i="6"/>
  <c r="O83" i="6"/>
  <c r="N83" i="6"/>
  <c r="N85" i="6"/>
  <c r="O86" i="6"/>
  <c r="N86" i="6"/>
  <c r="O85" i="6"/>
  <c r="N84" i="6"/>
  <c r="O84" i="5"/>
  <c r="O75" i="5"/>
  <c r="N84" i="5"/>
  <c r="O34" i="5"/>
  <c r="N67" i="5"/>
  <c r="N76" i="5"/>
  <c r="O25" i="5"/>
  <c r="O67" i="5"/>
  <c r="M6" i="6"/>
  <c r="F6" i="6"/>
  <c r="I36" i="5"/>
  <c r="J36" i="5" s="1"/>
  <c r="N65" i="5"/>
  <c r="G55" i="5"/>
  <c r="F55" i="5"/>
  <c r="M27" i="5"/>
  <c r="L22" i="5"/>
  <c r="G22" i="5"/>
  <c r="M16" i="5"/>
  <c r="N24" i="5"/>
  <c r="O58" i="5"/>
  <c r="O31" i="5"/>
  <c r="E6" i="6"/>
  <c r="N26" i="5"/>
  <c r="C54" i="5"/>
  <c r="O76" i="5"/>
  <c r="N35" i="5"/>
  <c r="J38" i="5"/>
  <c r="O85" i="5"/>
  <c r="N79" i="5"/>
  <c r="O30" i="5"/>
  <c r="N58" i="5"/>
  <c r="J11" i="5"/>
  <c r="O74" i="5"/>
  <c r="H10" i="5"/>
  <c r="N73" i="5"/>
  <c r="O73" i="5"/>
  <c r="N72" i="5"/>
  <c r="N74" i="5"/>
  <c r="K32" i="5"/>
  <c r="J32" i="5"/>
  <c r="I42" i="6"/>
  <c r="O17" i="6"/>
  <c r="N28" i="5"/>
  <c r="N14" i="6"/>
  <c r="O23" i="6"/>
  <c r="N15" i="6"/>
  <c r="O30" i="6"/>
  <c r="O18" i="6"/>
  <c r="N8" i="6"/>
  <c r="O21" i="6"/>
  <c r="N49" i="5"/>
  <c r="O47" i="5"/>
  <c r="H54" i="5"/>
  <c r="I54" i="5"/>
  <c r="I53" i="5" s="1"/>
  <c r="N51" i="5"/>
  <c r="N69" i="5"/>
  <c r="N70" i="5"/>
  <c r="L60" i="5"/>
  <c r="N64" i="5"/>
  <c r="O46" i="5"/>
  <c r="O64" i="5"/>
  <c r="O70" i="5"/>
  <c r="N57" i="5"/>
  <c r="N9" i="6"/>
  <c r="O36" i="6"/>
  <c r="N36" i="6"/>
  <c r="N33" i="6"/>
  <c r="O8" i="6"/>
  <c r="O35" i="6"/>
  <c r="L34" i="6"/>
  <c r="N30" i="6"/>
  <c r="O26" i="6"/>
  <c r="O41" i="6"/>
  <c r="N18" i="6"/>
  <c r="O31" i="6"/>
  <c r="N47" i="6"/>
  <c r="O44" i="6"/>
  <c r="O17" i="5"/>
  <c r="O28" i="5"/>
  <c r="N63" i="5"/>
  <c r="O19" i="5"/>
  <c r="K14" i="5"/>
  <c r="J42" i="6"/>
  <c r="O37" i="6"/>
  <c r="L12" i="6"/>
  <c r="O28" i="6"/>
  <c r="F12" i="6"/>
  <c r="O13" i="6"/>
  <c r="O16" i="6"/>
  <c r="N60" i="6"/>
  <c r="O82" i="6"/>
  <c r="N70" i="6"/>
  <c r="N79" i="6"/>
  <c r="N72" i="6"/>
  <c r="O65" i="6"/>
  <c r="N76" i="6"/>
  <c r="N78" i="6"/>
  <c r="N74" i="6"/>
  <c r="N75" i="6"/>
  <c r="O72" i="6"/>
  <c r="F60" i="5"/>
  <c r="N44" i="6"/>
  <c r="O20" i="6"/>
  <c r="N52" i="6"/>
  <c r="N95" i="6"/>
  <c r="O67" i="6"/>
  <c r="N54" i="6"/>
  <c r="N22" i="6"/>
  <c r="O38" i="6"/>
  <c r="O33" i="6"/>
  <c r="L42" i="6"/>
  <c r="N39" i="6"/>
  <c r="J34" i="6"/>
  <c r="H50" i="6"/>
  <c r="O32" i="6"/>
  <c r="J12" i="6"/>
  <c r="I12" i="6"/>
  <c r="M12" i="6"/>
  <c r="O12" i="6"/>
  <c r="O22" i="6"/>
  <c r="N20" i="6"/>
  <c r="N37" i="6"/>
  <c r="N13" i="6"/>
  <c r="N10" i="6"/>
  <c r="N16" i="6"/>
  <c r="O47" i="6"/>
  <c r="N49" i="6"/>
  <c r="O9" i="6"/>
  <c r="N38" i="6"/>
  <c r="N26" i="6"/>
  <c r="O45" i="6"/>
  <c r="E34" i="6"/>
  <c r="C50" i="6"/>
  <c r="E42" i="6"/>
  <c r="N45" i="6"/>
  <c r="F42" i="6"/>
  <c r="N42" i="6"/>
  <c r="O42" i="6"/>
  <c r="M34" i="6"/>
  <c r="N34" i="6"/>
  <c r="F34" i="6"/>
  <c r="D50" i="6"/>
  <c r="D53" i="6" s="1"/>
  <c r="O24" i="6"/>
  <c r="O25" i="6"/>
  <c r="E12" i="6"/>
  <c r="O10" i="6"/>
  <c r="O7" i="6"/>
  <c r="N78" i="5"/>
  <c r="O78" i="5"/>
  <c r="K54" i="5"/>
  <c r="J54" i="5"/>
  <c r="H53" i="5"/>
  <c r="K60" i="5"/>
  <c r="O49" i="5"/>
  <c r="O45" i="5"/>
  <c r="O44" i="5"/>
  <c r="N37" i="5"/>
  <c r="O33" i="5"/>
  <c r="I10" i="5"/>
  <c r="J10" i="5" s="1"/>
  <c r="N15" i="5"/>
  <c r="J14" i="5"/>
  <c r="N33" i="5"/>
  <c r="G43" i="5"/>
  <c r="N39" i="5"/>
  <c r="N23" i="5"/>
  <c r="N62" i="5"/>
  <c r="N66" i="5"/>
  <c r="N30" i="5"/>
  <c r="N13" i="5"/>
  <c r="O37" i="5"/>
  <c r="O40" i="5"/>
  <c r="O24" i="5"/>
  <c r="N42" i="5"/>
  <c r="G38" i="5"/>
  <c r="N75" i="5"/>
  <c r="O65" i="5"/>
  <c r="D54" i="5"/>
  <c r="L54" i="5" s="1"/>
  <c r="N68" i="5"/>
  <c r="O62" i="5"/>
  <c r="O66" i="5"/>
  <c r="O13" i="5"/>
  <c r="N41" i="5"/>
  <c r="N56" i="5"/>
  <c r="D36" i="5"/>
  <c r="L36" i="5" s="1"/>
  <c r="M55" i="5"/>
  <c r="N44" i="5"/>
  <c r="N17" i="5"/>
  <c r="N19" i="5"/>
  <c r="O12" i="5"/>
  <c r="N31" i="5"/>
  <c r="F22" i="5"/>
  <c r="E36" i="5"/>
  <c r="O42" i="5"/>
  <c r="F38" i="5"/>
  <c r="O41" i="5"/>
  <c r="L38" i="5"/>
  <c r="M38" i="5"/>
  <c r="N38" i="5" s="1"/>
  <c r="F32" i="5"/>
  <c r="O23" i="5"/>
  <c r="F16" i="5"/>
  <c r="G16" i="5"/>
  <c r="L16" i="5"/>
  <c r="O16" i="5"/>
  <c r="T50" i="6"/>
  <c r="H53" i="6"/>
  <c r="H87" i="6" s="1"/>
  <c r="N12" i="6"/>
  <c r="C53" i="6"/>
  <c r="O34" i="6"/>
  <c r="M50" i="6"/>
  <c r="E50" i="6"/>
  <c r="F50" i="6"/>
  <c r="N16" i="5"/>
  <c r="C102" i="6"/>
  <c r="C87" i="6"/>
  <c r="C97" i="6"/>
  <c r="N86" i="5" l="1"/>
  <c r="O86" i="5"/>
  <c r="M10" i="5"/>
  <c r="G10" i="5"/>
  <c r="F10" i="5"/>
  <c r="E52" i="5"/>
  <c r="N55" i="5"/>
  <c r="O55" i="5"/>
  <c r="F53" i="6"/>
  <c r="E53" i="6"/>
  <c r="M53" i="6"/>
  <c r="D87" i="6"/>
  <c r="D97" i="6"/>
  <c r="D102" i="6"/>
  <c r="J53" i="5"/>
  <c r="K53" i="5"/>
  <c r="O22" i="5"/>
  <c r="N22" i="5"/>
  <c r="O32" i="5"/>
  <c r="N32" i="5"/>
  <c r="I52" i="5"/>
  <c r="I80" i="5" s="1"/>
  <c r="J6" i="6"/>
  <c r="O71" i="5"/>
  <c r="M50" i="5"/>
  <c r="O48" i="6"/>
  <c r="F11" i="5"/>
  <c r="K50" i="5"/>
  <c r="D53" i="5"/>
  <c r="L53" i="5" s="1"/>
  <c r="M36" i="5"/>
  <c r="K10" i="5"/>
  <c r="L50" i="5"/>
  <c r="N51" i="6"/>
  <c r="M88" i="6"/>
  <c r="O29" i="6"/>
  <c r="M60" i="5"/>
  <c r="N59" i="5"/>
  <c r="N77" i="6"/>
  <c r="G50" i="5"/>
  <c r="O27" i="6"/>
  <c r="M11" i="5"/>
  <c r="O43" i="6"/>
  <c r="L27" i="5"/>
  <c r="E54" i="5"/>
  <c r="L6" i="6"/>
  <c r="N6" i="6" s="1"/>
  <c r="N87" i="5"/>
  <c r="G36" i="5"/>
  <c r="K36" i="5"/>
  <c r="O46" i="6"/>
  <c r="N25" i="5"/>
  <c r="K43" i="5"/>
  <c r="N40" i="6"/>
  <c r="N19" i="6"/>
  <c r="G50" i="6"/>
  <c r="N58" i="6"/>
  <c r="O18" i="5"/>
  <c r="O83" i="5"/>
  <c r="O38" i="5"/>
  <c r="D10" i="5"/>
  <c r="F36" i="5"/>
  <c r="G27" i="5"/>
  <c r="O14" i="5"/>
  <c r="G32" i="5"/>
  <c r="L43" i="5"/>
  <c r="G11" i="5"/>
  <c r="O61" i="5"/>
  <c r="O62" i="6"/>
  <c r="O48" i="5"/>
  <c r="O77" i="5"/>
  <c r="J80" i="5" l="1"/>
  <c r="I88" i="5"/>
  <c r="K80" i="5"/>
  <c r="O43" i="5"/>
  <c r="N43" i="5"/>
  <c r="O36" i="5"/>
  <c r="N36" i="5"/>
  <c r="L10" i="5"/>
  <c r="O10" i="5" s="1"/>
  <c r="D52" i="5"/>
  <c r="G52" i="5" s="1"/>
  <c r="N27" i="5"/>
  <c r="O27" i="5"/>
  <c r="O6" i="6"/>
  <c r="J50" i="6"/>
  <c r="S50" i="6"/>
  <c r="G53" i="6"/>
  <c r="L50" i="6"/>
  <c r="G54" i="5"/>
  <c r="M54" i="5"/>
  <c r="E53" i="5"/>
  <c r="F54" i="5"/>
  <c r="M97" i="6"/>
  <c r="F97" i="6"/>
  <c r="E97" i="6"/>
  <c r="K52" i="5"/>
  <c r="M52" i="5"/>
  <c r="J52" i="5"/>
  <c r="O60" i="5"/>
  <c r="N60" i="5"/>
  <c r="O11" i="5"/>
  <c r="N11" i="5"/>
  <c r="O50" i="5"/>
  <c r="N50" i="5"/>
  <c r="E87" i="6"/>
  <c r="M87" i="6"/>
  <c r="G97" i="6" l="1"/>
  <c r="G87" i="6"/>
  <c r="J53" i="6"/>
  <c r="L53" i="6"/>
  <c r="L52" i="5"/>
  <c r="L80" i="5" s="1"/>
  <c r="D80" i="5"/>
  <c r="D88" i="5" s="1"/>
  <c r="L88" i="5" s="1"/>
  <c r="N10" i="5"/>
  <c r="J88" i="5"/>
  <c r="J84" i="5" s="1"/>
  <c r="K88" i="5"/>
  <c r="N52" i="5"/>
  <c r="O50" i="6"/>
  <c r="N50" i="6"/>
  <c r="E80" i="5"/>
  <c r="F53" i="5"/>
  <c r="G53" i="5"/>
  <c r="M53" i="5"/>
  <c r="N54" i="5"/>
  <c r="O54" i="5"/>
  <c r="F52" i="5"/>
  <c r="O52" i="5" l="1"/>
  <c r="O53" i="5"/>
  <c r="N53" i="5"/>
  <c r="M80" i="5"/>
  <c r="I87" i="6"/>
  <c r="L87" i="6"/>
  <c r="J87" i="6"/>
  <c r="N53" i="6"/>
  <c r="O53" i="6"/>
  <c r="G80" i="5"/>
  <c r="F80" i="5"/>
  <c r="E88" i="5"/>
  <c r="L97" i="6"/>
  <c r="J97" i="6"/>
  <c r="O87" i="6" l="1"/>
  <c r="N87" i="6"/>
  <c r="O97" i="6"/>
  <c r="N97" i="6"/>
  <c r="G88" i="5"/>
  <c r="F88" i="5"/>
  <c r="M88" i="5"/>
  <c r="O80" i="5"/>
  <c r="N80" i="5"/>
  <c r="O88" i="5" l="1"/>
  <c r="N88" i="5"/>
</calcChain>
</file>

<file path=xl/sharedStrings.xml><?xml version="1.0" encoding="utf-8"?>
<sst xmlns="http://schemas.openxmlformats.org/spreadsheetml/2006/main" count="303" uniqueCount="268">
  <si>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</si>
  <si>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</si>
  <si>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</si>
  <si>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</si>
  <si>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</si>
  <si>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</si>
  <si>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</si>
  <si>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</si>
  <si>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</si>
  <si>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</si>
  <si>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</si>
  <si>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</si>
  <si>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</si>
  <si>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</si>
  <si>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</si>
  <si>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</si>
  <si>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</si>
  <si>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</si>
  <si>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</si>
  <si>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</si>
  <si>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</si>
  <si>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</si>
  <si>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</si>
  <si>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</si>
  <si>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</si>
  <si>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</si>
  <si>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</si>
  <si>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</si>
  <si>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</si>
  <si>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</si>
  <si>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</si>
  <si>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</si>
  <si>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</si>
  <si>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</si>
  <si>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</si>
  <si>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</si>
  <si>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</si>
  <si>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</si>
  <si>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</si>
  <si>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</si>
  <si>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</si>
  <si>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</si>
  <si>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</si>
  <si>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</si>
  <si>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</si>
  <si>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</si>
  <si>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</si>
  <si>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</si>
  <si>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</si>
  <si>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</si>
  <si>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</si>
  <si>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</si>
  <si>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</si>
  <si>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</si>
  <si>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</si>
  <si>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</si>
  <si>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</si>
  <si>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</si>
  <si>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</si>
  <si>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</si>
  <si>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</si>
  <si>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</si>
  <si>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</si>
  <si>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</si>
  <si>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</si>
  <si>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</si>
  <si>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</si>
  <si>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</si>
  <si>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</si>
  <si>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</si>
  <si>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</si>
  <si>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</si>
  <si>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</si>
  <si>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</si>
  <si>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</si>
  <si>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</si>
  <si>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</si>
  <si>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</si>
  <si>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</si>
  <si>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</si>
  <si>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</si>
  <si>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</si>
  <si>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</si>
  <si>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</si>
  <si>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</si>
  <si>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</si>
  <si>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</si>
  <si>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</si>
  <si>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</si>
  <si>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</si>
  <si>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</si>
  <si>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</si>
  <si>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</si>
  <si>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</si>
  <si>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</si>
  <si>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</si>
  <si>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</si>
  <si>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</si>
  <si>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</si>
  <si>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</si>
  <si>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</si>
  <si>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</si>
  <si>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</si>
  <si>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</si>
  <si>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</si>
  <si>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</si>
  <si>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</si>
  <si>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</si>
  <si>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</si>
  <si>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</si>
  <si>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</si>
  <si>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</si>
  <si>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</si>
  <si>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</si>
  <si>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</si>
  <si>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</si>
  <si>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</si>
  <si>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</si>
  <si>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</si>
  <si>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</si>
  <si>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</si>
  <si>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</si>
  <si>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</si>
  <si>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</si>
  <si>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</si>
  <si>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</si>
  <si>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</si>
  <si>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</si>
  <si>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</si>
  <si>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</si>
  <si>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</si>
  <si>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</si>
  <si>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</si>
  <si>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</si>
  <si>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</si>
  <si>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</si>
  <si>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</si>
  <si>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</si>
  <si>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</si>
  <si>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</si>
  <si>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</si>
  <si>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</si>
  <si>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</si>
  <si>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</si>
  <si>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</si>
  <si>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</si>
  <si>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</si>
  <si>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</si>
  <si>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</si>
  <si>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</si>
  <si>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</si>
  <si>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</si>
  <si>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</si>
  <si>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</si>
  <si>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</si>
  <si>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</si>
  <si>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</si>
  <si>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</si>
  <si>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</si>
  <si>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</si>
  <si>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</si>
  <si>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</si>
  <si>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</si>
  <si>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</si>
  <si>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</si>
  <si>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</si>
  <si>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</si>
  <si>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</si>
  <si>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</si>
  <si>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</si>
  <si>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</si>
  <si>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</si>
  <si>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</si>
  <si>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</si>
  <si>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</si>
  <si>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</si>
  <si>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</si>
  <si>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</si>
  <si>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</si>
  <si>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</si>
  <si>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</si>
  <si>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</si>
  <si>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</si>
  <si>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</si>
  <si>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</si>
  <si>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</si>
  <si>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</si>
  <si>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</si>
  <si>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</si>
  <si>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</si>
  <si>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</si>
  <si>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</si>
  <si>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</si>
  <si>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</si>
  <si>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</si>
  <si>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</si>
  <si>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</si>
  <si>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</si>
  <si>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</si>
  <si>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</si>
  <si>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</si>
  <si>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</si>
  <si>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</si>
  <si>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</si>
  <si>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</si>
  <si>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</si>
  <si>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</si>
  <si>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</si>
  <si>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</si>
  <si>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</si>
  <si>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</si>
  <si>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</si>
  <si>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</si>
  <si>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</si>
  <si>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</si>
  <si>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</si>
  <si>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</si>
  <si>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</si>
  <si>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</si>
  <si>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</si>
  <si>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</si>
  <si>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7200</t>
  </si>
  <si>
    <t>Газове господарство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</si>
  <si>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</si>
  <si>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</si>
  <si>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</si>
  <si>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</si>
  <si>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</si>
  <si>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</si>
  <si>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</si>
  <si>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</si>
  <si>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</si>
  <si>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</si>
  <si>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</si>
  <si>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</si>
  <si>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</si>
  <si>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</si>
  <si>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</si>
  <si>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</si>
  <si>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</si>
  <si>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</si>
  <si>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</si>
  <si>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</si>
  <si>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</si>
  <si>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</si>
  <si>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</si>
  <si>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</si>
  <si>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</si>
  <si>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</si>
  <si>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</si>
  <si>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</si>
  <si>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</si>
  <si>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</si>
  <si>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</si>
  <si>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41035600</t>
  </si>
  <si>
    <t>41036100</t>
  </si>
  <si>
    <t>41036400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</si>
  <si>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</si>
  <si>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</si>
  <si>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</si>
  <si>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</si>
  <si>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</si>
  <si>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</si>
  <si>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</si>
  <si>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8800</t>
  </si>
  <si>
    <t>Податок з власників транспортних засобів та інших самохідних машин і механізмів  </t>
  </si>
  <si>
    <t>12020000</t>
  </si>
  <si>
    <t>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</si>
</sst>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2" formatCode="_-* #,##0_р_._-;\-* #,##0_р_._-;_-* &quot;-&quot;_р_._-;_-@_-"/>
    <numFmt numFmtId="183" formatCode="_-* #,##0.00_р_._-;\-* #,##0.00_р_._-;_-* &quot;-&quot;??_р_._-;_-@_-"/>
    <numFmt numFmtId="185" formatCode="0.0"/>
    <numFmt numFmtId="194" formatCode="#,##0.0"/>
    <numFmt numFmtId="204" formatCode="0.0%"/>
    <numFmt numFmtId="207" formatCode="#,##0.00_ ;\-#,##0.00\ "/>
  </numFmts>
  <fonts count="8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6"/>
      <color indexed="8"/>
      <name val="Times New Roman"/>
      <family val="1"/>
      <charset val="204"/>
    </font>
    <font>
      <b/>
      <sz val="16"/>
      <name val="Times New Roman Cyr"/>
      <charset val="204"/>
    </font>
    <font>
      <sz val="14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5"/>
      <name val="Times New Roman"/>
      <family val="1"/>
      <charset val="204"/>
    </font>
    <font>
      <i/>
      <sz val="16"/>
      <name val="Times New Roman Cyr"/>
      <charset val="204"/>
    </font>
    <font>
      <i/>
      <sz val="14"/>
      <name val="Times New Roman"/>
      <family val="1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 Cyr"/>
      <family val="1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4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rgb="FFFF0000"/>
      <name val="Times New Roman Cyr"/>
      <charset val="204"/>
    </font>
    <font>
      <sz val="4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52" fillId="4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0"/>
    <xf numFmtId="0" fontId="64" fillId="0" borderId="0"/>
    <xf numFmtId="0" fontId="68" fillId="0" borderId="0"/>
    <xf numFmtId="0" fontId="28" fillId="0" borderId="0"/>
    <xf numFmtId="0" fontId="50" fillId="0" borderId="5" applyNumberFormat="0" applyFill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71" fillId="0" borderId="0"/>
    <xf numFmtId="0" fontId="53" fillId="0" borderId="0"/>
    <xf numFmtId="0" fontId="63" fillId="0" borderId="0"/>
    <xf numFmtId="0" fontId="67" fillId="0" borderId="0"/>
    <xf numFmtId="0" fontId="72" fillId="0" borderId="0"/>
    <xf numFmtId="0" fontId="62" fillId="0" borderId="0"/>
    <xf numFmtId="0" fontId="2" fillId="0" borderId="0"/>
    <xf numFmtId="0" fontId="3" fillId="0" borderId="0"/>
    <xf numFmtId="0" fontId="3" fillId="0" borderId="0"/>
    <xf numFmtId="0" fontId="41" fillId="22" borderId="7" applyNumberFormat="0" applyFont="0" applyAlignment="0" applyProtection="0"/>
    <xf numFmtId="0" fontId="63" fillId="22" borderId="7" applyNumberFormat="0" applyFont="0" applyAlignment="0" applyProtection="0"/>
    <xf numFmtId="0" fontId="67" fillId="22" borderId="7" applyNumberFormat="0" applyFont="0" applyAlignment="0" applyProtection="0"/>
    <xf numFmtId="9" fontId="1" fillId="0" borderId="0" applyFont="0" applyFill="0" applyBorder="0" applyAlignment="0" applyProtection="0"/>
    <xf numFmtId="0" fontId="49" fillId="21" borderId="0" applyNumberFormat="0" applyBorder="0" applyAlignment="0" applyProtection="0"/>
    <xf numFmtId="0" fontId="54" fillId="0" borderId="0"/>
    <xf numFmtId="0" fontId="5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93">
    <xf numFmtId="0" fontId="0" fillId="0" borderId="0" xfId="0"/>
    <xf numFmtId="0" fontId="55" fillId="0" borderId="0" xfId="63" applyFont="1" applyFill="1" applyAlignment="1" applyProtection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/>
    </xf>
    <xf numFmtId="0" fontId="5" fillId="0" borderId="17" xfId="63" applyFont="1" applyFill="1" applyBorder="1" applyAlignment="1" applyProtection="1">
      <alignment horizontal="center" vertical="center"/>
    </xf>
    <xf numFmtId="0" fontId="5" fillId="0" borderId="12" xfId="63" applyFont="1" applyFill="1" applyBorder="1" applyAlignment="1" applyProtection="1">
      <alignment horizontal="center" vertical="center"/>
    </xf>
    <xf numFmtId="0" fontId="4" fillId="0" borderId="0" xfId="63" applyFont="1" applyAlignment="1" applyProtection="1">
      <alignment horizontal="center"/>
    </xf>
    <xf numFmtId="0" fontId="4" fillId="0" borderId="0" xfId="64" applyFont="1" applyAlignment="1" applyProtection="1">
      <alignment horizontal="center"/>
    </xf>
    <xf numFmtId="0" fontId="8" fillId="0" borderId="0" xfId="63" applyFont="1" applyFill="1" applyProtection="1"/>
    <xf numFmtId="0" fontId="5" fillId="0" borderId="0" xfId="63" applyFont="1" applyFill="1" applyAlignment="1" applyProtection="1">
      <alignment horizontal="left" vertical="center"/>
    </xf>
    <xf numFmtId="0" fontId="10" fillId="0" borderId="0" xfId="63" applyFont="1" applyProtection="1"/>
    <xf numFmtId="0" fontId="11" fillId="0" borderId="8" xfId="63" applyFont="1" applyBorder="1" applyAlignment="1" applyProtection="1">
      <alignment horizontal="center" vertical="center"/>
    </xf>
    <xf numFmtId="0" fontId="8" fillId="0" borderId="0" xfId="63" applyFont="1" applyProtection="1"/>
    <xf numFmtId="0" fontId="6" fillId="0" borderId="8" xfId="63" applyFont="1" applyBorder="1" applyAlignment="1" applyProtection="1">
      <alignment horizontal="center" vertical="center" wrapText="1"/>
    </xf>
    <xf numFmtId="185" fontId="9" fillId="0" borderId="8" xfId="63" applyNumberFormat="1" applyFont="1" applyBorder="1" applyProtection="1">
      <protection locked="0"/>
    </xf>
    <xf numFmtId="0" fontId="6" fillId="23" borderId="8" xfId="63" applyFont="1" applyFill="1" applyBorder="1" applyAlignment="1" applyProtection="1">
      <alignment horizontal="center" vertical="center"/>
    </xf>
    <xf numFmtId="0" fontId="6" fillId="23" borderId="8" xfId="63" applyFont="1" applyFill="1" applyBorder="1" applyAlignment="1" applyProtection="1">
      <alignment horizontal="center" vertical="center" wrapText="1"/>
    </xf>
    <xf numFmtId="185" fontId="6" fillId="23" borderId="8" xfId="63" applyNumberFormat="1" applyFont="1" applyFill="1" applyBorder="1" applyProtection="1"/>
    <xf numFmtId="0" fontId="11" fillId="0" borderId="0" xfId="0" applyFont="1" applyProtection="1"/>
    <xf numFmtId="0" fontId="2" fillId="0" borderId="0" xfId="63" applyFont="1" applyProtection="1"/>
    <xf numFmtId="0" fontId="10" fillId="0" borderId="8" xfId="63" applyFont="1" applyBorder="1" applyAlignment="1" applyProtection="1">
      <alignment horizontal="center" vertical="center"/>
    </xf>
    <xf numFmtId="185" fontId="12" fillId="0" borderId="8" xfId="63" applyNumberFormat="1" applyFont="1" applyBorder="1" applyProtection="1">
      <protection locked="0"/>
    </xf>
    <xf numFmtId="49" fontId="11" fillId="0" borderId="8" xfId="63" applyNumberFormat="1" applyFont="1" applyBorder="1" applyAlignment="1" applyProtection="1">
      <alignment horizontal="center" vertical="top" wrapText="1"/>
    </xf>
    <xf numFmtId="0" fontId="11" fillId="0" borderId="8" xfId="63" applyFont="1" applyBorder="1" applyAlignment="1" applyProtection="1">
      <alignment horizontal="center" vertical="top" wrapText="1"/>
    </xf>
    <xf numFmtId="0" fontId="7" fillId="0" borderId="8" xfId="63" applyFont="1" applyBorder="1" applyAlignment="1" applyProtection="1">
      <alignment vertical="center" wrapText="1"/>
    </xf>
    <xf numFmtId="0" fontId="16" fillId="0" borderId="0" xfId="63" applyFont="1" applyAlignment="1" applyProtection="1"/>
    <xf numFmtId="0" fontId="17" fillId="0" borderId="0" xfId="63" applyFont="1" applyFill="1" applyAlignment="1" applyProtection="1"/>
    <xf numFmtId="0" fontId="15" fillId="0" borderId="0" xfId="64" applyFont="1" applyAlignment="1" applyProtection="1"/>
    <xf numFmtId="0" fontId="14" fillId="0" borderId="0" xfId="63" applyFont="1" applyFill="1" applyAlignment="1" applyProtection="1"/>
    <xf numFmtId="0" fontId="18" fillId="0" borderId="0" xfId="63" applyFont="1" applyFill="1" applyProtection="1"/>
    <xf numFmtId="0" fontId="18" fillId="0" borderId="0" xfId="63" applyFont="1" applyProtection="1"/>
    <xf numFmtId="0" fontId="18" fillId="0" borderId="0" xfId="63" applyFont="1" applyBorder="1" applyProtection="1"/>
    <xf numFmtId="0" fontId="19" fillId="0" borderId="0" xfId="0" applyFont="1" applyProtection="1"/>
    <xf numFmtId="0" fontId="21" fillId="0" borderId="0" xfId="63" applyFont="1" applyProtection="1"/>
    <xf numFmtId="0" fontId="8" fillId="0" borderId="0" xfId="63" applyFont="1" applyAlignment="1" applyProtection="1">
      <alignment horizontal="center"/>
    </xf>
    <xf numFmtId="0" fontId="23" fillId="0" borderId="0" xfId="63" applyFont="1" applyProtection="1"/>
    <xf numFmtId="0" fontId="14" fillId="0" borderId="0" xfId="0" applyFont="1" applyFill="1" applyAlignment="1" applyProtection="1"/>
    <xf numFmtId="0" fontId="14" fillId="0" borderId="0" xfId="0" applyFont="1" applyFill="1" applyBorder="1" applyAlignment="1" applyProtection="1">
      <alignment vertical="center"/>
    </xf>
    <xf numFmtId="185" fontId="14" fillId="0" borderId="0" xfId="0" applyNumberFormat="1" applyFont="1" applyFill="1" applyBorder="1" applyAlignment="1" applyProtection="1">
      <alignment vertical="center"/>
    </xf>
    <xf numFmtId="185" fontId="18" fillId="0" borderId="0" xfId="63" applyNumberFormat="1" applyFont="1" applyBorder="1" applyProtection="1"/>
    <xf numFmtId="0" fontId="6" fillId="0" borderId="9" xfId="63" applyFont="1" applyFill="1" applyBorder="1" applyAlignment="1" applyProtection="1">
      <alignment horizontal="center" wrapText="1"/>
    </xf>
    <xf numFmtId="0" fontId="8" fillId="0" borderId="0" xfId="63" applyFont="1" applyAlignment="1" applyProtection="1">
      <alignment wrapText="1"/>
    </xf>
    <xf numFmtId="49" fontId="11" fillId="0" borderId="10" xfId="63" applyNumberFormat="1" applyFont="1" applyBorder="1" applyAlignment="1" applyProtection="1">
      <alignment horizontal="center" vertical="top" wrapText="1"/>
    </xf>
    <xf numFmtId="185" fontId="8" fillId="0" borderId="0" xfId="63" applyNumberFormat="1" applyFont="1" applyBorder="1" applyAlignment="1" applyProtection="1">
      <alignment wrapText="1"/>
    </xf>
    <xf numFmtId="185" fontId="8" fillId="0" borderId="0" xfId="63" applyNumberFormat="1" applyFont="1" applyBorder="1" applyAlignment="1" applyProtection="1">
      <alignment horizontal="center"/>
    </xf>
    <xf numFmtId="185" fontId="8" fillId="0" borderId="0" xfId="63" applyNumberFormat="1" applyFont="1" applyBorder="1" applyAlignment="1" applyProtection="1">
      <alignment horizontal="center" vertical="center" wrapText="1"/>
    </xf>
    <xf numFmtId="185" fontId="8" fillId="0" borderId="0" xfId="63" applyNumberFormat="1" applyFont="1" applyAlignment="1" applyProtection="1">
      <alignment wrapText="1"/>
    </xf>
    <xf numFmtId="185" fontId="8" fillId="0" borderId="0" xfId="63" applyNumberFormat="1" applyFont="1" applyAlignment="1" applyProtection="1">
      <alignment horizontal="center"/>
    </xf>
    <xf numFmtId="185" fontId="6" fillId="0" borderId="0" xfId="63" applyNumberFormat="1" applyFont="1" applyBorder="1" applyAlignment="1" applyProtection="1">
      <alignment horizontal="center" vertical="center" wrapText="1"/>
    </xf>
    <xf numFmtId="185" fontId="26" fillId="0" borderId="0" xfId="0" applyNumberFormat="1" applyFont="1" applyBorder="1" applyAlignment="1">
      <alignment horizontal="center" vertical="center"/>
    </xf>
    <xf numFmtId="185" fontId="12" fillId="0" borderId="8" xfId="63" applyNumberFormat="1" applyFont="1" applyFill="1" applyBorder="1" applyProtection="1">
      <protection locked="0"/>
    </xf>
    <xf numFmtId="185" fontId="24" fillId="0" borderId="0" xfId="63" applyNumberFormat="1" applyFont="1" applyFill="1" applyBorder="1" applyProtection="1"/>
    <xf numFmtId="185" fontId="25" fillId="0" borderId="0" xfId="63" applyNumberFormat="1" applyFont="1" applyFill="1" applyBorder="1" applyProtection="1"/>
    <xf numFmtId="0" fontId="21" fillId="0" borderId="0" xfId="63" applyFont="1" applyFill="1" applyProtection="1"/>
    <xf numFmtId="0" fontId="2" fillId="0" borderId="0" xfId="63" applyFont="1" applyFill="1" applyProtection="1"/>
    <xf numFmtId="0" fontId="20" fillId="0" borderId="0" xfId="63" applyFont="1" applyFill="1" applyProtection="1"/>
    <xf numFmtId="0" fontId="8" fillId="0" borderId="0" xfId="0" applyFont="1" applyFill="1" applyBorder="1" applyAlignment="1" applyProtection="1">
      <alignment vertical="center"/>
    </xf>
    <xf numFmtId="0" fontId="11" fillId="0" borderId="11" xfId="63" applyFont="1" applyFill="1" applyBorder="1" applyAlignment="1" applyProtection="1">
      <alignment horizontal="centerContinuous" vertical="center" wrapText="1"/>
    </xf>
    <xf numFmtId="0" fontId="11" fillId="0" borderId="8" xfId="0" applyFont="1" applyFill="1" applyBorder="1" applyAlignment="1" applyProtection="1">
      <alignment horizontal="centerContinuous" vertical="center" wrapText="1"/>
    </xf>
    <xf numFmtId="0" fontId="11" fillId="0" borderId="8" xfId="63" applyFont="1" applyFill="1" applyBorder="1" applyAlignment="1" applyProtection="1">
      <alignment horizontal="centerContinuous" vertical="center" wrapText="1"/>
    </xf>
    <xf numFmtId="0" fontId="11" fillId="0" borderId="12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 applyProtection="1">
      <alignment horizontal="centerContinuous" vertical="center" wrapText="1"/>
    </xf>
    <xf numFmtId="0" fontId="23" fillId="0" borderId="0" xfId="63" applyFont="1" applyFill="1" applyProtection="1"/>
    <xf numFmtId="49" fontId="4" fillId="0" borderId="8" xfId="63" applyNumberFormat="1" applyFont="1" applyFill="1" applyBorder="1" applyAlignment="1" applyProtection="1">
      <alignment horizontal="center"/>
    </xf>
    <xf numFmtId="49" fontId="22" fillId="0" borderId="8" xfId="63" applyNumberFormat="1" applyFont="1" applyFill="1" applyBorder="1" applyAlignment="1" applyProtection="1">
      <alignment horizontal="center"/>
    </xf>
    <xf numFmtId="49" fontId="22" fillId="0" borderId="8" xfId="63" applyNumberFormat="1" applyFont="1" applyFill="1" applyBorder="1" applyAlignment="1" applyProtection="1">
      <alignment horizontal="center" vertical="center" wrapText="1"/>
    </xf>
    <xf numFmtId="49" fontId="22" fillId="24" borderId="8" xfId="63" applyNumberFormat="1" applyFont="1" applyFill="1" applyBorder="1" applyAlignment="1" applyProtection="1">
      <alignment horizontal="center"/>
    </xf>
    <xf numFmtId="49" fontId="31" fillId="0" borderId="8" xfId="63" applyNumberFormat="1" applyFont="1" applyFill="1" applyBorder="1" applyAlignment="1" applyProtection="1">
      <alignment horizontal="center" vertical="center" wrapText="1"/>
    </xf>
    <xf numFmtId="49" fontId="22" fillId="23" borderId="8" xfId="63" applyNumberFormat="1" applyFont="1" applyFill="1" applyBorder="1" applyAlignment="1" applyProtection="1">
      <alignment horizontal="center"/>
    </xf>
    <xf numFmtId="49" fontId="22" fillId="0" borderId="8" xfId="63" applyNumberFormat="1" applyFont="1" applyBorder="1" applyAlignment="1" applyProtection="1">
      <alignment horizontal="center"/>
    </xf>
    <xf numFmtId="0" fontId="30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0" fillId="0" borderId="8" xfId="63" applyFont="1" applyFill="1" applyBorder="1" applyProtection="1">
      <protection locked="0"/>
    </xf>
    <xf numFmtId="194" fontId="29" fillId="23" borderId="8" xfId="63" applyNumberFormat="1" applyFont="1" applyFill="1" applyBorder="1" applyAlignment="1" applyProtection="1">
      <alignment horizontal="right"/>
    </xf>
    <xf numFmtId="194" fontId="8" fillId="0" borderId="0" xfId="63" applyNumberFormat="1" applyFont="1" applyFill="1" applyProtection="1"/>
    <xf numFmtId="49" fontId="22" fillId="25" borderId="8" xfId="63" applyNumberFormat="1" applyFont="1" applyFill="1" applyBorder="1" applyAlignment="1" applyProtection="1">
      <alignment horizontal="center" vertical="center" wrapText="1"/>
    </xf>
    <xf numFmtId="0" fontId="20" fillId="25" borderId="0" xfId="63" applyFont="1" applyFill="1" applyProtection="1"/>
    <xf numFmtId="0" fontId="21" fillId="25" borderId="0" xfId="63" applyFont="1" applyFill="1" applyProtection="1"/>
    <xf numFmtId="0" fontId="2" fillId="25" borderId="0" xfId="63" applyFont="1" applyFill="1" applyProtection="1"/>
    <xf numFmtId="0" fontId="18" fillId="25" borderId="0" xfId="63" applyFont="1" applyFill="1" applyProtection="1"/>
    <xf numFmtId="185" fontId="24" fillId="25" borderId="0" xfId="63" applyNumberFormat="1" applyFont="1" applyFill="1" applyBorder="1" applyProtection="1"/>
    <xf numFmtId="0" fontId="8" fillId="25" borderId="0" xfId="63" applyFont="1" applyFill="1" applyProtection="1"/>
    <xf numFmtId="0" fontId="6" fillId="23" borderId="8" xfId="63" applyNumberFormat="1" applyFont="1" applyFill="1" applyBorder="1" applyAlignment="1" applyProtection="1">
      <alignment horizontal="center"/>
    </xf>
    <xf numFmtId="185" fontId="25" fillId="25" borderId="0" xfId="63" applyNumberFormat="1" applyFont="1" applyFill="1" applyBorder="1" applyProtection="1"/>
    <xf numFmtId="0" fontId="6" fillId="0" borderId="0" xfId="63" applyFont="1" applyFill="1" applyProtection="1"/>
    <xf numFmtId="0" fontId="4" fillId="0" borderId="0" xfId="0" applyFont="1" applyFill="1" applyBorder="1" applyAlignment="1" applyProtection="1">
      <alignment vertical="center"/>
    </xf>
    <xf numFmtId="194" fontId="8" fillId="0" borderId="0" xfId="63" applyNumberFormat="1" applyFont="1" applyProtection="1"/>
    <xf numFmtId="194" fontId="12" fillId="0" borderId="8" xfId="63" applyNumberFormat="1" applyFont="1" applyBorder="1" applyProtection="1"/>
    <xf numFmtId="194" fontId="8" fillId="0" borderId="8" xfId="63" applyNumberFormat="1" applyFont="1" applyFill="1" applyBorder="1" applyProtection="1"/>
    <xf numFmtId="0" fontId="5" fillId="0" borderId="8" xfId="63" applyFont="1" applyFill="1" applyBorder="1" applyAlignment="1" applyProtection="1">
      <alignment horizontal="center" vertical="center" wrapText="1"/>
    </xf>
    <xf numFmtId="185" fontId="5" fillId="0" borderId="8" xfId="63" applyNumberFormat="1" applyFont="1" applyFill="1" applyBorder="1" applyProtection="1"/>
    <xf numFmtId="0" fontId="33" fillId="0" borderId="8" xfId="63" applyFont="1" applyFill="1" applyBorder="1" applyAlignment="1" applyProtection="1">
      <alignment vertical="center" wrapText="1"/>
    </xf>
    <xf numFmtId="185" fontId="33" fillId="0" borderId="8" xfId="63" applyNumberFormat="1" applyFont="1" applyFill="1" applyBorder="1" applyProtection="1">
      <protection locked="0"/>
    </xf>
    <xf numFmtId="185" fontId="5" fillId="0" borderId="8" xfId="63" applyNumberFormat="1" applyFont="1" applyFill="1" applyBorder="1" applyProtection="1">
      <protection locked="0"/>
    </xf>
    <xf numFmtId="185" fontId="34" fillId="0" borderId="8" xfId="63" applyNumberFormat="1" applyFont="1" applyFill="1" applyBorder="1" applyProtection="1">
      <protection locked="0"/>
    </xf>
    <xf numFmtId="0" fontId="5" fillId="25" borderId="8" xfId="63" applyFont="1" applyFill="1" applyBorder="1" applyAlignment="1" applyProtection="1">
      <alignment horizontal="center" vertical="center" wrapText="1"/>
    </xf>
    <xf numFmtId="185" fontId="5" fillId="25" borderId="8" xfId="63" applyNumberFormat="1" applyFont="1" applyFill="1" applyBorder="1" applyProtection="1">
      <protection locked="0"/>
    </xf>
    <xf numFmtId="185" fontId="32" fillId="0" borderId="8" xfId="63" applyNumberFormat="1" applyFont="1" applyFill="1" applyBorder="1" applyProtection="1">
      <protection locked="0"/>
    </xf>
    <xf numFmtId="185" fontId="32" fillId="25" borderId="8" xfId="63" applyNumberFormat="1" applyFont="1" applyFill="1" applyBorder="1" applyProtection="1">
      <protection locked="0"/>
    </xf>
    <xf numFmtId="0" fontId="5" fillId="23" borderId="8" xfId="63" applyFont="1" applyFill="1" applyBorder="1" applyAlignment="1" applyProtection="1">
      <alignment horizontal="center" vertical="center" wrapText="1"/>
    </xf>
    <xf numFmtId="185" fontId="5" fillId="23" borderId="8" xfId="63" applyNumberFormat="1" applyFont="1" applyFill="1" applyBorder="1" applyProtection="1"/>
    <xf numFmtId="185" fontId="35" fillId="0" borderId="8" xfId="0" applyNumberFormat="1" applyFont="1" applyFill="1" applyBorder="1" applyAlignment="1">
      <alignment vertical="center"/>
    </xf>
    <xf numFmtId="185" fontId="36" fillId="0" borderId="8" xfId="0" applyNumberFormat="1" applyFont="1" applyFill="1" applyBorder="1" applyAlignment="1">
      <alignment vertical="center"/>
    </xf>
    <xf numFmtId="185" fontId="37" fillId="0" borderId="8" xfId="0" applyNumberFormat="1" applyFont="1" applyFill="1" applyBorder="1" applyAlignment="1">
      <alignment vertical="center"/>
    </xf>
    <xf numFmtId="0" fontId="32" fillId="0" borderId="8" xfId="63" applyFont="1" applyFill="1" applyBorder="1" applyAlignment="1" applyProtection="1">
      <alignment horizontal="center" vertical="center" wrapText="1"/>
    </xf>
    <xf numFmtId="194" fontId="5" fillId="23" borderId="8" xfId="63" applyNumberFormat="1" applyFont="1" applyFill="1" applyBorder="1" applyAlignment="1" applyProtection="1">
      <alignment horizontal="left"/>
    </xf>
    <xf numFmtId="0" fontId="5" fillId="0" borderId="8" xfId="63" applyFont="1" applyFill="1" applyBorder="1" applyAlignment="1" applyProtection="1">
      <alignment horizontal="left" wrapText="1"/>
    </xf>
    <xf numFmtId="0" fontId="37" fillId="0" borderId="8" xfId="63" applyFont="1" applyFill="1" applyBorder="1" applyAlignment="1" applyProtection="1">
      <alignment vertical="center" wrapText="1"/>
    </xf>
    <xf numFmtId="0" fontId="5" fillId="0" borderId="8" xfId="63" applyFont="1" applyFill="1" applyBorder="1" applyAlignment="1" applyProtection="1">
      <alignment horizontal="left"/>
    </xf>
    <xf numFmtId="0" fontId="5" fillId="0" borderId="8" xfId="63" applyFont="1" applyFill="1" applyBorder="1" applyAlignment="1" applyProtection="1">
      <alignment horizontal="left" vertical="center" wrapText="1"/>
    </xf>
    <xf numFmtId="0" fontId="35" fillId="0" borderId="8" xfId="63" applyFont="1" applyFill="1" applyBorder="1" applyAlignment="1" applyProtection="1">
      <alignment horizontal="left" vertical="center" wrapText="1"/>
    </xf>
    <xf numFmtId="0" fontId="35" fillId="25" borderId="8" xfId="63" applyFont="1" applyFill="1" applyBorder="1" applyAlignment="1" applyProtection="1">
      <alignment horizontal="left" vertical="center" wrapText="1"/>
    </xf>
    <xf numFmtId="0" fontId="37" fillId="0" borderId="8" xfId="63" applyFont="1" applyFill="1" applyBorder="1" applyAlignment="1" applyProtection="1">
      <alignment horizontal="left" vertical="center" wrapText="1"/>
    </xf>
    <xf numFmtId="0" fontId="35" fillId="24" borderId="8" xfId="63" applyFont="1" applyFill="1" applyBorder="1" applyAlignment="1" applyProtection="1">
      <alignment horizontal="center" vertical="center" wrapText="1"/>
    </xf>
    <xf numFmtId="0" fontId="35" fillId="23" borderId="8" xfId="63" applyFont="1" applyFill="1" applyBorder="1" applyAlignment="1" applyProtection="1">
      <alignment horizontal="center" vertical="center" wrapText="1"/>
    </xf>
    <xf numFmtId="0" fontId="35" fillId="0" borderId="8" xfId="63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Continuous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4" fillId="0" borderId="8" xfId="0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center" wrapText="1"/>
    </xf>
    <xf numFmtId="0" fontId="34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3" fillId="0" borderId="8" xfId="0" applyNumberFormat="1" applyFont="1" applyFill="1" applyBorder="1" applyAlignment="1">
      <alignment horizontal="left" vertical="center" wrapText="1"/>
    </xf>
    <xf numFmtId="194" fontId="39" fillId="23" borderId="8" xfId="63" applyNumberFormat="1" applyFont="1" applyFill="1" applyBorder="1" applyAlignment="1" applyProtection="1">
      <alignment horizontal="left"/>
    </xf>
    <xf numFmtId="0" fontId="32" fillId="0" borderId="8" xfId="63" applyFont="1" applyFill="1" applyBorder="1" applyAlignment="1" applyProtection="1">
      <alignment vertical="center" wrapText="1"/>
    </xf>
    <xf numFmtId="4" fontId="8" fillId="0" borderId="0" xfId="63" applyNumberFormat="1" applyFont="1" applyProtection="1"/>
    <xf numFmtId="194" fontId="5" fillId="25" borderId="8" xfId="63" applyNumberFormat="1" applyFont="1" applyFill="1" applyBorder="1" applyAlignment="1" applyProtection="1">
      <alignment horizontal="center"/>
    </xf>
    <xf numFmtId="194" fontId="5" fillId="0" borderId="8" xfId="63" applyNumberFormat="1" applyFont="1" applyFill="1" applyBorder="1" applyAlignment="1" applyProtection="1">
      <alignment horizontal="center"/>
    </xf>
    <xf numFmtId="194" fontId="33" fillId="0" borderId="8" xfId="63" applyNumberFormat="1" applyFont="1" applyFill="1" applyBorder="1" applyAlignment="1" applyProtection="1">
      <alignment horizontal="center"/>
    </xf>
    <xf numFmtId="194" fontId="35" fillId="24" borderId="8" xfId="63" applyNumberFormat="1" applyFont="1" applyFill="1" applyBorder="1" applyAlignment="1" applyProtection="1">
      <alignment horizontal="center" vertical="center" wrapText="1"/>
    </xf>
    <xf numFmtId="194" fontId="39" fillId="23" borderId="8" xfId="63" applyNumberFormat="1" applyFont="1" applyFill="1" applyBorder="1" applyAlignment="1" applyProtection="1">
      <alignment horizontal="center"/>
    </xf>
    <xf numFmtId="194" fontId="35" fillId="0" borderId="8" xfId="63" applyNumberFormat="1" applyFont="1" applyBorder="1" applyAlignment="1" applyProtection="1">
      <alignment horizontal="center"/>
    </xf>
    <xf numFmtId="194" fontId="36" fillId="0" borderId="8" xfId="63" applyNumberFormat="1" applyFont="1" applyBorder="1" applyAlignment="1" applyProtection="1">
      <alignment horizontal="center"/>
    </xf>
    <xf numFmtId="194" fontId="34" fillId="0" borderId="8" xfId="63" applyNumberFormat="1" applyFont="1" applyBorder="1" applyAlignment="1" applyProtection="1">
      <alignment horizontal="center"/>
    </xf>
    <xf numFmtId="194" fontId="33" fillId="0" borderId="8" xfId="63" applyNumberFormat="1" applyFont="1" applyBorder="1" applyAlignment="1" applyProtection="1">
      <alignment horizontal="center"/>
    </xf>
    <xf numFmtId="194" fontId="34" fillId="0" borderId="8" xfId="63" applyNumberFormat="1" applyFont="1" applyBorder="1" applyAlignment="1" applyProtection="1">
      <alignment horizontal="center"/>
      <protection locked="0"/>
    </xf>
    <xf numFmtId="194" fontId="37" fillId="25" borderId="8" xfId="0" applyNumberFormat="1" applyFont="1" applyFill="1" applyBorder="1" applyAlignment="1">
      <alignment horizontal="center"/>
    </xf>
    <xf numFmtId="194" fontId="37" fillId="0" borderId="8" xfId="0" applyNumberFormat="1" applyFont="1" applyFill="1" applyBorder="1" applyAlignment="1">
      <alignment horizontal="center"/>
    </xf>
    <xf numFmtId="194" fontId="5" fillId="0" borderId="10" xfId="63" applyNumberFormat="1" applyFont="1" applyFill="1" applyBorder="1" applyAlignment="1" applyProtection="1">
      <alignment horizontal="center"/>
    </xf>
    <xf numFmtId="194" fontId="32" fillId="0" borderId="8" xfId="63" applyNumberFormat="1" applyFont="1" applyFill="1" applyBorder="1" applyAlignment="1" applyProtection="1">
      <alignment horizontal="center"/>
    </xf>
    <xf numFmtId="194" fontId="33" fillId="0" borderId="8" xfId="63" applyNumberFormat="1" applyFont="1" applyFill="1" applyBorder="1" applyAlignment="1" applyProtection="1">
      <alignment horizontal="center"/>
      <protection locked="0"/>
    </xf>
    <xf numFmtId="194" fontId="33" fillId="0" borderId="10" xfId="63" applyNumberFormat="1" applyFont="1" applyFill="1" applyBorder="1" applyAlignment="1" applyProtection="1">
      <alignment horizontal="center"/>
    </xf>
    <xf numFmtId="194" fontId="5" fillId="23" borderId="8" xfId="63" applyNumberFormat="1" applyFont="1" applyFill="1" applyBorder="1" applyAlignment="1" applyProtection="1">
      <alignment horizontal="center"/>
    </xf>
    <xf numFmtId="194" fontId="32" fillId="0" borderId="8" xfId="63" applyNumberFormat="1" applyFont="1" applyFill="1" applyBorder="1" applyAlignment="1" applyProtection="1">
      <alignment horizontal="center"/>
      <protection locked="0"/>
    </xf>
    <xf numFmtId="194" fontId="33" fillId="28" borderId="8" xfId="63" applyNumberFormat="1" applyFont="1" applyFill="1" applyBorder="1" applyAlignment="1" applyProtection="1">
      <alignment horizontal="center"/>
    </xf>
    <xf numFmtId="0" fontId="38" fillId="26" borderId="13" xfId="0" applyFont="1" applyFill="1" applyBorder="1" applyAlignment="1">
      <alignment horizontal="left" vertical="center" wrapText="1"/>
    </xf>
    <xf numFmtId="194" fontId="5" fillId="0" borderId="8" xfId="63" applyNumberFormat="1" applyFont="1" applyFill="1" applyBorder="1" applyAlignment="1" applyProtection="1">
      <alignment horizontal="center"/>
      <protection locked="0"/>
    </xf>
    <xf numFmtId="204" fontId="5" fillId="0" borderId="8" xfId="69" applyNumberFormat="1" applyFont="1" applyFill="1" applyBorder="1" applyAlignment="1" applyProtection="1">
      <alignment horizontal="center"/>
    </xf>
    <xf numFmtId="204" fontId="34" fillId="0" borderId="8" xfId="69" applyNumberFormat="1" applyFont="1" applyFill="1" applyBorder="1" applyAlignment="1" applyProtection="1">
      <alignment horizontal="center"/>
    </xf>
    <xf numFmtId="204" fontId="5" fillId="23" borderId="8" xfId="69" applyNumberFormat="1" applyFont="1" applyFill="1" applyBorder="1" applyAlignment="1" applyProtection="1">
      <alignment horizontal="center"/>
    </xf>
    <xf numFmtId="204" fontId="35" fillId="24" borderId="8" xfId="69" applyNumberFormat="1" applyFont="1" applyFill="1" applyBorder="1" applyAlignment="1" applyProtection="1">
      <alignment horizontal="center" vertical="center" wrapText="1"/>
    </xf>
    <xf numFmtId="204" fontId="39" fillId="23" borderId="8" xfId="69" applyNumberFormat="1" applyFont="1" applyFill="1" applyBorder="1" applyAlignment="1" applyProtection="1">
      <alignment horizontal="center"/>
    </xf>
    <xf numFmtId="49" fontId="40" fillId="0" borderId="8" xfId="63" applyNumberFormat="1" applyFont="1" applyFill="1" applyBorder="1" applyAlignment="1" applyProtection="1">
      <alignment horizontal="center" vertical="center" wrapText="1"/>
    </xf>
    <xf numFmtId="0" fontId="6" fillId="0" borderId="8" xfId="63" applyFont="1" applyFill="1" applyBorder="1" applyAlignment="1" applyProtection="1">
      <alignment horizontal="center" vertical="center"/>
    </xf>
    <xf numFmtId="0" fontId="8" fillId="0" borderId="8" xfId="63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6" fillId="25" borderId="8" xfId="63" applyFont="1" applyFill="1" applyBorder="1" applyAlignment="1" applyProtection="1">
      <alignment horizontal="center" vertical="center"/>
    </xf>
    <xf numFmtId="49" fontId="4" fillId="0" borderId="8" xfId="63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8" xfId="63" applyFont="1" applyFill="1" applyBorder="1" applyAlignment="1" applyProtection="1">
      <alignment vertical="center" wrapText="1"/>
    </xf>
    <xf numFmtId="0" fontId="33" fillId="0" borderId="0" xfId="63" applyFont="1" applyFill="1" applyBorder="1" applyAlignment="1" applyProtection="1">
      <alignment horizontal="left" vertical="center" wrapText="1"/>
    </xf>
    <xf numFmtId="0" fontId="27" fillId="0" borderId="0" xfId="63" applyFont="1" applyFill="1" applyProtection="1"/>
    <xf numFmtId="204" fontId="5" fillId="28" borderId="8" xfId="69" applyNumberFormat="1" applyFont="1" applyFill="1" applyBorder="1" applyAlignment="1" applyProtection="1">
      <alignment horizontal="center"/>
    </xf>
    <xf numFmtId="204" fontId="34" fillId="28" borderId="8" xfId="69" applyNumberFormat="1" applyFont="1" applyFill="1" applyBorder="1" applyAlignment="1" applyProtection="1">
      <alignment horizontal="center"/>
    </xf>
    <xf numFmtId="0" fontId="37" fillId="28" borderId="8" xfId="63" applyFont="1" applyFill="1" applyBorder="1" applyAlignment="1" applyProtection="1">
      <alignment vertical="center" wrapText="1"/>
    </xf>
    <xf numFmtId="194" fontId="35" fillId="23" borderId="8" xfId="63" applyNumberFormat="1" applyFont="1" applyFill="1" applyBorder="1" applyAlignment="1" applyProtection="1">
      <alignment horizontal="center" wrapText="1"/>
    </xf>
    <xf numFmtId="0" fontId="38" fillId="26" borderId="0" xfId="0" applyFont="1" applyFill="1" applyBorder="1" applyAlignment="1">
      <alignment horizontal="left" vertical="center" wrapText="1"/>
    </xf>
    <xf numFmtId="0" fontId="73" fillId="24" borderId="0" xfId="63" applyFont="1" applyFill="1" applyProtection="1"/>
    <xf numFmtId="0" fontId="30" fillId="0" borderId="0" xfId="63" applyFont="1" applyAlignment="1" applyProtection="1"/>
    <xf numFmtId="0" fontId="5" fillId="0" borderId="0" xfId="63" applyFont="1" applyFill="1" applyAlignment="1" applyProtection="1"/>
    <xf numFmtId="0" fontId="4" fillId="0" borderId="0" xfId="64" applyFont="1" applyAlignment="1" applyProtection="1"/>
    <xf numFmtId="0" fontId="6" fillId="0" borderId="0" xfId="63" applyFont="1" applyFill="1" applyAlignment="1" applyProtection="1"/>
    <xf numFmtId="194" fontId="5" fillId="25" borderId="8" xfId="0" applyNumberFormat="1" applyFont="1" applyFill="1" applyBorder="1" applyAlignment="1" applyProtection="1">
      <alignment horizontal="center"/>
    </xf>
    <xf numFmtId="49" fontId="31" fillId="25" borderId="8" xfId="63" applyNumberFormat="1" applyFont="1" applyFill="1" applyBorder="1" applyAlignment="1" applyProtection="1">
      <alignment horizontal="center"/>
    </xf>
    <xf numFmtId="0" fontId="5" fillId="25" borderId="8" xfId="0" applyFont="1" applyFill="1" applyBorder="1" applyAlignment="1" applyProtection="1"/>
    <xf numFmtId="0" fontId="33" fillId="25" borderId="8" xfId="0" applyNumberFormat="1" applyFont="1" applyFill="1" applyBorder="1" applyAlignment="1">
      <alignment horizontal="left" vertical="center" wrapText="1"/>
    </xf>
    <xf numFmtId="0" fontId="73" fillId="0" borderId="0" xfId="63" applyFont="1" applyFill="1" applyProtection="1"/>
    <xf numFmtId="204" fontId="33" fillId="0" borderId="8" xfId="69" applyNumberFormat="1" applyFont="1" applyFill="1" applyBorder="1" applyAlignment="1" applyProtection="1">
      <alignment horizontal="center"/>
    </xf>
    <xf numFmtId="204" fontId="56" fillId="28" borderId="8" xfId="69" applyNumberFormat="1" applyFont="1" applyFill="1" applyBorder="1" applyAlignment="1" applyProtection="1">
      <alignment horizontal="center" vertical="center" wrapText="1"/>
    </xf>
    <xf numFmtId="204" fontId="56" fillId="28" borderId="8" xfId="69" applyNumberFormat="1" applyFont="1" applyFill="1" applyBorder="1" applyAlignment="1" applyProtection="1">
      <alignment horizontal="center" wrapText="1"/>
    </xf>
    <xf numFmtId="204" fontId="39" fillId="28" borderId="8" xfId="69" applyNumberFormat="1" applyFont="1" applyFill="1" applyBorder="1" applyAlignment="1" applyProtection="1">
      <alignment horizontal="center"/>
    </xf>
    <xf numFmtId="194" fontId="56" fillId="25" borderId="8" xfId="0" applyNumberFormat="1" applyFont="1" applyFill="1" applyBorder="1" applyAlignment="1">
      <alignment horizontal="center"/>
    </xf>
    <xf numFmtId="204" fontId="56" fillId="28" borderId="8" xfId="69" applyNumberFormat="1" applyFont="1" applyFill="1" applyBorder="1" applyAlignment="1" applyProtection="1">
      <alignment horizontal="center"/>
    </xf>
    <xf numFmtId="49" fontId="57" fillId="0" borderId="8" xfId="0" applyNumberFormat="1" applyFont="1" applyFill="1" applyBorder="1" applyAlignment="1">
      <alignment horizontal="center" vertical="center"/>
    </xf>
    <xf numFmtId="0" fontId="7" fillId="0" borderId="0" xfId="63" applyFont="1" applyFill="1" applyProtection="1"/>
    <xf numFmtId="0" fontId="58" fillId="0" borderId="0" xfId="63" applyFont="1" applyFill="1" applyProtection="1"/>
    <xf numFmtId="0" fontId="59" fillId="0" borderId="0" xfId="63" applyFont="1" applyFill="1" applyProtection="1"/>
    <xf numFmtId="0" fontId="57" fillId="0" borderId="8" xfId="0" applyNumberFormat="1" applyFont="1" applyFill="1" applyBorder="1" applyAlignment="1" applyProtection="1">
      <alignment horizontal="center" vertical="center"/>
      <protection hidden="1"/>
    </xf>
    <xf numFmtId="0" fontId="57" fillId="28" borderId="8" xfId="0" applyNumberFormat="1" applyFont="1" applyFill="1" applyBorder="1" applyAlignment="1" applyProtection="1">
      <alignment horizontal="center" vertical="center"/>
      <protection hidden="1"/>
    </xf>
    <xf numFmtId="49" fontId="60" fillId="0" borderId="8" xfId="63" applyNumberFormat="1" applyFont="1" applyFill="1" applyBorder="1" applyAlignment="1" applyProtection="1">
      <alignment horizontal="center" vertical="center" wrapText="1"/>
    </xf>
    <xf numFmtId="0" fontId="61" fillId="25" borderId="8" xfId="63" applyFont="1" applyFill="1" applyBorder="1" applyAlignment="1" applyProtection="1">
      <alignment horizontal="center" vertical="center"/>
      <protection locked="0"/>
    </xf>
    <xf numFmtId="0" fontId="74" fillId="24" borderId="0" xfId="63" applyFont="1" applyFill="1" applyProtection="1"/>
    <xf numFmtId="0" fontId="7" fillId="0" borderId="8" xfId="63" applyFont="1" applyFill="1" applyBorder="1" applyAlignment="1" applyProtection="1">
      <alignment horizontal="center" vertical="center"/>
    </xf>
    <xf numFmtId="204" fontId="33" fillId="28" borderId="8" xfId="69" applyNumberFormat="1" applyFont="1" applyFill="1" applyBorder="1" applyAlignment="1" applyProtection="1">
      <alignment horizontal="center"/>
    </xf>
    <xf numFmtId="0" fontId="75" fillId="0" borderId="8" xfId="63" applyFont="1" applyBorder="1" applyAlignment="1" applyProtection="1">
      <alignment horizontal="center" vertical="center"/>
    </xf>
    <xf numFmtId="0" fontId="74" fillId="0" borderId="8" xfId="63" applyFont="1" applyBorder="1" applyAlignment="1" applyProtection="1">
      <alignment vertical="center" wrapText="1"/>
    </xf>
    <xf numFmtId="0" fontId="33" fillId="0" borderId="8" xfId="0" applyFont="1" applyFill="1" applyBorder="1" applyAlignment="1" applyProtection="1">
      <alignment horizontal="left" vertical="center" wrapText="1"/>
    </xf>
    <xf numFmtId="194" fontId="35" fillId="23" borderId="8" xfId="63" applyNumberFormat="1" applyFont="1" applyFill="1" applyBorder="1" applyAlignment="1" applyProtection="1">
      <alignment horizontal="center" vertical="center" wrapText="1"/>
    </xf>
    <xf numFmtId="194" fontId="56" fillId="0" borderId="8" xfId="69" applyNumberFormat="1" applyFont="1" applyFill="1" applyBorder="1" applyAlignment="1" applyProtection="1">
      <alignment horizontal="center"/>
    </xf>
    <xf numFmtId="194" fontId="76" fillId="0" borderId="0" xfId="65" applyNumberFormat="1" applyFont="1" applyFill="1" applyAlignment="1" applyProtection="1">
      <alignment horizontal="center"/>
    </xf>
    <xf numFmtId="4" fontId="73" fillId="0" borderId="0" xfId="63" applyNumberFormat="1" applyFont="1" applyFill="1" applyProtection="1"/>
    <xf numFmtId="4" fontId="74" fillId="0" borderId="0" xfId="63" applyNumberFormat="1" applyFont="1" applyFill="1" applyProtection="1"/>
    <xf numFmtId="0" fontId="74" fillId="0" borderId="0" xfId="63" applyFont="1" applyFill="1" applyProtection="1"/>
    <xf numFmtId="0" fontId="11" fillId="0" borderId="11" xfId="63" applyFont="1" applyFill="1" applyBorder="1" applyAlignment="1" applyProtection="1">
      <alignment horizontal="center" vertical="center" wrapText="1"/>
    </xf>
    <xf numFmtId="0" fontId="11" fillId="25" borderId="8" xfId="0" applyFont="1" applyFill="1" applyBorder="1" applyAlignment="1" applyProtection="1">
      <alignment horizontal="centerContinuous" vertical="center" wrapText="1"/>
    </xf>
    <xf numFmtId="194" fontId="12" fillId="0" borderId="8" xfId="63" applyNumberFormat="1" applyFont="1" applyBorder="1" applyProtection="1">
      <protection locked="0"/>
    </xf>
    <xf numFmtId="194" fontId="11" fillId="0" borderId="8" xfId="63" applyNumberFormat="1" applyFont="1" applyBorder="1" applyProtection="1"/>
    <xf numFmtId="194" fontId="65" fillId="0" borderId="8" xfId="0" applyNumberFormat="1" applyFont="1" applyFill="1" applyBorder="1" applyAlignment="1">
      <alignment vertical="center"/>
    </xf>
    <xf numFmtId="0" fontId="6" fillId="0" borderId="0" xfId="0" applyFont="1" applyFill="1" applyAlignment="1" applyProtection="1"/>
    <xf numFmtId="194" fontId="8" fillId="0" borderId="0" xfId="63" applyNumberFormat="1" applyFont="1" applyBorder="1" applyProtection="1"/>
    <xf numFmtId="0" fontId="11" fillId="0" borderId="8" xfId="63" applyFont="1" applyFill="1" applyBorder="1" applyAlignment="1" applyProtection="1">
      <alignment horizontal="center" vertical="center" wrapText="1"/>
    </xf>
    <xf numFmtId="0" fontId="8" fillId="24" borderId="0" xfId="63" applyFont="1" applyFill="1" applyProtection="1"/>
    <xf numFmtId="0" fontId="7" fillId="24" borderId="0" xfId="63" applyFont="1" applyFill="1" applyProtection="1"/>
    <xf numFmtId="4" fontId="8" fillId="0" borderId="0" xfId="63" applyNumberFormat="1" applyFont="1" applyBorder="1" applyAlignment="1" applyProtection="1">
      <alignment horizontal="centerContinuous" vertical="center"/>
    </xf>
    <xf numFmtId="194" fontId="77" fillId="0" borderId="8" xfId="63" applyNumberFormat="1" applyFont="1" applyFill="1" applyBorder="1" applyAlignment="1" applyProtection="1">
      <alignment horizontal="center"/>
    </xf>
    <xf numFmtId="204" fontId="78" fillId="23" borderId="8" xfId="69" applyNumberFormat="1" applyFont="1" applyFill="1" applyBorder="1" applyAlignment="1" applyProtection="1">
      <alignment horizontal="center"/>
    </xf>
    <xf numFmtId="194" fontId="79" fillId="0" borderId="8" xfId="63" applyNumberFormat="1" applyFont="1" applyFill="1" applyBorder="1" applyAlignment="1" applyProtection="1">
      <alignment horizontal="center"/>
    </xf>
    <xf numFmtId="194" fontId="80" fillId="0" borderId="8" xfId="63" applyNumberFormat="1" applyFont="1" applyFill="1" applyBorder="1" applyAlignment="1" applyProtection="1">
      <alignment horizontal="center"/>
    </xf>
    <xf numFmtId="194" fontId="80" fillId="0" borderId="8" xfId="63" applyNumberFormat="1" applyFont="1" applyFill="1" applyBorder="1" applyAlignment="1" applyProtection="1">
      <alignment horizontal="center"/>
      <protection locked="0"/>
    </xf>
    <xf numFmtId="194" fontId="81" fillId="0" borderId="8" xfId="69" applyNumberFormat="1" applyFont="1" applyFill="1" applyBorder="1" applyAlignment="1" applyProtection="1">
      <alignment horizontal="center"/>
    </xf>
    <xf numFmtId="194" fontId="79" fillId="23" borderId="8" xfId="63" applyNumberFormat="1" applyFont="1" applyFill="1" applyBorder="1" applyAlignment="1" applyProtection="1">
      <alignment horizontal="center" vertical="center" wrapText="1"/>
    </xf>
    <xf numFmtId="185" fontId="8" fillId="0" borderId="0" xfId="63" applyNumberFormat="1" applyFont="1" applyProtection="1"/>
    <xf numFmtId="2" fontId="8" fillId="0" borderId="0" xfId="63" applyNumberFormat="1" applyFont="1" applyFill="1" applyProtection="1"/>
    <xf numFmtId="194" fontId="6" fillId="0" borderId="0" xfId="65" applyNumberFormat="1" applyFont="1" applyAlignment="1" applyProtection="1">
      <alignment horizontal="center"/>
    </xf>
    <xf numFmtId="185" fontId="8" fillId="0" borderId="0" xfId="63" applyNumberFormat="1" applyFont="1" applyBorder="1" applyProtection="1"/>
    <xf numFmtId="0" fontId="8" fillId="0" borderId="0" xfId="63" applyFont="1" applyBorder="1" applyProtection="1"/>
    <xf numFmtId="49" fontId="11" fillId="0" borderId="8" xfId="63" applyNumberFormat="1" applyFont="1" applyFill="1" applyBorder="1" applyAlignment="1" applyProtection="1">
      <alignment horizontal="center" vertical="top" wrapText="1"/>
    </xf>
    <xf numFmtId="204" fontId="66" fillId="28" borderId="8" xfId="69" applyNumberFormat="1" applyFont="1" applyFill="1" applyBorder="1" applyAlignment="1" applyProtection="1">
      <alignment horizontal="center" vertical="center" wrapText="1"/>
    </xf>
    <xf numFmtId="49" fontId="11" fillId="25" borderId="8" xfId="63" applyNumberFormat="1" applyFont="1" applyFill="1" applyBorder="1" applyAlignment="1" applyProtection="1">
      <alignment horizontal="center" vertical="top" wrapText="1"/>
    </xf>
    <xf numFmtId="185" fontId="8" fillId="25" borderId="0" xfId="63" applyNumberFormat="1" applyFont="1" applyFill="1" applyProtection="1"/>
    <xf numFmtId="194" fontId="33" fillId="25" borderId="8" xfId="63" applyNumberFormat="1" applyFont="1" applyFill="1" applyBorder="1" applyAlignment="1" applyProtection="1">
      <alignment horizontal="center"/>
      <protection locked="0"/>
    </xf>
    <xf numFmtId="194" fontId="33" fillId="25" borderId="14" xfId="63" applyNumberFormat="1" applyFont="1" applyFill="1" applyBorder="1" applyAlignment="1" applyProtection="1">
      <alignment horizontal="center"/>
      <protection locked="0"/>
    </xf>
    <xf numFmtId="0" fontId="38" fillId="28" borderId="13" xfId="0" applyFont="1" applyFill="1" applyBorder="1" applyAlignment="1">
      <alignment horizontal="left" vertical="center" wrapText="1"/>
    </xf>
    <xf numFmtId="185" fontId="32" fillId="28" borderId="8" xfId="63" applyNumberFormat="1" applyFont="1" applyFill="1" applyBorder="1" applyProtection="1">
      <protection locked="0"/>
    </xf>
    <xf numFmtId="0" fontId="7" fillId="28" borderId="0" xfId="63" applyFont="1" applyFill="1" applyProtection="1"/>
    <xf numFmtId="204" fontId="32" fillId="28" borderId="8" xfId="69" applyNumberFormat="1" applyFont="1" applyFill="1" applyBorder="1" applyAlignment="1" applyProtection="1">
      <alignment horizontal="center"/>
    </xf>
    <xf numFmtId="194" fontId="6" fillId="0" borderId="8" xfId="63" applyNumberFormat="1" applyFont="1" applyFill="1" applyBorder="1" applyProtection="1"/>
    <xf numFmtId="185" fontId="32" fillId="28" borderId="0" xfId="63" applyNumberFormat="1" applyFont="1" applyFill="1" applyBorder="1" applyProtection="1">
      <protection locked="0"/>
    </xf>
    <xf numFmtId="39" fontId="82" fillId="29" borderId="18" xfId="0" applyNumberFormat="1" applyFont="1" applyFill="1" applyBorder="1" applyAlignment="1">
      <alignment horizontal="right" vertical="center" wrapText="1"/>
    </xf>
    <xf numFmtId="207" fontId="2" fillId="0" borderId="0" xfId="63" applyNumberFormat="1" applyFont="1" applyProtection="1"/>
    <xf numFmtId="4" fontId="2" fillId="0" borderId="0" xfId="63" applyNumberFormat="1" applyFont="1" applyProtection="1"/>
    <xf numFmtId="185" fontId="5" fillId="0" borderId="0" xfId="63" applyNumberFormat="1" applyFont="1" applyFill="1" applyBorder="1" applyProtection="1">
      <protection locked="0"/>
    </xf>
    <xf numFmtId="4" fontId="73" fillId="0" borderId="0" xfId="63" applyNumberFormat="1" applyFont="1" applyFill="1" applyBorder="1" applyAlignment="1" applyProtection="1">
      <alignment horizontal="centerContinuous" vertical="center"/>
    </xf>
    <xf numFmtId="194" fontId="73" fillId="0" borderId="0" xfId="63" applyNumberFormat="1" applyFont="1" applyFill="1" applyProtection="1"/>
    <xf numFmtId="4" fontId="73" fillId="0" borderId="0" xfId="63" applyNumberFormat="1" applyFont="1" applyFill="1" applyBorder="1" applyProtection="1"/>
    <xf numFmtId="0" fontId="73" fillId="0" borderId="0" xfId="63" applyFont="1" applyFill="1" applyBorder="1" applyProtection="1"/>
    <xf numFmtId="194" fontId="73" fillId="0" borderId="0" xfId="63" applyNumberFormat="1" applyFont="1" applyFill="1" applyBorder="1" applyProtection="1"/>
    <xf numFmtId="194" fontId="5" fillId="0" borderId="0" xfId="63" applyNumberFormat="1" applyFont="1" applyFill="1" applyAlignment="1" applyProtection="1">
      <alignment horizontal="left" vertical="center"/>
    </xf>
    <xf numFmtId="0" fontId="11" fillId="0" borderId="15" xfId="63" applyFont="1" applyFill="1" applyBorder="1" applyAlignment="1" applyProtection="1">
      <alignment horizontal="center" vertical="center" wrapText="1"/>
    </xf>
    <xf numFmtId="194" fontId="6" fillId="0" borderId="0" xfId="0" applyNumberFormat="1" applyFont="1" applyFill="1" applyAlignment="1" applyProtection="1"/>
    <xf numFmtId="194" fontId="6" fillId="0" borderId="0" xfId="0" applyNumberFormat="1" applyFont="1" applyFill="1" applyBorder="1" applyAlignment="1" applyProtection="1">
      <alignment vertical="center"/>
    </xf>
    <xf numFmtId="185" fontId="6" fillId="0" borderId="0" xfId="0" applyNumberFormat="1" applyFont="1" applyFill="1" applyBorder="1" applyAlignment="1" applyProtection="1">
      <alignment vertical="center"/>
    </xf>
    <xf numFmtId="185" fontId="33" fillId="0" borderId="8" xfId="63" applyNumberFormat="1" applyFont="1" applyFill="1" applyBorder="1" applyAlignment="1" applyProtection="1">
      <alignment horizontal="center"/>
    </xf>
    <xf numFmtId="185" fontId="5" fillId="25" borderId="8" xfId="63" applyNumberFormat="1" applyFont="1" applyFill="1" applyBorder="1" applyAlignment="1" applyProtection="1">
      <alignment horizontal="center"/>
    </xf>
    <xf numFmtId="0" fontId="11" fillId="25" borderId="15" xfId="63" applyFont="1" applyFill="1" applyBorder="1" applyAlignment="1" applyProtection="1">
      <alignment horizontal="center" vertical="center" wrapText="1"/>
    </xf>
    <xf numFmtId="49" fontId="11" fillId="25" borderId="16" xfId="63" applyNumberFormat="1" applyFont="1" applyFill="1" applyBorder="1" applyAlignment="1" applyProtection="1">
      <alignment horizontal="center" vertical="top" wrapText="1"/>
    </xf>
    <xf numFmtId="39" fontId="69" fillId="0" borderId="0" xfId="0" applyNumberFormat="1" applyFont="1" applyFill="1" applyBorder="1" applyAlignment="1">
      <alignment horizontal="right" vertical="center" wrapText="1"/>
    </xf>
    <xf numFmtId="194" fontId="32" fillId="25" borderId="8" xfId="63" applyNumberFormat="1" applyFont="1" applyFill="1" applyBorder="1" applyAlignment="1" applyProtection="1">
      <alignment horizontal="center"/>
      <protection locked="0"/>
    </xf>
    <xf numFmtId="194" fontId="6" fillId="27" borderId="8" xfId="63" applyNumberFormat="1" applyFont="1" applyFill="1" applyBorder="1" applyProtection="1"/>
    <xf numFmtId="194" fontId="12" fillId="27" borderId="8" xfId="63" applyNumberFormat="1" applyFont="1" applyFill="1" applyBorder="1" applyProtection="1">
      <protection locked="0"/>
    </xf>
    <xf numFmtId="194" fontId="11" fillId="27" borderId="8" xfId="63" applyNumberFormat="1" applyFont="1" applyFill="1" applyBorder="1" applyProtection="1"/>
    <xf numFmtId="194" fontId="65" fillId="27" borderId="8" xfId="0" applyNumberFormat="1" applyFont="1" applyFill="1" applyBorder="1" applyAlignment="1"/>
    <xf numFmtId="194" fontId="8" fillId="25" borderId="0" xfId="63" applyNumberFormat="1" applyFont="1" applyFill="1" applyProtection="1"/>
    <xf numFmtId="194" fontId="8" fillId="25" borderId="0" xfId="63" applyNumberFormat="1" applyFont="1" applyFill="1" applyBorder="1" applyProtection="1"/>
    <xf numFmtId="185" fontId="8" fillId="0" borderId="0" xfId="63" applyNumberFormat="1" applyFont="1" applyFill="1" applyBorder="1" applyProtection="1"/>
    <xf numFmtId="185" fontId="8" fillId="0" borderId="0" xfId="63" applyNumberFormat="1" applyFont="1" applyFill="1" applyProtection="1"/>
    <xf numFmtId="0" fontId="8" fillId="27" borderId="0" xfId="63" applyFont="1" applyFill="1" applyProtection="1"/>
    <xf numFmtId="0" fontId="11" fillId="25" borderId="8" xfId="63" applyFont="1" applyFill="1" applyBorder="1" applyAlignment="1" applyProtection="1">
      <alignment horizontal="center" vertical="center" wrapText="1"/>
    </xf>
    <xf numFmtId="194" fontId="35" fillId="23" borderId="8" xfId="63" applyNumberFormat="1" applyFont="1" applyFill="1" applyBorder="1" applyAlignment="1" applyProtection="1">
      <alignment horizontal="center"/>
    </xf>
    <xf numFmtId="0" fontId="6" fillId="25" borderId="0" xfId="63" applyFont="1" applyFill="1" applyAlignment="1" applyProtection="1">
      <alignment horizontal="center" wrapText="1"/>
    </xf>
    <xf numFmtId="194" fontId="6" fillId="25" borderId="0" xfId="63" applyNumberFormat="1" applyFont="1" applyFill="1" applyBorder="1" applyAlignment="1" applyProtection="1">
      <alignment horizontal="center" wrapText="1"/>
    </xf>
    <xf numFmtId="194" fontId="35" fillId="25" borderId="8" xfId="63" applyNumberFormat="1" applyFont="1" applyFill="1" applyBorder="1" applyAlignment="1" applyProtection="1">
      <alignment horizontal="center"/>
    </xf>
    <xf numFmtId="194" fontId="34" fillId="25" borderId="8" xfId="63" applyNumberFormat="1" applyFont="1" applyFill="1" applyBorder="1" applyAlignment="1" applyProtection="1">
      <alignment horizontal="center"/>
    </xf>
    <xf numFmtId="194" fontId="34" fillId="25" borderId="8" xfId="63" applyNumberFormat="1" applyFont="1" applyFill="1" applyBorder="1" applyAlignment="1" applyProtection="1">
      <alignment horizontal="center"/>
      <protection locked="0"/>
    </xf>
    <xf numFmtId="4" fontId="6" fillId="25" borderId="0" xfId="63" applyNumberFormat="1" applyFont="1" applyFill="1" applyBorder="1" applyAlignment="1" applyProtection="1">
      <alignment horizontal="centerContinuous" vertical="center"/>
    </xf>
    <xf numFmtId="4" fontId="8" fillId="25" borderId="0" xfId="63" applyNumberFormat="1" applyFont="1" applyFill="1" applyBorder="1" applyAlignment="1" applyProtection="1">
      <alignment horizontal="centerContinuous" vertical="center"/>
    </xf>
    <xf numFmtId="185" fontId="8" fillId="25" borderId="0" xfId="63" applyNumberFormat="1" applyFont="1" applyFill="1" applyBorder="1" applyAlignment="1" applyProtection="1">
      <alignment horizontal="center" vertical="center" wrapText="1"/>
    </xf>
    <xf numFmtId="2" fontId="70" fillId="25" borderId="0" xfId="0" applyNumberFormat="1" applyFont="1" applyFill="1" applyBorder="1" applyAlignment="1">
      <alignment horizontal="right"/>
    </xf>
    <xf numFmtId="4" fontId="53" fillId="29" borderId="8" xfId="58" applyNumberFormat="1" applyFont="1" applyFill="1" applyBorder="1" applyAlignment="1">
      <alignment vertical="center"/>
    </xf>
    <xf numFmtId="185" fontId="8" fillId="25" borderId="0" xfId="63" applyNumberFormat="1" applyFont="1" applyFill="1" applyBorder="1" applyAlignment="1" applyProtection="1">
      <alignment horizontal="center"/>
    </xf>
    <xf numFmtId="185" fontId="8" fillId="25" borderId="0" xfId="63" applyNumberFormat="1" applyFont="1" applyFill="1" applyBorder="1" applyProtection="1"/>
    <xf numFmtId="185" fontId="8" fillId="25" borderId="0" xfId="63" applyNumberFormat="1" applyFont="1" applyFill="1" applyAlignment="1" applyProtection="1">
      <alignment horizontal="center"/>
    </xf>
    <xf numFmtId="0" fontId="8" fillId="25" borderId="0" xfId="63" applyFont="1" applyFill="1" applyAlignment="1" applyProtection="1">
      <alignment horizontal="center"/>
    </xf>
    <xf numFmtId="0" fontId="5" fillId="0" borderId="16" xfId="63" applyFont="1" applyFill="1" applyBorder="1" applyAlignment="1" applyProtection="1">
      <alignment horizontal="center" vertical="center"/>
    </xf>
    <xf numFmtId="0" fontId="5" fillId="0" borderId="0" xfId="63" applyFont="1" applyFill="1" applyAlignment="1" applyProtection="1">
      <alignment horizontal="center" vertical="center" wrapText="1"/>
    </xf>
    <xf numFmtId="0" fontId="18" fillId="0" borderId="0" xfId="63" applyFont="1" applyAlignment="1" applyProtection="1">
      <alignment horizontal="center"/>
    </xf>
    <xf numFmtId="0" fontId="7" fillId="0" borderId="0" xfId="63" applyFont="1" applyFill="1" applyAlignment="1" applyProtection="1">
      <alignment horizontal="center" vertical="center" wrapText="1"/>
    </xf>
    <xf numFmtId="0" fontId="5" fillId="25" borderId="8" xfId="63" applyFont="1" applyFill="1" applyBorder="1" applyAlignment="1" applyProtection="1">
      <alignment horizontal="center" vertical="center"/>
    </xf>
    <xf numFmtId="0" fontId="9" fillId="0" borderId="8" xfId="63" applyFont="1" applyFill="1" applyBorder="1" applyAlignment="1" applyProtection="1">
      <alignment horizontal="center" vertical="center" wrapText="1"/>
    </xf>
    <xf numFmtId="0" fontId="4" fillId="0" borderId="8" xfId="63" applyFont="1" applyFill="1" applyBorder="1" applyAlignment="1" applyProtection="1">
      <alignment horizontal="center" vertical="center" wrapText="1"/>
    </xf>
    <xf numFmtId="0" fontId="8" fillId="0" borderId="9" xfId="63" applyFont="1" applyFill="1" applyBorder="1" applyAlignment="1" applyProtection="1">
      <alignment horizontal="center"/>
    </xf>
    <xf numFmtId="0" fontId="5" fillId="0" borderId="8" xfId="63" applyFont="1" applyFill="1" applyBorder="1" applyAlignment="1" applyProtection="1">
      <alignment horizontal="center" vertical="center"/>
    </xf>
    <xf numFmtId="0" fontId="5" fillId="0" borderId="0" xfId="63" applyFont="1" applyFill="1" applyAlignment="1" applyProtection="1">
      <alignment horizontal="center" wrapText="1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ідсотковий" xfId="69" builtinId="5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" xfId="0" builtinId="0"/>
    <cellStyle name="Звичайний 2" xfId="50"/>
    <cellStyle name="Звичайний 2 2" xfId="51"/>
    <cellStyle name="Звичайний 2 3" xfId="52"/>
    <cellStyle name="Звичайний 3" xfId="53"/>
    <cellStyle name="Зв'язана клітинка" xfId="54"/>
    <cellStyle name="Контрольна клітинка" xfId="55"/>
    <cellStyle name="Назва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3 2" xfId="62"/>
    <cellStyle name="Обычный_ZV1PIV98" xfId="63"/>
    <cellStyle name="Обычный_Додаток 4" xfId="64"/>
    <cellStyle name="Обычный_Додаток 5" xfId="65"/>
    <cellStyle name="Примечание 2" xfId="66"/>
    <cellStyle name="Примітка 2" xfId="67"/>
    <cellStyle name="Примітка 3" xfId="68"/>
    <cellStyle name="Середній" xfId="70"/>
    <cellStyle name="Стиль 1" xfId="71"/>
    <cellStyle name="Текст попередження" xfId="72"/>
    <cellStyle name="Тысячи [0]_Розподіл (2)" xfId="73"/>
    <cellStyle name="Тысячи_Розподіл (2)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showGridLines="0" showZeros="0" view="pageBreakPreview" zoomScale="85" zoomScaleNormal="75" zoomScaleSheetLayoutView="85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B15" sqref="B15"/>
    </sheetView>
  </sheetViews>
  <sheetFormatPr defaultColWidth="7.88671875" defaultRowHeight="15.6" x14ac:dyDescent="0.3"/>
  <cols>
    <col min="1" max="1" width="12.44140625" style="29" customWidth="1"/>
    <col min="2" max="2" width="72.109375" style="29" customWidth="1"/>
    <col min="3" max="3" width="0.109375" style="29" customWidth="1"/>
    <col min="4" max="4" width="27" style="11" customWidth="1"/>
    <col min="5" max="5" width="24.5546875" style="11" customWidth="1"/>
    <col min="6" max="6" width="20.88671875" style="11" customWidth="1"/>
    <col min="7" max="7" width="16" style="11" customWidth="1"/>
    <col min="8" max="8" width="23.33203125" style="266" customWidth="1"/>
    <col min="9" max="9" width="23.44140625" style="266" customWidth="1"/>
    <col min="10" max="10" width="20.5546875" style="11" customWidth="1"/>
    <col min="11" max="11" width="13.33203125" style="11" customWidth="1"/>
    <col min="12" max="12" width="20.5546875" style="11" customWidth="1"/>
    <col min="13" max="13" width="22.44140625" style="11" customWidth="1"/>
    <col min="14" max="14" width="20.5546875" style="11" customWidth="1"/>
    <col min="15" max="15" width="13.33203125" style="11" customWidth="1"/>
    <col min="16" max="30" width="7.88671875" style="29" customWidth="1"/>
    <col min="31" max="16384" width="7.88671875" style="11"/>
  </cols>
  <sheetData>
    <row r="1" spans="1:30" s="24" customFormat="1" ht="18" x14ac:dyDescent="0.3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8"/>
    </row>
    <row r="2" spans="1:30" s="25" customFormat="1" ht="20.25" customHeight="1" x14ac:dyDescent="0.35">
      <c r="A2" s="1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9"/>
    </row>
    <row r="3" spans="1:30" s="26" customFormat="1" ht="15.75" customHeight="1" x14ac:dyDescent="0.3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70"/>
    </row>
    <row r="4" spans="1:30" s="27" customFormat="1" ht="26.25" customHeight="1" x14ac:dyDescent="0.3">
      <c r="A4" s="284" t="s">
        <v>267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30" s="27" customFormat="1" ht="23.25" customHeight="1" x14ac:dyDescent="0.3">
      <c r="A5" s="286" t="s">
        <v>236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171"/>
    </row>
    <row r="6" spans="1:30" s="7" customFormat="1" ht="20.399999999999999" x14ac:dyDescent="0.3">
      <c r="B6" s="8" t="s">
        <v>138</v>
      </c>
      <c r="C6" s="8"/>
      <c r="D6" s="247"/>
      <c r="E6" s="247"/>
      <c r="H6" s="229"/>
      <c r="I6" s="256"/>
      <c r="J6" s="229"/>
      <c r="K6" s="80"/>
      <c r="L6" s="73"/>
      <c r="N6" s="290" t="s">
        <v>218</v>
      </c>
      <c r="O6" s="29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28" customFormat="1" ht="18" customHeight="1" x14ac:dyDescent="0.3">
      <c r="A7" s="288" t="s">
        <v>7</v>
      </c>
      <c r="B7" s="289" t="s">
        <v>8</v>
      </c>
      <c r="C7" s="283" t="s">
        <v>78</v>
      </c>
      <c r="D7" s="3"/>
      <c r="E7" s="3"/>
      <c r="F7" s="3"/>
      <c r="G7" s="2"/>
      <c r="H7" s="287" t="s">
        <v>79</v>
      </c>
      <c r="I7" s="287"/>
      <c r="J7" s="287"/>
      <c r="K7" s="287"/>
      <c r="L7" s="4" t="s">
        <v>80</v>
      </c>
      <c r="M7" s="4"/>
      <c r="N7" s="3"/>
      <c r="O7" s="2"/>
    </row>
    <row r="8" spans="1:30" s="61" customFormat="1" ht="114" customHeight="1" x14ac:dyDescent="0.25">
      <c r="A8" s="288"/>
      <c r="B8" s="289"/>
      <c r="C8" s="56" t="s">
        <v>82</v>
      </c>
      <c r="D8" s="203" t="s">
        <v>225</v>
      </c>
      <c r="E8" s="248" t="s">
        <v>9</v>
      </c>
      <c r="F8" s="203" t="s">
        <v>114</v>
      </c>
      <c r="G8" s="203" t="s">
        <v>226</v>
      </c>
      <c r="H8" s="254" t="s">
        <v>228</v>
      </c>
      <c r="I8" s="204" t="s">
        <v>9</v>
      </c>
      <c r="J8" s="204" t="s">
        <v>206</v>
      </c>
      <c r="K8" s="204" t="s">
        <v>10</v>
      </c>
      <c r="L8" s="58" t="s">
        <v>227</v>
      </c>
      <c r="M8" s="57" t="s">
        <v>9</v>
      </c>
      <c r="N8" s="59" t="s">
        <v>190</v>
      </c>
      <c r="O8" s="60" t="s">
        <v>10</v>
      </c>
    </row>
    <row r="9" spans="1:30" s="9" customFormat="1" ht="13.8" x14ac:dyDescent="0.25">
      <c r="A9" s="22">
        <v>1</v>
      </c>
      <c r="B9" s="22">
        <v>2</v>
      </c>
      <c r="C9" s="21" t="s">
        <v>74</v>
      </c>
      <c r="D9" s="21" t="s">
        <v>74</v>
      </c>
      <c r="E9" s="21" t="s">
        <v>11</v>
      </c>
      <c r="F9" s="21" t="s">
        <v>75</v>
      </c>
      <c r="G9" s="21" t="s">
        <v>12</v>
      </c>
      <c r="H9" s="255" t="s">
        <v>13</v>
      </c>
      <c r="I9" s="228" t="s">
        <v>14</v>
      </c>
      <c r="J9" s="228" t="s">
        <v>15</v>
      </c>
      <c r="K9" s="228" t="s">
        <v>76</v>
      </c>
      <c r="L9" s="21" t="s">
        <v>16</v>
      </c>
      <c r="M9" s="21" t="s">
        <v>73</v>
      </c>
      <c r="N9" s="41" t="s">
        <v>103</v>
      </c>
      <c r="O9" s="21" t="s">
        <v>104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s="7" customFormat="1" ht="20.25" customHeight="1" x14ac:dyDescent="0.35">
      <c r="A10" s="153">
        <v>10000000</v>
      </c>
      <c r="B10" s="88" t="s">
        <v>17</v>
      </c>
      <c r="C10" s="89" t="e">
        <f>C11+#REF!+C16+C22+#REF!</f>
        <v>#REF!</v>
      </c>
      <c r="D10" s="127">
        <f>D11+D16+D22+D27+D32+D26</f>
        <v>6234595.5425300002</v>
      </c>
      <c r="E10" s="127">
        <f>E11+E16+E22+E27+E32+E26</f>
        <v>6483742.9878600007</v>
      </c>
      <c r="F10" s="127">
        <f>E10-D10</f>
        <v>249147.44533000048</v>
      </c>
      <c r="G10" s="147">
        <f>IFERROR(E10/D10,"")</f>
        <v>1.039962086334296</v>
      </c>
      <c r="H10" s="127">
        <f>H11+H16+H22+H27+H32+H14</f>
        <v>4509.0214999999998</v>
      </c>
      <c r="I10" s="127">
        <f>I11+I16+I22+I27+I32+I14</f>
        <v>5792.8158199999998</v>
      </c>
      <c r="J10" s="126">
        <f>I10-H10</f>
        <v>1283.79432</v>
      </c>
      <c r="K10" s="162">
        <f>IFERROR(I10/H10,"")</f>
        <v>1.2847168326875353</v>
      </c>
      <c r="L10" s="127">
        <f t="shared" ref="L10:L20" si="0">D10+H10</f>
        <v>6239104.56403</v>
      </c>
      <c r="M10" s="127">
        <f t="shared" ref="M10:M21" si="1">I10+E10</f>
        <v>6489535.8036800008</v>
      </c>
      <c r="N10" s="138">
        <f t="shared" ref="N10:N20" si="2">M10-L10</f>
        <v>250431.23965000082</v>
      </c>
      <c r="O10" s="147">
        <f>IFERROR(M10/L10,"")</f>
        <v>1.0401389713988445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7" customFormat="1" ht="40.5" customHeight="1" x14ac:dyDescent="0.35">
      <c r="A11" s="153">
        <v>11000000</v>
      </c>
      <c r="B11" s="88" t="s">
        <v>57</v>
      </c>
      <c r="C11" s="89">
        <f>C12+C13</f>
        <v>107497.5</v>
      </c>
      <c r="D11" s="127">
        <f>D12+D13</f>
        <v>4332027.9198599998</v>
      </c>
      <c r="E11" s="127">
        <f>(E12+E13)</f>
        <v>4394793.060490001</v>
      </c>
      <c r="F11" s="127">
        <f>E11-D11</f>
        <v>62765.140630001202</v>
      </c>
      <c r="G11" s="147">
        <f>IFERROR(E11/D11,"")</f>
        <v>1.0144886279107892</v>
      </c>
      <c r="H11" s="127">
        <f>H12+H13</f>
        <v>0</v>
      </c>
      <c r="I11" s="127">
        <f>I12+I13</f>
        <v>0</v>
      </c>
      <c r="J11" s="126">
        <f>I11-H11</f>
        <v>0</v>
      </c>
      <c r="K11" s="162" t="str">
        <f t="shared" ref="K11:K51" si="3">IFERROR(I11/H11,"")</f>
        <v/>
      </c>
      <c r="L11" s="127">
        <f t="shared" si="0"/>
        <v>4332027.9198599998</v>
      </c>
      <c r="M11" s="127">
        <f t="shared" si="1"/>
        <v>4394793.060490001</v>
      </c>
      <c r="N11" s="138">
        <f t="shared" si="2"/>
        <v>62765.140630001202</v>
      </c>
      <c r="O11" s="147">
        <f t="shared" ref="O11:O51" si="4">IFERROR(M11/L11,"")</f>
        <v>1.0144886279107892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7" customFormat="1" ht="21" customHeight="1" x14ac:dyDescent="0.4">
      <c r="A12" s="154">
        <v>11010000</v>
      </c>
      <c r="B12" s="90" t="s">
        <v>198</v>
      </c>
      <c r="C12" s="91">
        <v>106199</v>
      </c>
      <c r="D12" s="140">
        <v>4291618.2728599999</v>
      </c>
      <c r="E12" s="140">
        <v>4336233.3251800006</v>
      </c>
      <c r="F12" s="140">
        <f>E12-D12</f>
        <v>44615.052320000716</v>
      </c>
      <c r="G12" s="148">
        <f>IFERROR(E12/D12,"")</f>
        <v>1.0103958575724556</v>
      </c>
      <c r="H12" s="140">
        <v>0</v>
      </c>
      <c r="I12" s="140">
        <v>0</v>
      </c>
      <c r="J12" s="126">
        <f>I12-H12</f>
        <v>0</v>
      </c>
      <c r="K12" s="163" t="str">
        <f t="shared" si="3"/>
        <v/>
      </c>
      <c r="L12" s="128">
        <f t="shared" si="0"/>
        <v>4291618.2728599999</v>
      </c>
      <c r="M12" s="140">
        <f t="shared" si="1"/>
        <v>4336233.3251800006</v>
      </c>
      <c r="N12" s="141">
        <f t="shared" si="2"/>
        <v>44615.052320000716</v>
      </c>
      <c r="O12" s="148">
        <f t="shared" si="4"/>
        <v>1.0103958575724556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7" customFormat="1" ht="24" customHeight="1" x14ac:dyDescent="0.4">
      <c r="A13" s="154">
        <v>11020000</v>
      </c>
      <c r="B13" s="90" t="s">
        <v>71</v>
      </c>
      <c r="C13" s="91">
        <v>1298.5</v>
      </c>
      <c r="D13" s="140">
        <v>40409.646999999997</v>
      </c>
      <c r="E13" s="140">
        <v>58559.735310000004</v>
      </c>
      <c r="F13" s="140">
        <f>E13-D13</f>
        <v>18150.088310000006</v>
      </c>
      <c r="G13" s="148">
        <f>IFERROR(E13/D13,"")</f>
        <v>1.4491523598313047</v>
      </c>
      <c r="H13" s="140"/>
      <c r="I13" s="140">
        <v>0</v>
      </c>
      <c r="J13" s="126">
        <f>I13-H13</f>
        <v>0</v>
      </c>
      <c r="K13" s="163" t="str">
        <f t="shared" si="3"/>
        <v/>
      </c>
      <c r="L13" s="128">
        <f t="shared" si="0"/>
        <v>40409.646999999997</v>
      </c>
      <c r="M13" s="140">
        <f t="shared" si="1"/>
        <v>58559.735310000004</v>
      </c>
      <c r="N13" s="141">
        <f t="shared" si="2"/>
        <v>18150.088310000006</v>
      </c>
      <c r="O13" s="148">
        <f t="shared" si="4"/>
        <v>1.4491523598313047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7" customFormat="1" ht="24" customHeight="1" x14ac:dyDescent="0.4">
      <c r="A14" s="153" t="s">
        <v>212</v>
      </c>
      <c r="B14" s="88" t="s">
        <v>211</v>
      </c>
      <c r="C14" s="91"/>
      <c r="D14" s="143">
        <v>0</v>
      </c>
      <c r="E14" s="143">
        <v>0</v>
      </c>
      <c r="F14" s="143"/>
      <c r="G14" s="147" t="str">
        <f>IFERROR(E14/D14,"")</f>
        <v/>
      </c>
      <c r="H14" s="126">
        <f>H15</f>
        <v>0</v>
      </c>
      <c r="I14" s="126">
        <f>I15</f>
        <v>40.903769999999994</v>
      </c>
      <c r="J14" s="126">
        <f>I14-H14</f>
        <v>40.903769999999994</v>
      </c>
      <c r="K14" s="162" t="str">
        <f t="shared" si="3"/>
        <v/>
      </c>
      <c r="L14" s="126">
        <f t="shared" si="0"/>
        <v>0</v>
      </c>
      <c r="M14" s="126">
        <f t="shared" si="1"/>
        <v>40.903769999999994</v>
      </c>
      <c r="N14" s="126">
        <f>M14-L14</f>
        <v>40.903769999999994</v>
      </c>
      <c r="O14" s="148" t="str">
        <f>IFERROR(M14/L14,"")</f>
        <v/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7" customFormat="1" ht="41.25" customHeight="1" x14ac:dyDescent="0.4">
      <c r="A15" s="154" t="s">
        <v>266</v>
      </c>
      <c r="B15" s="90" t="s">
        <v>265</v>
      </c>
      <c r="C15" s="90"/>
      <c r="D15" s="143"/>
      <c r="E15" s="143"/>
      <c r="F15" s="143"/>
      <c r="G15" s="147"/>
      <c r="H15" s="128">
        <v>0</v>
      </c>
      <c r="I15" s="252">
        <v>40.903769999999994</v>
      </c>
      <c r="J15" s="126"/>
      <c r="K15" s="162"/>
      <c r="L15" s="128">
        <f t="shared" si="0"/>
        <v>0</v>
      </c>
      <c r="M15" s="140">
        <f t="shared" si="1"/>
        <v>40.903769999999994</v>
      </c>
      <c r="N15" s="141">
        <f>M15-L15</f>
        <v>40.903769999999994</v>
      </c>
      <c r="O15" s="148" t="str">
        <f>IFERROR(M15/L15,"")</f>
        <v/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7" customFormat="1" ht="43.5" customHeight="1" x14ac:dyDescent="0.35">
      <c r="A16" s="153">
        <v>13000000</v>
      </c>
      <c r="B16" s="88" t="s">
        <v>174</v>
      </c>
      <c r="C16" s="92" t="e">
        <f>C17+#REF!+#REF!+C20</f>
        <v>#REF!</v>
      </c>
      <c r="D16" s="127">
        <f>SUM(D17:D21)</f>
        <v>33389.113040000004</v>
      </c>
      <c r="E16" s="127">
        <f>SUM(E17:E21)</f>
        <v>37572.206450000005</v>
      </c>
      <c r="F16" s="127">
        <f>E16-D16</f>
        <v>4183.0934100000013</v>
      </c>
      <c r="G16" s="147">
        <f t="shared" ref="G16:G33" si="5">IFERROR(E16/D16,"")</f>
        <v>1.1252831545716315</v>
      </c>
      <c r="H16" s="127">
        <f>SUM(H17:H21)</f>
        <v>0</v>
      </c>
      <c r="I16" s="127">
        <f>SUM(I17:I21)</f>
        <v>0</v>
      </c>
      <c r="J16" s="126">
        <f>I16-H16</f>
        <v>0</v>
      </c>
      <c r="K16" s="162" t="str">
        <f t="shared" si="3"/>
        <v/>
      </c>
      <c r="L16" s="127">
        <f t="shared" si="0"/>
        <v>33389.113040000004</v>
      </c>
      <c r="M16" s="127">
        <f t="shared" si="1"/>
        <v>37572.206450000005</v>
      </c>
      <c r="N16" s="138">
        <f t="shared" si="2"/>
        <v>4183.0934100000013</v>
      </c>
      <c r="O16" s="147">
        <f t="shared" si="4"/>
        <v>1.1252831545716315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7" customFormat="1" ht="42.75" customHeight="1" x14ac:dyDescent="0.4">
      <c r="A17" s="154">
        <v>13010000</v>
      </c>
      <c r="B17" s="90" t="s">
        <v>175</v>
      </c>
      <c r="C17" s="91">
        <v>1</v>
      </c>
      <c r="D17" s="140">
        <v>21855.985510000002</v>
      </c>
      <c r="E17" s="140">
        <v>22847.59059</v>
      </c>
      <c r="F17" s="140">
        <f>E17-D17</f>
        <v>991.60507999999754</v>
      </c>
      <c r="G17" s="148">
        <f t="shared" si="5"/>
        <v>1.0453699550425808</v>
      </c>
      <c r="H17" s="140">
        <v>0</v>
      </c>
      <c r="I17" s="140">
        <v>0</v>
      </c>
      <c r="J17" s="144">
        <f>I17-H17</f>
        <v>0</v>
      </c>
      <c r="K17" s="163" t="str">
        <f t="shared" si="3"/>
        <v/>
      </c>
      <c r="L17" s="128">
        <f t="shared" si="0"/>
        <v>21855.985510000002</v>
      </c>
      <c r="M17" s="140">
        <f t="shared" si="1"/>
        <v>22847.59059</v>
      </c>
      <c r="N17" s="141">
        <f t="shared" si="2"/>
        <v>991.60507999999754</v>
      </c>
      <c r="O17" s="148">
        <f t="shared" si="4"/>
        <v>1.0453699550425808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s="7" customFormat="1" ht="32.25" customHeight="1" x14ac:dyDescent="0.4">
      <c r="A18" s="154">
        <v>13020000</v>
      </c>
      <c r="B18" s="90" t="s">
        <v>176</v>
      </c>
      <c r="C18" s="91"/>
      <c r="D18" s="140">
        <v>5600</v>
      </c>
      <c r="E18" s="140">
        <v>9154.9622400000007</v>
      </c>
      <c r="F18" s="140">
        <f>E18-D18</f>
        <v>3554.9622400000007</v>
      </c>
      <c r="G18" s="148">
        <f t="shared" si="5"/>
        <v>1.6348146857142858</v>
      </c>
      <c r="H18" s="140">
        <v>0</v>
      </c>
      <c r="I18" s="140">
        <v>0</v>
      </c>
      <c r="J18" s="144"/>
      <c r="K18" s="163" t="str">
        <f t="shared" si="3"/>
        <v/>
      </c>
      <c r="L18" s="128">
        <f t="shared" si="0"/>
        <v>5600</v>
      </c>
      <c r="M18" s="140">
        <f t="shared" si="1"/>
        <v>9154.9622400000007</v>
      </c>
      <c r="N18" s="141">
        <f t="shared" si="2"/>
        <v>3554.9622400000007</v>
      </c>
      <c r="O18" s="148">
        <f t="shared" si="4"/>
        <v>1.6348146857142858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7" customFormat="1" ht="35.25" customHeight="1" x14ac:dyDescent="0.4">
      <c r="A19" s="154">
        <v>13030000</v>
      </c>
      <c r="B19" s="90" t="s">
        <v>177</v>
      </c>
      <c r="C19" s="91"/>
      <c r="D19" s="140">
        <v>3527.1280000000002</v>
      </c>
      <c r="E19" s="140">
        <v>2901.60545</v>
      </c>
      <c r="F19" s="140">
        <f>E19-D19</f>
        <v>-625.52255000000014</v>
      </c>
      <c r="G19" s="148">
        <f t="shared" si="5"/>
        <v>0.82265385605512475</v>
      </c>
      <c r="H19" s="140">
        <v>0</v>
      </c>
      <c r="I19" s="140">
        <v>0</v>
      </c>
      <c r="J19" s="144"/>
      <c r="K19" s="163" t="str">
        <f t="shared" si="3"/>
        <v/>
      </c>
      <c r="L19" s="128">
        <f t="shared" si="0"/>
        <v>3527.1280000000002</v>
      </c>
      <c r="M19" s="140">
        <f t="shared" si="1"/>
        <v>2901.60545</v>
      </c>
      <c r="N19" s="141">
        <f t="shared" si="2"/>
        <v>-625.52255000000014</v>
      </c>
      <c r="O19" s="148">
        <f t="shared" si="4"/>
        <v>0.82265385605512475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s="7" customFormat="1" ht="42" customHeight="1" x14ac:dyDescent="0.4">
      <c r="A20" s="154">
        <v>13040000</v>
      </c>
      <c r="B20" s="90" t="s">
        <v>216</v>
      </c>
      <c r="C20" s="91"/>
      <c r="D20" s="140">
        <v>2405.9995299999996</v>
      </c>
      <c r="E20" s="140">
        <v>2668.04817</v>
      </c>
      <c r="F20" s="140">
        <f>E20-D20</f>
        <v>262.04864000000043</v>
      </c>
      <c r="G20" s="148">
        <f t="shared" si="5"/>
        <v>1.1089146679924748</v>
      </c>
      <c r="H20" s="140">
        <v>0</v>
      </c>
      <c r="I20" s="140">
        <v>0</v>
      </c>
      <c r="J20" s="144">
        <f>I20-H20</f>
        <v>0</v>
      </c>
      <c r="K20" s="163" t="str">
        <f t="shared" si="3"/>
        <v/>
      </c>
      <c r="L20" s="128">
        <f t="shared" si="0"/>
        <v>2405.9995299999996</v>
      </c>
      <c r="M20" s="140">
        <f t="shared" si="1"/>
        <v>2668.04817</v>
      </c>
      <c r="N20" s="141">
        <f t="shared" si="2"/>
        <v>262.04864000000043</v>
      </c>
      <c r="O20" s="148">
        <f t="shared" si="4"/>
        <v>1.1089146679924748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s="7" customFormat="1" ht="26.25" hidden="1" customHeight="1" x14ac:dyDescent="0.4">
      <c r="A21" s="154">
        <v>13070000</v>
      </c>
      <c r="B21" s="90" t="s">
        <v>93</v>
      </c>
      <c r="C21" s="91"/>
      <c r="D21" s="140">
        <v>0</v>
      </c>
      <c r="E21" s="140">
        <v>0</v>
      </c>
      <c r="F21" s="140"/>
      <c r="G21" s="148" t="str">
        <f t="shared" si="5"/>
        <v/>
      </c>
      <c r="H21" s="140">
        <v>0</v>
      </c>
      <c r="I21" s="140">
        <v>0</v>
      </c>
      <c r="J21" s="144"/>
      <c r="K21" s="163" t="str">
        <f t="shared" si="3"/>
        <v/>
      </c>
      <c r="L21" s="128"/>
      <c r="M21" s="140">
        <f t="shared" si="1"/>
        <v>0</v>
      </c>
      <c r="N21" s="141"/>
      <c r="O21" s="148" t="str">
        <f t="shared" si="4"/>
        <v/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s="7" customFormat="1" ht="27.75" customHeight="1" x14ac:dyDescent="0.35">
      <c r="A22" s="153">
        <v>14000000</v>
      </c>
      <c r="B22" s="88" t="s">
        <v>58</v>
      </c>
      <c r="C22" s="92" t="e">
        <f>C25+#REF!</f>
        <v>#REF!</v>
      </c>
      <c r="D22" s="127">
        <f>D25+D24+D23</f>
        <v>481350.06838000007</v>
      </c>
      <c r="E22" s="127">
        <f>E23+E24+E25</f>
        <v>522591.26750999998</v>
      </c>
      <c r="F22" s="127">
        <f t="shared" ref="F22:F33" si="6">E22-D22</f>
        <v>41241.199129999906</v>
      </c>
      <c r="G22" s="147">
        <f t="shared" si="5"/>
        <v>1.0856781827595841</v>
      </c>
      <c r="H22" s="127">
        <f>((H25+H24+H23)/1000)/1000</f>
        <v>0</v>
      </c>
      <c r="I22" s="127">
        <f>((I25+I24+I23)/1000)/1000</f>
        <v>0</v>
      </c>
      <c r="J22" s="126">
        <f>J25+J24+J23</f>
        <v>0</v>
      </c>
      <c r="K22" s="162" t="str">
        <f t="shared" si="3"/>
        <v/>
      </c>
      <c r="L22" s="127">
        <f>L25+L24+L23</f>
        <v>481350.06838000007</v>
      </c>
      <c r="M22" s="127">
        <f>M25+M24+M23</f>
        <v>522591.26750999998</v>
      </c>
      <c r="N22" s="138">
        <f t="shared" ref="N22:N30" si="7">M22-L22</f>
        <v>41241.199129999906</v>
      </c>
      <c r="O22" s="147">
        <f t="shared" si="4"/>
        <v>1.0856781827595841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7" customFormat="1" ht="49.5" customHeight="1" x14ac:dyDescent="0.4">
      <c r="A23" s="155">
        <v>14020000</v>
      </c>
      <c r="B23" s="90" t="s">
        <v>137</v>
      </c>
      <c r="C23" s="93"/>
      <c r="D23" s="140">
        <v>38384.02792</v>
      </c>
      <c r="E23" s="140">
        <v>46433.495780000005</v>
      </c>
      <c r="F23" s="140">
        <f t="shared" si="6"/>
        <v>8049.4678600000043</v>
      </c>
      <c r="G23" s="148">
        <f t="shared" si="5"/>
        <v>1.2097087850388373</v>
      </c>
      <c r="H23" s="140">
        <v>0</v>
      </c>
      <c r="I23" s="140">
        <v>0</v>
      </c>
      <c r="J23" s="230"/>
      <c r="K23" s="163" t="str">
        <f t="shared" si="3"/>
        <v/>
      </c>
      <c r="L23" s="140">
        <f t="shared" ref="L23:L54" si="8">D23+H23</f>
        <v>38384.02792</v>
      </c>
      <c r="M23" s="140">
        <f t="shared" ref="M23:M54" si="9">I23+E23</f>
        <v>46433.495780000005</v>
      </c>
      <c r="N23" s="140">
        <f t="shared" si="7"/>
        <v>8049.4678600000043</v>
      </c>
      <c r="O23" s="148">
        <f t="shared" si="4"/>
        <v>1.2097087850388373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7" customFormat="1" ht="48" customHeight="1" x14ac:dyDescent="0.4">
      <c r="A24" s="155">
        <v>14030000</v>
      </c>
      <c r="B24" s="90" t="s">
        <v>178</v>
      </c>
      <c r="C24" s="93"/>
      <c r="D24" s="140">
        <v>151873.76546</v>
      </c>
      <c r="E24" s="140">
        <v>176599.64691000001</v>
      </c>
      <c r="F24" s="140">
        <f t="shared" si="6"/>
        <v>24725.881450000015</v>
      </c>
      <c r="G24" s="148">
        <f t="shared" si="5"/>
        <v>1.1628054810856205</v>
      </c>
      <c r="H24" s="140">
        <v>0</v>
      </c>
      <c r="I24" s="140">
        <v>0</v>
      </c>
      <c r="J24" s="230"/>
      <c r="K24" s="163" t="str">
        <f t="shared" si="3"/>
        <v/>
      </c>
      <c r="L24" s="140">
        <f t="shared" si="8"/>
        <v>151873.76546</v>
      </c>
      <c r="M24" s="140">
        <f t="shared" si="9"/>
        <v>176599.64691000001</v>
      </c>
      <c r="N24" s="140">
        <f t="shared" si="7"/>
        <v>24725.881450000015</v>
      </c>
      <c r="O24" s="148">
        <f t="shared" si="4"/>
        <v>1.1628054810856205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s="7" customFormat="1" ht="64.5" customHeight="1" x14ac:dyDescent="0.4">
      <c r="A25" s="155">
        <v>14040000</v>
      </c>
      <c r="B25" s="90" t="s">
        <v>179</v>
      </c>
      <c r="C25" s="93" t="e">
        <f>#REF!+#REF!+#REF!+#REF!+#REF!</f>
        <v>#REF!</v>
      </c>
      <c r="D25" s="140">
        <v>291092.27500000002</v>
      </c>
      <c r="E25" s="140">
        <v>299558.12481999997</v>
      </c>
      <c r="F25" s="140">
        <f t="shared" si="6"/>
        <v>8465.8498199999449</v>
      </c>
      <c r="G25" s="148">
        <f t="shared" si="5"/>
        <v>1.0290830452989519</v>
      </c>
      <c r="H25" s="140">
        <v>0</v>
      </c>
      <c r="I25" s="140">
        <v>0</v>
      </c>
      <c r="J25" s="230">
        <f>I25-H25</f>
        <v>0</v>
      </c>
      <c r="K25" s="163" t="str">
        <f t="shared" si="3"/>
        <v/>
      </c>
      <c r="L25" s="140">
        <f t="shared" si="8"/>
        <v>291092.27500000002</v>
      </c>
      <c r="M25" s="140">
        <f t="shared" si="9"/>
        <v>299558.12481999997</v>
      </c>
      <c r="N25" s="140">
        <f t="shared" si="7"/>
        <v>8465.8498199999449</v>
      </c>
      <c r="O25" s="148">
        <f t="shared" si="4"/>
        <v>1.0290830452989519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7" customFormat="1" ht="42.75" hidden="1" customHeight="1" x14ac:dyDescent="0.4">
      <c r="A26" s="158">
        <v>16000000</v>
      </c>
      <c r="B26" s="159" t="s">
        <v>214</v>
      </c>
      <c r="C26" s="93"/>
      <c r="D26" s="143">
        <v>0</v>
      </c>
      <c r="E26" s="143">
        <v>0</v>
      </c>
      <c r="F26" s="143">
        <f t="shared" si="6"/>
        <v>0</v>
      </c>
      <c r="G26" s="147" t="str">
        <f t="shared" si="5"/>
        <v/>
      </c>
      <c r="H26" s="143"/>
      <c r="I26" s="143"/>
      <c r="J26" s="230"/>
      <c r="K26" s="162" t="str">
        <f t="shared" si="3"/>
        <v/>
      </c>
      <c r="L26" s="140">
        <f t="shared" si="8"/>
        <v>0</v>
      </c>
      <c r="M26" s="146">
        <f t="shared" si="9"/>
        <v>0</v>
      </c>
      <c r="N26" s="146">
        <f>M26-L26</f>
        <v>0</v>
      </c>
      <c r="O26" s="147" t="str">
        <f t="shared" si="4"/>
        <v/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s="7" customFormat="1" ht="20.25" customHeight="1" x14ac:dyDescent="0.35">
      <c r="A27" s="153">
        <v>18000000</v>
      </c>
      <c r="B27" s="88" t="s">
        <v>18</v>
      </c>
      <c r="C27" s="88"/>
      <c r="D27" s="127">
        <f>SUM(D28:D31)</f>
        <v>1387813.74125</v>
      </c>
      <c r="E27" s="127">
        <f>SUM(E28:E31)</f>
        <v>1528769.6534099998</v>
      </c>
      <c r="F27" s="127">
        <f t="shared" si="6"/>
        <v>140955.91215999983</v>
      </c>
      <c r="G27" s="147">
        <f t="shared" si="5"/>
        <v>1.1015668803171248</v>
      </c>
      <c r="H27" s="127">
        <f>(H28+H29+H30+H31)/1000</f>
        <v>0</v>
      </c>
      <c r="I27" s="127">
        <f>(I28+I29+I30+I31)/1000</f>
        <v>0</v>
      </c>
      <c r="J27" s="126">
        <f t="shared" ref="J27:J35" si="10">I27-H27</f>
        <v>0</v>
      </c>
      <c r="K27" s="162" t="str">
        <f t="shared" si="3"/>
        <v/>
      </c>
      <c r="L27" s="127">
        <f t="shared" si="8"/>
        <v>1387813.74125</v>
      </c>
      <c r="M27" s="127">
        <f t="shared" si="9"/>
        <v>1528769.6534099998</v>
      </c>
      <c r="N27" s="138">
        <f t="shared" si="7"/>
        <v>140955.91215999983</v>
      </c>
      <c r="O27" s="147">
        <f t="shared" si="4"/>
        <v>1.1015668803171248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s="7" customFormat="1" ht="29.25" customHeight="1" x14ac:dyDescent="0.4">
      <c r="A28" s="154">
        <v>18010000</v>
      </c>
      <c r="B28" s="90" t="s">
        <v>180</v>
      </c>
      <c r="C28" s="88"/>
      <c r="D28" s="140">
        <v>647852.46174000006</v>
      </c>
      <c r="E28" s="140">
        <v>729326.88815999997</v>
      </c>
      <c r="F28" s="140">
        <f t="shared" si="6"/>
        <v>81474.426419999916</v>
      </c>
      <c r="G28" s="148">
        <f t="shared" si="5"/>
        <v>1.12576077306425</v>
      </c>
      <c r="H28" s="140">
        <v>0</v>
      </c>
      <c r="I28" s="140">
        <v>0</v>
      </c>
      <c r="J28" s="231">
        <f>I28-H28</f>
        <v>0</v>
      </c>
      <c r="K28" s="163" t="str">
        <f t="shared" si="3"/>
        <v/>
      </c>
      <c r="L28" s="128">
        <f t="shared" si="8"/>
        <v>647852.46174000006</v>
      </c>
      <c r="M28" s="128">
        <f t="shared" si="9"/>
        <v>729326.88815999997</v>
      </c>
      <c r="N28" s="128">
        <f t="shared" si="7"/>
        <v>81474.426419999916</v>
      </c>
      <c r="O28" s="148">
        <f t="shared" si="4"/>
        <v>1.12576077306425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s="7" customFormat="1" ht="36" customHeight="1" x14ac:dyDescent="0.4">
      <c r="A29" s="154">
        <v>18020000</v>
      </c>
      <c r="B29" s="90" t="s">
        <v>86</v>
      </c>
      <c r="C29" s="91"/>
      <c r="D29" s="140">
        <v>3526.4</v>
      </c>
      <c r="E29" s="140">
        <v>3699.61492</v>
      </c>
      <c r="F29" s="140">
        <f t="shared" si="6"/>
        <v>173.21491999999989</v>
      </c>
      <c r="G29" s="148">
        <f t="shared" si="5"/>
        <v>1.0491194759528131</v>
      </c>
      <c r="H29" s="140">
        <v>0</v>
      </c>
      <c r="I29" s="140">
        <v>0</v>
      </c>
      <c r="J29" s="144">
        <f t="shared" si="10"/>
        <v>0</v>
      </c>
      <c r="K29" s="163" t="str">
        <f t="shared" si="3"/>
        <v/>
      </c>
      <c r="L29" s="128">
        <f t="shared" si="8"/>
        <v>3526.4</v>
      </c>
      <c r="M29" s="140">
        <f t="shared" si="9"/>
        <v>3699.61492</v>
      </c>
      <c r="N29" s="141">
        <f t="shared" si="7"/>
        <v>173.21491999999989</v>
      </c>
      <c r="O29" s="148">
        <f t="shared" si="4"/>
        <v>1.0491194759528131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s="7" customFormat="1" ht="27" customHeight="1" x14ac:dyDescent="0.4">
      <c r="A30" s="154">
        <v>18030000</v>
      </c>
      <c r="B30" s="90" t="s">
        <v>87</v>
      </c>
      <c r="C30" s="91"/>
      <c r="D30" s="140">
        <v>3786.444</v>
      </c>
      <c r="E30" s="140">
        <v>3317.9914700000004</v>
      </c>
      <c r="F30" s="140">
        <f t="shared" si="6"/>
        <v>-468.45252999999957</v>
      </c>
      <c r="G30" s="148">
        <f t="shared" si="5"/>
        <v>0.87628166955592113</v>
      </c>
      <c r="H30" s="140">
        <v>0</v>
      </c>
      <c r="I30" s="140">
        <v>0</v>
      </c>
      <c r="J30" s="144">
        <f t="shared" si="10"/>
        <v>0</v>
      </c>
      <c r="K30" s="163" t="str">
        <f t="shared" si="3"/>
        <v/>
      </c>
      <c r="L30" s="128">
        <f t="shared" si="8"/>
        <v>3786.444</v>
      </c>
      <c r="M30" s="140">
        <f t="shared" si="9"/>
        <v>3317.9914700000004</v>
      </c>
      <c r="N30" s="141">
        <f t="shared" si="7"/>
        <v>-468.45252999999957</v>
      </c>
      <c r="O30" s="148">
        <f t="shared" si="4"/>
        <v>0.87628166955592113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s="7" customFormat="1" ht="22.5" customHeight="1" x14ac:dyDescent="0.4">
      <c r="A31" s="154">
        <v>18050000</v>
      </c>
      <c r="B31" s="90" t="s">
        <v>88</v>
      </c>
      <c r="C31" s="91"/>
      <c r="D31" s="140">
        <v>732648.43550999998</v>
      </c>
      <c r="E31" s="140">
        <v>792425.15885999997</v>
      </c>
      <c r="F31" s="140">
        <f t="shared" si="6"/>
        <v>59776.723349999986</v>
      </c>
      <c r="G31" s="148">
        <f t="shared" si="5"/>
        <v>1.0815899146886039</v>
      </c>
      <c r="H31" s="140">
        <v>0</v>
      </c>
      <c r="I31" s="140">
        <v>0</v>
      </c>
      <c r="J31" s="144">
        <f t="shared" si="10"/>
        <v>0</v>
      </c>
      <c r="K31" s="163" t="str">
        <f t="shared" si="3"/>
        <v/>
      </c>
      <c r="L31" s="128">
        <f t="shared" si="8"/>
        <v>732648.43550999998</v>
      </c>
      <c r="M31" s="140">
        <f t="shared" si="9"/>
        <v>792425.15885999997</v>
      </c>
      <c r="N31" s="141">
        <f>M31-L31</f>
        <v>59776.723349999986</v>
      </c>
      <c r="O31" s="148">
        <f t="shared" si="4"/>
        <v>1.0815899146886039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7" customFormat="1" ht="21.75" customHeight="1" x14ac:dyDescent="0.4">
      <c r="A32" s="153">
        <v>19000000</v>
      </c>
      <c r="B32" s="88" t="s">
        <v>89</v>
      </c>
      <c r="C32" s="91"/>
      <c r="D32" s="127">
        <f>D33+D35</f>
        <v>14.7</v>
      </c>
      <c r="E32" s="127">
        <f>E33+E35</f>
        <v>16.8</v>
      </c>
      <c r="F32" s="146">
        <f t="shared" si="6"/>
        <v>2.1000000000000014</v>
      </c>
      <c r="G32" s="147">
        <f t="shared" si="5"/>
        <v>1.142857142857143</v>
      </c>
      <c r="H32" s="127">
        <f>H33+H35+H34</f>
        <v>4509.0214999999998</v>
      </c>
      <c r="I32" s="127">
        <f>I33+I35+I34</f>
        <v>5751.9120499999999</v>
      </c>
      <c r="J32" s="126">
        <f t="shared" si="10"/>
        <v>1242.8905500000001</v>
      </c>
      <c r="K32" s="162">
        <f t="shared" si="3"/>
        <v>1.2756452924431609</v>
      </c>
      <c r="L32" s="127">
        <f t="shared" si="8"/>
        <v>4523.7214999999997</v>
      </c>
      <c r="M32" s="127">
        <f t="shared" si="9"/>
        <v>5768.7120500000001</v>
      </c>
      <c r="N32" s="127">
        <f t="shared" ref="N32:N56" si="11">M32-L32</f>
        <v>1244.9905500000004</v>
      </c>
      <c r="O32" s="147">
        <f t="shared" si="4"/>
        <v>1.2752137924494247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s="7" customFormat="1" ht="23.25" customHeight="1" x14ac:dyDescent="0.4">
      <c r="A33" s="154">
        <v>19010000</v>
      </c>
      <c r="B33" s="90" t="s">
        <v>90</v>
      </c>
      <c r="C33" s="91"/>
      <c r="D33" s="140">
        <v>0</v>
      </c>
      <c r="E33" s="140">
        <v>0</v>
      </c>
      <c r="F33" s="140">
        <f t="shared" si="6"/>
        <v>0</v>
      </c>
      <c r="G33" s="148" t="str">
        <f t="shared" si="5"/>
        <v/>
      </c>
      <c r="H33" s="252">
        <v>4509.0214999999998</v>
      </c>
      <c r="I33" s="252">
        <v>5751.9120499999999</v>
      </c>
      <c r="J33" s="144">
        <f t="shared" si="10"/>
        <v>1242.8905500000001</v>
      </c>
      <c r="K33" s="163">
        <f t="shared" si="3"/>
        <v>1.2756452924431609</v>
      </c>
      <c r="L33" s="128">
        <f t="shared" si="8"/>
        <v>4509.0214999999998</v>
      </c>
      <c r="M33" s="140">
        <f t="shared" si="9"/>
        <v>5751.9120499999999</v>
      </c>
      <c r="N33" s="128">
        <f t="shared" si="11"/>
        <v>1242.8905500000001</v>
      </c>
      <c r="O33" s="148">
        <f t="shared" si="4"/>
        <v>1.2756452924431609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s="7" customFormat="1" ht="42" hidden="1" customHeight="1" x14ac:dyDescent="0.4">
      <c r="A34" s="154">
        <v>19050000</v>
      </c>
      <c r="B34" s="90" t="s">
        <v>230</v>
      </c>
      <c r="C34" s="90"/>
      <c r="D34" s="140"/>
      <c r="E34" s="140"/>
      <c r="F34" s="140"/>
      <c r="G34" s="148"/>
      <c r="H34" s="140">
        <v>0</v>
      </c>
      <c r="I34" s="140">
        <v>0</v>
      </c>
      <c r="J34" s="144">
        <f t="shared" si="10"/>
        <v>0</v>
      </c>
      <c r="K34" s="163" t="str">
        <f t="shared" si="3"/>
        <v/>
      </c>
      <c r="L34" s="128">
        <f t="shared" si="8"/>
        <v>0</v>
      </c>
      <c r="M34" s="140">
        <f t="shared" si="9"/>
        <v>0</v>
      </c>
      <c r="N34" s="128">
        <f>M34-L34</f>
        <v>0</v>
      </c>
      <c r="O34" s="148" t="str">
        <f>IFERROR(M34/L34,"")</f>
        <v/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s="7" customFormat="1" ht="63" x14ac:dyDescent="0.4">
      <c r="A35" s="154">
        <v>19090000</v>
      </c>
      <c r="B35" s="90" t="s">
        <v>217</v>
      </c>
      <c r="C35" s="91"/>
      <c r="D35" s="140">
        <v>14.7</v>
      </c>
      <c r="E35" s="140">
        <v>16.8</v>
      </c>
      <c r="F35" s="140">
        <f t="shared" ref="F35:F44" si="12">E35-D35</f>
        <v>2.1000000000000014</v>
      </c>
      <c r="G35" s="148">
        <f t="shared" ref="G35:G64" si="13">IFERROR(E35/D35,"")</f>
        <v>1.142857142857143</v>
      </c>
      <c r="H35" s="140">
        <v>0</v>
      </c>
      <c r="I35" s="140">
        <v>0</v>
      </c>
      <c r="J35" s="144">
        <f t="shared" si="10"/>
        <v>0</v>
      </c>
      <c r="K35" s="163" t="str">
        <f t="shared" si="3"/>
        <v/>
      </c>
      <c r="L35" s="128">
        <f t="shared" si="8"/>
        <v>14.7</v>
      </c>
      <c r="M35" s="140">
        <f t="shared" si="9"/>
        <v>16.8</v>
      </c>
      <c r="N35" s="128">
        <f>M35-L35</f>
        <v>2.1000000000000014</v>
      </c>
      <c r="O35" s="148">
        <f>IFERROR(M35/L35,"")</f>
        <v>1.142857142857143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s="80" customFormat="1" ht="23.25" customHeight="1" x14ac:dyDescent="0.35">
      <c r="A36" s="156">
        <v>20000000</v>
      </c>
      <c r="B36" s="94" t="s">
        <v>19</v>
      </c>
      <c r="C36" s="95">
        <v>5750.4</v>
      </c>
      <c r="D36" s="126">
        <f>(D37+D38+D43+D47)</f>
        <v>206786.47881</v>
      </c>
      <c r="E36" s="126">
        <f>(E37+E38+E43+E47)</f>
        <v>232414.42277</v>
      </c>
      <c r="F36" s="126">
        <f t="shared" si="12"/>
        <v>25627.943960000004</v>
      </c>
      <c r="G36" s="147">
        <f t="shared" si="13"/>
        <v>1.1239343312361711</v>
      </c>
      <c r="H36" s="126">
        <f>H37+H38+H43+H47</f>
        <v>907804.26095999999</v>
      </c>
      <c r="I36" s="126">
        <f>I37+I38+I43+I47</f>
        <v>915017.44218000001</v>
      </c>
      <c r="J36" s="126">
        <f t="shared" ref="J36:J48" si="14">I36-H36</f>
        <v>7213.1812200000277</v>
      </c>
      <c r="K36" s="162">
        <f t="shared" si="3"/>
        <v>1.0079457450578302</v>
      </c>
      <c r="L36" s="126">
        <f t="shared" si="8"/>
        <v>1114590.7397699999</v>
      </c>
      <c r="M36" s="126">
        <f t="shared" si="9"/>
        <v>1147431.8649500001</v>
      </c>
      <c r="N36" s="126">
        <f t="shared" si="11"/>
        <v>32841.125180000206</v>
      </c>
      <c r="O36" s="147">
        <f t="shared" si="4"/>
        <v>1.0294647389469405</v>
      </c>
      <c r="P36" s="79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7" customFormat="1" ht="45.75" customHeight="1" x14ac:dyDescent="0.35">
      <c r="A37" s="153">
        <v>21000000</v>
      </c>
      <c r="B37" s="88" t="s">
        <v>72</v>
      </c>
      <c r="C37" s="92">
        <v>1</v>
      </c>
      <c r="D37" s="127">
        <v>35074.117969999999</v>
      </c>
      <c r="E37" s="127">
        <v>44267.623619999998</v>
      </c>
      <c r="F37" s="127">
        <f t="shared" si="12"/>
        <v>9193.5056499999992</v>
      </c>
      <c r="G37" s="147">
        <f t="shared" si="13"/>
        <v>1.2621165173095299</v>
      </c>
      <c r="H37" s="253">
        <v>643.6</v>
      </c>
      <c r="I37" s="253">
        <v>2723.01152</v>
      </c>
      <c r="J37" s="126">
        <f t="shared" si="14"/>
        <v>2079.4115200000001</v>
      </c>
      <c r="K37" s="162">
        <f t="shared" si="3"/>
        <v>4.2309066500932255</v>
      </c>
      <c r="L37" s="127">
        <f t="shared" si="8"/>
        <v>35717.717969999998</v>
      </c>
      <c r="M37" s="127">
        <f t="shared" si="9"/>
        <v>46990.635139999999</v>
      </c>
      <c r="N37" s="127">
        <f t="shared" si="11"/>
        <v>11272.917170000001</v>
      </c>
      <c r="O37" s="147">
        <f t="shared" si="4"/>
        <v>1.3156113495119801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7" customFormat="1" ht="44.25" customHeight="1" x14ac:dyDescent="0.35">
      <c r="A38" s="153">
        <v>22000000</v>
      </c>
      <c r="B38" s="88" t="s">
        <v>181</v>
      </c>
      <c r="C38" s="92">
        <v>4948.8</v>
      </c>
      <c r="D38" s="127">
        <f>SUM(D39:D42)</f>
        <v>152813.53328</v>
      </c>
      <c r="E38" s="127">
        <f>SUM(E39:E42)</f>
        <v>163484.41688999999</v>
      </c>
      <c r="F38" s="127">
        <f t="shared" si="12"/>
        <v>10670.88360999999</v>
      </c>
      <c r="G38" s="147">
        <f t="shared" si="13"/>
        <v>1.0698294410250153</v>
      </c>
      <c r="H38" s="127">
        <f>SUM(H39:H42)</f>
        <v>0</v>
      </c>
      <c r="I38" s="127">
        <f>SUM(I39:I42)</f>
        <v>0</v>
      </c>
      <c r="J38" s="126">
        <f t="shared" si="14"/>
        <v>0</v>
      </c>
      <c r="K38" s="162" t="str">
        <f t="shared" si="3"/>
        <v/>
      </c>
      <c r="L38" s="127">
        <f t="shared" si="8"/>
        <v>152813.53328</v>
      </c>
      <c r="M38" s="127">
        <f t="shared" si="9"/>
        <v>163484.41688999999</v>
      </c>
      <c r="N38" s="127">
        <f t="shared" si="11"/>
        <v>10670.88360999999</v>
      </c>
      <c r="O38" s="147">
        <f t="shared" si="4"/>
        <v>1.0698294410250153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184" customFormat="1" ht="22.5" customHeight="1" x14ac:dyDescent="0.4">
      <c r="A39" s="192">
        <v>22010000</v>
      </c>
      <c r="B39" s="90" t="s">
        <v>115</v>
      </c>
      <c r="C39" s="96"/>
      <c r="D39" s="140">
        <v>90158.551689999993</v>
      </c>
      <c r="E39" s="140">
        <v>93371.481029999995</v>
      </c>
      <c r="F39" s="140">
        <f t="shared" si="12"/>
        <v>3212.9293400000024</v>
      </c>
      <c r="G39" s="177">
        <f t="shared" si="13"/>
        <v>1.0356364347005851</v>
      </c>
      <c r="H39" s="140"/>
      <c r="I39" s="140">
        <v>0</v>
      </c>
      <c r="J39" s="144">
        <f t="shared" si="14"/>
        <v>0</v>
      </c>
      <c r="K39" s="193" t="str">
        <f t="shared" si="3"/>
        <v/>
      </c>
      <c r="L39" s="128">
        <f t="shared" si="8"/>
        <v>90158.551689999993</v>
      </c>
      <c r="M39" s="140">
        <f t="shared" si="9"/>
        <v>93371.481029999995</v>
      </c>
      <c r="N39" s="128">
        <f t="shared" si="11"/>
        <v>3212.9293400000024</v>
      </c>
      <c r="O39" s="177">
        <f t="shared" si="4"/>
        <v>1.0356364347005851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:30" s="184" customFormat="1" ht="61.5" customHeight="1" x14ac:dyDescent="0.4">
      <c r="A40" s="192">
        <v>22080000</v>
      </c>
      <c r="B40" s="90" t="s">
        <v>182</v>
      </c>
      <c r="C40" s="91">
        <v>259.60000000000002</v>
      </c>
      <c r="D40" s="140">
        <v>61526.455000000002</v>
      </c>
      <c r="E40" s="140">
        <v>68697.752269999997</v>
      </c>
      <c r="F40" s="140">
        <f t="shared" si="12"/>
        <v>7171.2972699999955</v>
      </c>
      <c r="G40" s="177">
        <f t="shared" si="13"/>
        <v>1.1165563215043024</v>
      </c>
      <c r="H40" s="140"/>
      <c r="I40" s="140">
        <v>0</v>
      </c>
      <c r="J40" s="144">
        <f t="shared" si="14"/>
        <v>0</v>
      </c>
      <c r="K40" s="193" t="str">
        <f t="shared" si="3"/>
        <v/>
      </c>
      <c r="L40" s="128">
        <f t="shared" si="8"/>
        <v>61526.455000000002</v>
      </c>
      <c r="M40" s="140">
        <f t="shared" si="9"/>
        <v>68697.752269999997</v>
      </c>
      <c r="N40" s="128">
        <f t="shared" si="11"/>
        <v>7171.2972699999955</v>
      </c>
      <c r="O40" s="177">
        <f t="shared" si="4"/>
        <v>1.1165563215043024</v>
      </c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:30" s="184" customFormat="1" ht="23.25" customHeight="1" x14ac:dyDescent="0.4">
      <c r="A41" s="192">
        <v>22090000</v>
      </c>
      <c r="B41" s="90" t="s">
        <v>52</v>
      </c>
      <c r="C41" s="91">
        <v>4672.3</v>
      </c>
      <c r="D41" s="140">
        <v>838.35559000000001</v>
      </c>
      <c r="E41" s="140">
        <v>1024.00899</v>
      </c>
      <c r="F41" s="140">
        <f t="shared" si="12"/>
        <v>185.65340000000003</v>
      </c>
      <c r="G41" s="177">
        <f t="shared" si="13"/>
        <v>1.2214494687152977</v>
      </c>
      <c r="H41" s="140"/>
      <c r="I41" s="140">
        <v>0</v>
      </c>
      <c r="J41" s="144">
        <f t="shared" si="14"/>
        <v>0</v>
      </c>
      <c r="K41" s="193" t="str">
        <f t="shared" si="3"/>
        <v/>
      </c>
      <c r="L41" s="128">
        <f t="shared" si="8"/>
        <v>838.35559000000001</v>
      </c>
      <c r="M41" s="140">
        <f t="shared" si="9"/>
        <v>1024.00899</v>
      </c>
      <c r="N41" s="128">
        <f t="shared" si="11"/>
        <v>185.65340000000003</v>
      </c>
      <c r="O41" s="177">
        <f t="shared" si="4"/>
        <v>1.2214494687152977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30" s="184" customFormat="1" ht="120" customHeight="1" x14ac:dyDescent="0.4">
      <c r="A42" s="192">
        <v>22130000</v>
      </c>
      <c r="B42" s="90" t="s">
        <v>199</v>
      </c>
      <c r="C42" s="91"/>
      <c r="D42" s="140">
        <v>290.17099999999999</v>
      </c>
      <c r="E42" s="140">
        <v>391.1746</v>
      </c>
      <c r="F42" s="140">
        <f t="shared" si="12"/>
        <v>101.00360000000001</v>
      </c>
      <c r="G42" s="177">
        <f t="shared" si="13"/>
        <v>1.3480830269048252</v>
      </c>
      <c r="H42" s="140"/>
      <c r="I42" s="140">
        <v>0</v>
      </c>
      <c r="J42" s="144">
        <f t="shared" si="14"/>
        <v>0</v>
      </c>
      <c r="K42" s="193" t="str">
        <f t="shared" si="3"/>
        <v/>
      </c>
      <c r="L42" s="128">
        <f t="shared" si="8"/>
        <v>290.17099999999999</v>
      </c>
      <c r="M42" s="140">
        <f t="shared" si="9"/>
        <v>391.1746</v>
      </c>
      <c r="N42" s="128">
        <f t="shared" si="11"/>
        <v>101.00360000000001</v>
      </c>
      <c r="O42" s="177">
        <f t="shared" si="4"/>
        <v>1.3480830269048252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:30" s="7" customFormat="1" ht="20.25" customHeight="1" x14ac:dyDescent="0.35">
      <c r="A43" s="153">
        <v>24000000</v>
      </c>
      <c r="B43" s="88" t="s">
        <v>59</v>
      </c>
      <c r="C43" s="92">
        <f>C44+C47</f>
        <v>300.2</v>
      </c>
      <c r="D43" s="127">
        <f>SUM(D44:D45)</f>
        <v>18898.827559999998</v>
      </c>
      <c r="E43" s="127">
        <f>SUM(E44:E45)</f>
        <v>24662.382260000002</v>
      </c>
      <c r="F43" s="127">
        <f t="shared" si="12"/>
        <v>5763.5547000000042</v>
      </c>
      <c r="G43" s="147">
        <f t="shared" si="13"/>
        <v>1.3049689025259303</v>
      </c>
      <c r="H43" s="127">
        <f>H44+H45+H46</f>
        <v>53894.408770000002</v>
      </c>
      <c r="I43" s="127">
        <f>I44+I45+I46</f>
        <v>60593.998949999994</v>
      </c>
      <c r="J43" s="126">
        <f t="shared" si="14"/>
        <v>6699.590179999992</v>
      </c>
      <c r="K43" s="162">
        <f t="shared" si="3"/>
        <v>1.1243095588744871</v>
      </c>
      <c r="L43" s="127">
        <f t="shared" si="8"/>
        <v>72793.23633</v>
      </c>
      <c r="M43" s="127">
        <f t="shared" si="9"/>
        <v>85256.381209999992</v>
      </c>
      <c r="N43" s="127">
        <f t="shared" si="11"/>
        <v>12463.144879999993</v>
      </c>
      <c r="O43" s="147">
        <f t="shared" si="4"/>
        <v>1.1712129520316932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184" customFormat="1" ht="24" customHeight="1" x14ac:dyDescent="0.4">
      <c r="A44" s="192">
        <v>24060000</v>
      </c>
      <c r="B44" s="90" t="s">
        <v>20</v>
      </c>
      <c r="C44" s="91">
        <v>300.2</v>
      </c>
      <c r="D44" s="140">
        <v>18898.827559999998</v>
      </c>
      <c r="E44" s="140">
        <v>24662.382260000002</v>
      </c>
      <c r="F44" s="140">
        <f t="shared" si="12"/>
        <v>5763.5547000000042</v>
      </c>
      <c r="G44" s="177">
        <f t="shared" si="13"/>
        <v>1.3049689025259303</v>
      </c>
      <c r="H44" s="252">
        <v>688.85877000000005</v>
      </c>
      <c r="I44" s="252">
        <v>3917.9526499999997</v>
      </c>
      <c r="J44" s="144">
        <f t="shared" si="14"/>
        <v>3229.0938799999994</v>
      </c>
      <c r="K44" s="193">
        <f t="shared" si="3"/>
        <v>5.6875992883127546</v>
      </c>
      <c r="L44" s="128">
        <f t="shared" si="8"/>
        <v>19587.686329999997</v>
      </c>
      <c r="M44" s="140">
        <f t="shared" si="9"/>
        <v>28580.334910000001</v>
      </c>
      <c r="N44" s="128">
        <f t="shared" si="11"/>
        <v>8992.6485800000046</v>
      </c>
      <c r="O44" s="177">
        <f t="shared" si="4"/>
        <v>1.459097028025566</v>
      </c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:30" s="184" customFormat="1" ht="55.5" customHeight="1" x14ac:dyDescent="0.4">
      <c r="A45" s="192">
        <v>24110000</v>
      </c>
      <c r="B45" s="90" t="s">
        <v>83</v>
      </c>
      <c r="C45" s="91"/>
      <c r="D45" s="140">
        <v>0</v>
      </c>
      <c r="E45" s="140">
        <v>0</v>
      </c>
      <c r="F45" s="140"/>
      <c r="G45" s="177" t="str">
        <f t="shared" si="13"/>
        <v/>
      </c>
      <c r="H45" s="252">
        <v>30.385000000000002</v>
      </c>
      <c r="I45" s="252">
        <v>30.485389999999999</v>
      </c>
      <c r="J45" s="144">
        <f t="shared" si="14"/>
        <v>0.10038999999999731</v>
      </c>
      <c r="K45" s="193">
        <f t="shared" si="3"/>
        <v>1.0033039328616093</v>
      </c>
      <c r="L45" s="128">
        <f t="shared" si="8"/>
        <v>30.385000000000002</v>
      </c>
      <c r="M45" s="140">
        <f t="shared" si="9"/>
        <v>30.485389999999999</v>
      </c>
      <c r="N45" s="128">
        <f t="shared" si="11"/>
        <v>0.10038999999999731</v>
      </c>
      <c r="O45" s="177">
        <f t="shared" si="4"/>
        <v>1.0033039328616093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:30" s="184" customFormat="1" ht="53.25" customHeight="1" x14ac:dyDescent="0.4">
      <c r="A46" s="192" t="s">
        <v>91</v>
      </c>
      <c r="B46" s="90" t="s">
        <v>92</v>
      </c>
      <c r="C46" s="91"/>
      <c r="D46" s="140">
        <v>0</v>
      </c>
      <c r="E46" s="140">
        <v>0</v>
      </c>
      <c r="F46" s="140"/>
      <c r="G46" s="177" t="str">
        <f t="shared" si="13"/>
        <v/>
      </c>
      <c r="H46" s="252">
        <v>53175.165000000001</v>
      </c>
      <c r="I46" s="252">
        <v>56645.560909999993</v>
      </c>
      <c r="J46" s="144">
        <f t="shared" si="14"/>
        <v>3470.395909999992</v>
      </c>
      <c r="K46" s="193">
        <f t="shared" si="3"/>
        <v>1.0652634723371333</v>
      </c>
      <c r="L46" s="128">
        <f t="shared" si="8"/>
        <v>53175.165000000001</v>
      </c>
      <c r="M46" s="140">
        <f t="shared" si="9"/>
        <v>56645.560909999993</v>
      </c>
      <c r="N46" s="128">
        <f t="shared" si="11"/>
        <v>3470.395909999992</v>
      </c>
      <c r="O46" s="177">
        <f t="shared" si="4"/>
        <v>1.0652634723371333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s="7" customFormat="1" ht="22.5" customHeight="1" x14ac:dyDescent="0.4">
      <c r="A47" s="153">
        <v>25000000</v>
      </c>
      <c r="B47" s="88" t="s">
        <v>53</v>
      </c>
      <c r="C47" s="92"/>
      <c r="D47" s="140">
        <v>0</v>
      </c>
      <c r="E47" s="140">
        <v>0</v>
      </c>
      <c r="F47" s="127">
        <f>E47-D47</f>
        <v>0</v>
      </c>
      <c r="G47" s="147" t="str">
        <f t="shared" si="13"/>
        <v/>
      </c>
      <c r="H47" s="253">
        <v>853266.25219000003</v>
      </c>
      <c r="I47" s="253">
        <v>851700.43171000003</v>
      </c>
      <c r="J47" s="126">
        <f t="shared" si="14"/>
        <v>-1565.8204799999949</v>
      </c>
      <c r="K47" s="162">
        <f t="shared" si="3"/>
        <v>0.99816490986725281</v>
      </c>
      <c r="L47" s="127">
        <f t="shared" si="8"/>
        <v>853266.25219000003</v>
      </c>
      <c r="M47" s="146">
        <f t="shared" si="9"/>
        <v>851700.43171000003</v>
      </c>
      <c r="N47" s="127">
        <f t="shared" si="11"/>
        <v>-1565.8204799999949</v>
      </c>
      <c r="O47" s="147">
        <f t="shared" si="4"/>
        <v>0.99816490986725281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7" customFormat="1" ht="21" x14ac:dyDescent="0.4">
      <c r="A48" s="153">
        <v>30000000</v>
      </c>
      <c r="B48" s="88" t="s">
        <v>69</v>
      </c>
      <c r="C48" s="96"/>
      <c r="D48" s="140">
        <v>348.26706999999999</v>
      </c>
      <c r="E48" s="140">
        <v>390.89534999999995</v>
      </c>
      <c r="F48" s="127">
        <f>E48-D48</f>
        <v>42.628279999999961</v>
      </c>
      <c r="G48" s="147">
        <f t="shared" si="13"/>
        <v>1.122401121644949</v>
      </c>
      <c r="H48" s="253">
        <v>207461.15787999998</v>
      </c>
      <c r="I48" s="253">
        <v>222796.49240000002</v>
      </c>
      <c r="J48" s="126">
        <f t="shared" si="14"/>
        <v>15335.334520000033</v>
      </c>
      <c r="K48" s="162">
        <f t="shared" si="3"/>
        <v>1.0739190635813878</v>
      </c>
      <c r="L48" s="127">
        <f t="shared" si="8"/>
        <v>207809.42494999999</v>
      </c>
      <c r="M48" s="127">
        <f t="shared" si="9"/>
        <v>223187.38775000002</v>
      </c>
      <c r="N48" s="127">
        <f t="shared" si="11"/>
        <v>15377.962800000038</v>
      </c>
      <c r="O48" s="147">
        <f t="shared" si="4"/>
        <v>1.0740003144886237</v>
      </c>
      <c r="P48" s="50"/>
      <c r="Q48" s="50"/>
      <c r="R48" s="50"/>
      <c r="S48" s="50"/>
      <c r="T48" s="51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80" customFormat="1" ht="61.2" x14ac:dyDescent="0.35">
      <c r="A49" s="156" t="s">
        <v>188</v>
      </c>
      <c r="B49" s="94" t="s">
        <v>189</v>
      </c>
      <c r="C49" s="97"/>
      <c r="D49" s="126">
        <v>0</v>
      </c>
      <c r="E49" s="126">
        <v>0</v>
      </c>
      <c r="F49" s="127">
        <f>E49-D49</f>
        <v>0</v>
      </c>
      <c r="G49" s="147" t="str">
        <f t="shared" si="13"/>
        <v/>
      </c>
      <c r="H49" s="253">
        <v>262708</v>
      </c>
      <c r="I49" s="253">
        <v>7227.7846600000003</v>
      </c>
      <c r="J49" s="126">
        <f t="shared" ref="J49:J57" si="15">I49-H49</f>
        <v>-255480.21534</v>
      </c>
      <c r="K49" s="162">
        <f t="shared" si="3"/>
        <v>2.7512617278499324E-2</v>
      </c>
      <c r="L49" s="126">
        <f t="shared" si="8"/>
        <v>262708</v>
      </c>
      <c r="M49" s="126">
        <f t="shared" si="9"/>
        <v>7227.7846600000003</v>
      </c>
      <c r="N49" s="126">
        <f>M49-L49</f>
        <v>-255480.21534</v>
      </c>
      <c r="O49" s="147">
        <f t="shared" si="4"/>
        <v>2.7512617278499324E-2</v>
      </c>
      <c r="P49" s="79"/>
      <c r="Q49" s="79"/>
      <c r="R49" s="79"/>
      <c r="S49" s="79"/>
      <c r="T49" s="82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7" customFormat="1" ht="30" customHeight="1" x14ac:dyDescent="0.35">
      <c r="A50" s="153">
        <v>50000000</v>
      </c>
      <c r="B50" s="88" t="s">
        <v>21</v>
      </c>
      <c r="C50" s="92" t="e">
        <f>#REF!+C51</f>
        <v>#REF!</v>
      </c>
      <c r="D50" s="127">
        <f>D51</f>
        <v>0</v>
      </c>
      <c r="E50" s="127">
        <f>E51</f>
        <v>0</v>
      </c>
      <c r="F50" s="127">
        <f>E50-D50</f>
        <v>0</v>
      </c>
      <c r="G50" s="147" t="str">
        <f t="shared" si="13"/>
        <v/>
      </c>
      <c r="H50" s="126">
        <f>H51</f>
        <v>15612.20912</v>
      </c>
      <c r="I50" s="126">
        <f>I51</f>
        <v>22442.034350000002</v>
      </c>
      <c r="J50" s="126">
        <f t="shared" si="15"/>
        <v>6829.8252300000022</v>
      </c>
      <c r="K50" s="162">
        <f t="shared" si="3"/>
        <v>1.4374669322902334</v>
      </c>
      <c r="L50" s="127">
        <f t="shared" si="8"/>
        <v>15612.20912</v>
      </c>
      <c r="M50" s="127">
        <f t="shared" si="9"/>
        <v>22442.034350000002</v>
      </c>
      <c r="N50" s="127">
        <f t="shared" si="11"/>
        <v>6829.8252300000022</v>
      </c>
      <c r="O50" s="147">
        <f t="shared" si="4"/>
        <v>1.4374669322902334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s="184" customFormat="1" ht="81" customHeight="1" x14ac:dyDescent="0.4">
      <c r="A51" s="192">
        <v>50110000</v>
      </c>
      <c r="B51" s="90" t="s">
        <v>183</v>
      </c>
      <c r="C51" s="91"/>
      <c r="D51" s="140">
        <v>0</v>
      </c>
      <c r="E51" s="140">
        <v>0</v>
      </c>
      <c r="F51" s="140"/>
      <c r="G51" s="177" t="str">
        <f t="shared" si="13"/>
        <v/>
      </c>
      <c r="H51" s="252">
        <v>15612.20912</v>
      </c>
      <c r="I51" s="252">
        <v>22442.034350000002</v>
      </c>
      <c r="J51" s="144">
        <f t="shared" si="15"/>
        <v>6829.8252300000022</v>
      </c>
      <c r="K51" s="193">
        <f t="shared" si="3"/>
        <v>1.4374669322902334</v>
      </c>
      <c r="L51" s="128">
        <f t="shared" si="8"/>
        <v>15612.20912</v>
      </c>
      <c r="M51" s="140">
        <f t="shared" si="9"/>
        <v>22442.034350000002</v>
      </c>
      <c r="N51" s="128">
        <f t="shared" si="11"/>
        <v>6829.8252300000022</v>
      </c>
      <c r="O51" s="177">
        <f t="shared" si="4"/>
        <v>1.4374669322902334</v>
      </c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:30" ht="20.25" customHeight="1" x14ac:dyDescent="0.35">
      <c r="A52" s="14">
        <v>900101</v>
      </c>
      <c r="B52" s="98" t="s">
        <v>22</v>
      </c>
      <c r="C52" s="99" t="e">
        <f>C10+C36+C50+#REF!</f>
        <v>#REF!</v>
      </c>
      <c r="D52" s="142">
        <f>D10+D36+D50+D48</f>
        <v>6441730.2884100005</v>
      </c>
      <c r="E52" s="142">
        <f>E10+E36+E50+E48</f>
        <v>6716548.3059800006</v>
      </c>
      <c r="F52" s="142">
        <f t="shared" ref="F52:F64" si="16">E52-D52</f>
        <v>274818.01757000014</v>
      </c>
      <c r="G52" s="149">
        <f t="shared" si="13"/>
        <v>1.0426621428196792</v>
      </c>
      <c r="H52" s="142">
        <f>H10+H36+H48+H50+H49</f>
        <v>1398094.64946</v>
      </c>
      <c r="I52" s="142">
        <f>I10+I36+I48+I50+I49</f>
        <v>1173276.56941</v>
      </c>
      <c r="J52" s="142">
        <f t="shared" si="15"/>
        <v>-224818.08004999999</v>
      </c>
      <c r="K52" s="149">
        <f t="shared" ref="K52:K64" si="17">IFERROR(I52/H52,"")</f>
        <v>0.83919680964601806</v>
      </c>
      <c r="L52" s="142">
        <f t="shared" si="8"/>
        <v>7839824.9378700005</v>
      </c>
      <c r="M52" s="142">
        <f t="shared" si="9"/>
        <v>7889824.8753900006</v>
      </c>
      <c r="N52" s="142">
        <f t="shared" si="11"/>
        <v>49999.937520000152</v>
      </c>
      <c r="O52" s="149">
        <f t="shared" ref="O52:O62" si="18">IFERROR(M52/L52,"")</f>
        <v>1.0063776854606123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7" customFormat="1" ht="22.5" customHeight="1" x14ac:dyDescent="0.35">
      <c r="A53" s="153">
        <v>40000000</v>
      </c>
      <c r="B53" s="88" t="s">
        <v>54</v>
      </c>
      <c r="C53" s="100">
        <f>C54+C86</f>
        <v>226954.7</v>
      </c>
      <c r="D53" s="126">
        <f>D54</f>
        <v>4497715.9799999995</v>
      </c>
      <c r="E53" s="127">
        <f>E54</f>
        <v>4488831.0909500001</v>
      </c>
      <c r="F53" s="127">
        <f t="shared" si="16"/>
        <v>-8884.8890499994159</v>
      </c>
      <c r="G53" s="162">
        <f t="shared" si="13"/>
        <v>0.99802457756570051</v>
      </c>
      <c r="H53" s="126">
        <f>H54</f>
        <v>441652.179</v>
      </c>
      <c r="I53" s="126">
        <f>I54</f>
        <v>408974.53438000003</v>
      </c>
      <c r="J53" s="127">
        <f t="shared" si="15"/>
        <v>-32677.644619999977</v>
      </c>
      <c r="K53" s="162">
        <f t="shared" si="17"/>
        <v>0.92601045308099794</v>
      </c>
      <c r="L53" s="127">
        <f t="shared" si="8"/>
        <v>4939368.159</v>
      </c>
      <c r="M53" s="127">
        <f t="shared" si="9"/>
        <v>4897805.6253300002</v>
      </c>
      <c r="N53" s="127">
        <f t="shared" si="11"/>
        <v>-41562.533669999801</v>
      </c>
      <c r="O53" s="162">
        <f t="shared" si="18"/>
        <v>0.99158545539994447</v>
      </c>
    </row>
    <row r="54" spans="1:30" s="7" customFormat="1" ht="23.25" customHeight="1" x14ac:dyDescent="0.35">
      <c r="A54" s="153">
        <v>41000000</v>
      </c>
      <c r="B54" s="88" t="s">
        <v>55</v>
      </c>
      <c r="C54" s="100">
        <f>C55+C60</f>
        <v>226954.7</v>
      </c>
      <c r="D54" s="127">
        <f>D55+D60</f>
        <v>4497715.9799999995</v>
      </c>
      <c r="E54" s="127">
        <f>E55+E60</f>
        <v>4488831.0909500001</v>
      </c>
      <c r="F54" s="127">
        <f t="shared" si="16"/>
        <v>-8884.8890499994159</v>
      </c>
      <c r="G54" s="162">
        <f t="shared" si="13"/>
        <v>0.99802457756570051</v>
      </c>
      <c r="H54" s="126">
        <f>H55+H60</f>
        <v>441652.179</v>
      </c>
      <c r="I54" s="126">
        <f>I55+I60</f>
        <v>408974.53438000003</v>
      </c>
      <c r="J54" s="127">
        <f t="shared" si="15"/>
        <v>-32677.644619999977</v>
      </c>
      <c r="K54" s="162">
        <f t="shared" si="17"/>
        <v>0.92601045308099794</v>
      </c>
      <c r="L54" s="127">
        <f t="shared" si="8"/>
        <v>4939368.159</v>
      </c>
      <c r="M54" s="127">
        <f t="shared" si="9"/>
        <v>4897805.6253300002</v>
      </c>
      <c r="N54" s="127">
        <f t="shared" si="11"/>
        <v>-41562.533669999801</v>
      </c>
      <c r="O54" s="162">
        <f t="shared" si="18"/>
        <v>0.99158545539994447</v>
      </c>
    </row>
    <row r="55" spans="1:30" s="83" customFormat="1" ht="23.25" customHeight="1" x14ac:dyDescent="0.35">
      <c r="A55" s="153">
        <v>41020000</v>
      </c>
      <c r="B55" s="124" t="s">
        <v>67</v>
      </c>
      <c r="C55" s="101">
        <f>SUM(C56:C56)</f>
        <v>226954.7</v>
      </c>
      <c r="D55" s="143">
        <f>SUM(D56:D59)</f>
        <v>1760636.0109999997</v>
      </c>
      <c r="E55" s="143">
        <f>SUM(E56:E59)</f>
        <v>1760636.0109999997</v>
      </c>
      <c r="F55" s="143">
        <f t="shared" si="16"/>
        <v>0</v>
      </c>
      <c r="G55" s="162">
        <f t="shared" si="13"/>
        <v>1</v>
      </c>
      <c r="H55" s="257">
        <f>H56+H57</f>
        <v>0</v>
      </c>
      <c r="I55" s="257">
        <f>I56+I57</f>
        <v>0</v>
      </c>
      <c r="J55" s="127">
        <f t="shared" si="15"/>
        <v>0</v>
      </c>
      <c r="K55" s="162" t="str">
        <f t="shared" si="17"/>
        <v/>
      </c>
      <c r="L55" s="139">
        <f t="shared" ref="L55:L79" si="19">D55+H55</f>
        <v>1760636.0109999997</v>
      </c>
      <c r="M55" s="143">
        <f t="shared" ref="M55:M79" si="20">I55+E55</f>
        <v>1760636.0109999997</v>
      </c>
      <c r="N55" s="139">
        <f t="shared" si="11"/>
        <v>0</v>
      </c>
      <c r="O55" s="162">
        <f t="shared" si="18"/>
        <v>1</v>
      </c>
    </row>
    <row r="56" spans="1:30" s="184" customFormat="1" ht="29.25" customHeight="1" x14ac:dyDescent="0.4">
      <c r="A56" s="192">
        <v>41020100</v>
      </c>
      <c r="B56" s="90" t="s">
        <v>105</v>
      </c>
      <c r="C56" s="102">
        <v>226954.7</v>
      </c>
      <c r="D56" s="140">
        <v>1511734.4</v>
      </c>
      <c r="E56" s="140">
        <v>1511734.4</v>
      </c>
      <c r="F56" s="140">
        <f t="shared" si="16"/>
        <v>0</v>
      </c>
      <c r="G56" s="193">
        <f t="shared" si="13"/>
        <v>1</v>
      </c>
      <c r="H56" s="230">
        <v>0</v>
      </c>
      <c r="I56" s="230">
        <v>0</v>
      </c>
      <c r="J56" s="139">
        <f t="shared" si="15"/>
        <v>0</v>
      </c>
      <c r="K56" s="193" t="str">
        <f t="shared" si="17"/>
        <v/>
      </c>
      <c r="L56" s="128">
        <f t="shared" si="19"/>
        <v>1511734.4</v>
      </c>
      <c r="M56" s="140">
        <f t="shared" si="20"/>
        <v>1511734.4</v>
      </c>
      <c r="N56" s="128">
        <f t="shared" si="11"/>
        <v>0</v>
      </c>
      <c r="O56" s="193">
        <f t="shared" si="18"/>
        <v>1</v>
      </c>
    </row>
    <row r="57" spans="1:30" s="184" customFormat="1" ht="84" customHeight="1" x14ac:dyDescent="0.4">
      <c r="A57" s="192">
        <v>41020200</v>
      </c>
      <c r="B57" s="90" t="s">
        <v>156</v>
      </c>
      <c r="C57" s="102"/>
      <c r="D57" s="140">
        <v>114236.4</v>
      </c>
      <c r="E57" s="140">
        <v>114236.4</v>
      </c>
      <c r="F57" s="140">
        <f t="shared" si="16"/>
        <v>0</v>
      </c>
      <c r="G57" s="193">
        <f t="shared" si="13"/>
        <v>1</v>
      </c>
      <c r="H57" s="230">
        <v>0</v>
      </c>
      <c r="I57" s="230">
        <v>0</v>
      </c>
      <c r="J57" s="139">
        <f t="shared" si="15"/>
        <v>0</v>
      </c>
      <c r="K57" s="193" t="str">
        <f t="shared" si="17"/>
        <v/>
      </c>
      <c r="L57" s="128">
        <f t="shared" si="19"/>
        <v>114236.4</v>
      </c>
      <c r="M57" s="140">
        <f t="shared" si="20"/>
        <v>114236.4</v>
      </c>
      <c r="N57" s="128">
        <f t="shared" ref="N57:N62" si="21">M57-L57</f>
        <v>0</v>
      </c>
      <c r="O57" s="193">
        <f t="shared" si="18"/>
        <v>1</v>
      </c>
    </row>
    <row r="58" spans="1:30" s="184" customFormat="1" ht="129" customHeight="1" x14ac:dyDescent="0.4">
      <c r="A58" s="192" t="s">
        <v>251</v>
      </c>
      <c r="B58" s="90" t="s">
        <v>252</v>
      </c>
      <c r="C58" s="102"/>
      <c r="D58" s="140">
        <v>17629.311000000002</v>
      </c>
      <c r="E58" s="140">
        <v>17629.311000000002</v>
      </c>
      <c r="F58" s="140">
        <f t="shared" si="16"/>
        <v>0</v>
      </c>
      <c r="G58" s="193">
        <f t="shared" si="13"/>
        <v>1</v>
      </c>
      <c r="H58" s="230"/>
      <c r="I58" s="230"/>
      <c r="J58" s="139"/>
      <c r="K58" s="193"/>
      <c r="L58" s="128">
        <f t="shared" si="19"/>
        <v>17629.311000000002</v>
      </c>
      <c r="M58" s="140">
        <f t="shared" si="20"/>
        <v>17629.311000000002</v>
      </c>
      <c r="N58" s="128">
        <f>M58-L58</f>
        <v>0</v>
      </c>
      <c r="O58" s="193">
        <f>IFERROR(M58/L58,"")</f>
        <v>1</v>
      </c>
    </row>
    <row r="59" spans="1:30" s="184" customFormat="1" ht="126" x14ac:dyDescent="0.4">
      <c r="A59" s="192" t="s">
        <v>233</v>
      </c>
      <c r="B59" s="90" t="s">
        <v>234</v>
      </c>
      <c r="C59" s="102"/>
      <c r="D59" s="140">
        <v>117035.9</v>
      </c>
      <c r="E59" s="140">
        <v>117035.9</v>
      </c>
      <c r="F59" s="140">
        <f t="shared" si="16"/>
        <v>0</v>
      </c>
      <c r="G59" s="193">
        <f t="shared" si="13"/>
        <v>1</v>
      </c>
      <c r="H59" s="230">
        <v>0</v>
      </c>
      <c r="I59" s="230">
        <v>0</v>
      </c>
      <c r="J59" s="139">
        <f>I59-H59</f>
        <v>0</v>
      </c>
      <c r="K59" s="193" t="str">
        <f>IFERROR(I59/H59,"")</f>
        <v/>
      </c>
      <c r="L59" s="128">
        <f t="shared" si="19"/>
        <v>117035.9</v>
      </c>
      <c r="M59" s="140">
        <f t="shared" si="20"/>
        <v>117035.9</v>
      </c>
      <c r="N59" s="128">
        <f t="shared" si="21"/>
        <v>0</v>
      </c>
      <c r="O59" s="193">
        <f>IFERROR(M59/L59,"")</f>
        <v>1</v>
      </c>
    </row>
    <row r="60" spans="1:30" s="7" customFormat="1" ht="28.5" customHeight="1" x14ac:dyDescent="0.35">
      <c r="A60" s="153">
        <v>41030000</v>
      </c>
      <c r="B60" s="103" t="s">
        <v>68</v>
      </c>
      <c r="C60" s="92">
        <f>C78</f>
        <v>0</v>
      </c>
      <c r="D60" s="127">
        <f>SUM(D62:D78)</f>
        <v>2737079.969</v>
      </c>
      <c r="E60" s="127">
        <f>SUM(E62:E78)</f>
        <v>2728195.0799500006</v>
      </c>
      <c r="F60" s="127">
        <f t="shared" si="16"/>
        <v>-8884.8890499994159</v>
      </c>
      <c r="G60" s="162">
        <f t="shared" si="13"/>
        <v>0.99675388035766976</v>
      </c>
      <c r="H60" s="126">
        <f>SUM(H61:H79)</f>
        <v>441652.179</v>
      </c>
      <c r="I60" s="126">
        <f>SUM(I61:I79)</f>
        <v>408974.53438000003</v>
      </c>
      <c r="J60" s="126">
        <f>SUM(J61:J78)</f>
        <v>-32677.644619999999</v>
      </c>
      <c r="K60" s="162">
        <f t="shared" si="17"/>
        <v>0.92601045308099794</v>
      </c>
      <c r="L60" s="127">
        <f t="shared" si="19"/>
        <v>3178732.148</v>
      </c>
      <c r="M60" s="127">
        <f t="shared" si="20"/>
        <v>3137169.6143300007</v>
      </c>
      <c r="N60" s="127">
        <f t="shared" si="21"/>
        <v>-41562.533669999335</v>
      </c>
      <c r="O60" s="162">
        <f t="shared" si="18"/>
        <v>0.98692480783693914</v>
      </c>
    </row>
    <row r="61" spans="1:30" s="7" customFormat="1" ht="101.25" hidden="1" customHeight="1" x14ac:dyDescent="0.4">
      <c r="A61" s="154">
        <v>41030400</v>
      </c>
      <c r="B61" s="160" t="s">
        <v>215</v>
      </c>
      <c r="C61" s="92"/>
      <c r="D61" s="128"/>
      <c r="E61" s="128"/>
      <c r="F61" s="128">
        <f t="shared" si="16"/>
        <v>0</v>
      </c>
      <c r="G61" s="162" t="str">
        <f t="shared" si="13"/>
        <v/>
      </c>
      <c r="H61" s="144"/>
      <c r="I61" s="144"/>
      <c r="J61" s="128">
        <f>I61-H61</f>
        <v>0</v>
      </c>
      <c r="K61" s="162" t="str">
        <f t="shared" si="17"/>
        <v/>
      </c>
      <c r="L61" s="128">
        <f t="shared" si="19"/>
        <v>0</v>
      </c>
      <c r="M61" s="128">
        <f t="shared" si="20"/>
        <v>0</v>
      </c>
      <c r="N61" s="128">
        <f t="shared" si="21"/>
        <v>0</v>
      </c>
      <c r="O61" s="162" t="str">
        <f t="shared" si="18"/>
        <v/>
      </c>
    </row>
    <row r="62" spans="1:30" s="7" customFormat="1" ht="150" customHeight="1" x14ac:dyDescent="0.4">
      <c r="A62" s="154">
        <v>41030500</v>
      </c>
      <c r="B62" s="145" t="s">
        <v>249</v>
      </c>
      <c r="C62" s="92"/>
      <c r="D62" s="140">
        <v>32339.988000000001</v>
      </c>
      <c r="E62" s="140">
        <v>32314.568370000001</v>
      </c>
      <c r="F62" s="128">
        <f t="shared" si="16"/>
        <v>-25.419630000000325</v>
      </c>
      <c r="G62" s="193">
        <f t="shared" si="13"/>
        <v>0.99921398764897496</v>
      </c>
      <c r="H62" s="144"/>
      <c r="I62" s="144"/>
      <c r="J62" s="128">
        <f>I62-H62</f>
        <v>0</v>
      </c>
      <c r="K62" s="162" t="str">
        <f t="shared" si="17"/>
        <v/>
      </c>
      <c r="L62" s="128">
        <f t="shared" si="19"/>
        <v>32339.988000000001</v>
      </c>
      <c r="M62" s="128">
        <f t="shared" si="20"/>
        <v>32314.568370000001</v>
      </c>
      <c r="N62" s="128">
        <f t="shared" si="21"/>
        <v>-25.419630000000325</v>
      </c>
      <c r="O62" s="163">
        <f t="shared" si="18"/>
        <v>0.99921398764897496</v>
      </c>
    </row>
    <row r="63" spans="1:30" s="7" customFormat="1" ht="150" customHeight="1" x14ac:dyDescent="0.4">
      <c r="A63" s="154">
        <v>41030600</v>
      </c>
      <c r="B63" s="145" t="s">
        <v>224</v>
      </c>
      <c r="C63" s="241"/>
      <c r="D63" s="140">
        <v>3854.7</v>
      </c>
      <c r="E63" s="140">
        <v>3854.7</v>
      </c>
      <c r="F63" s="128">
        <f t="shared" si="16"/>
        <v>0</v>
      </c>
      <c r="G63" s="193">
        <f t="shared" si="13"/>
        <v>1</v>
      </c>
      <c r="H63" s="144"/>
      <c r="I63" s="144"/>
      <c r="J63" s="128"/>
      <c r="K63" s="162"/>
      <c r="L63" s="128">
        <f t="shared" si="19"/>
        <v>3854.7</v>
      </c>
      <c r="M63" s="128">
        <f t="shared" si="20"/>
        <v>3854.7</v>
      </c>
      <c r="N63" s="128">
        <f>M63-L63</f>
        <v>0</v>
      </c>
      <c r="O63" s="163">
        <f>IFERROR(M63/L63,"")</f>
        <v>1</v>
      </c>
    </row>
    <row r="64" spans="1:30" s="7" customFormat="1" ht="101.25" customHeight="1" x14ac:dyDescent="0.4">
      <c r="A64" s="154" t="s">
        <v>262</v>
      </c>
      <c r="B64" s="145" t="s">
        <v>263</v>
      </c>
      <c r="C64" s="145"/>
      <c r="D64" s="140">
        <v>0</v>
      </c>
      <c r="E64" s="140">
        <v>0</v>
      </c>
      <c r="F64" s="128">
        <f t="shared" si="16"/>
        <v>0</v>
      </c>
      <c r="G64" s="193" t="str">
        <f t="shared" si="13"/>
        <v/>
      </c>
      <c r="H64" s="144">
        <v>26000</v>
      </c>
      <c r="I64" s="144">
        <v>0</v>
      </c>
      <c r="J64" s="128">
        <f>I64-H64</f>
        <v>-26000</v>
      </c>
      <c r="K64" s="162">
        <f t="shared" si="17"/>
        <v>0</v>
      </c>
      <c r="L64" s="128">
        <f t="shared" si="19"/>
        <v>26000</v>
      </c>
      <c r="M64" s="128">
        <f t="shared" si="20"/>
        <v>0</v>
      </c>
      <c r="N64" s="128">
        <f>M64-L64</f>
        <v>-26000</v>
      </c>
      <c r="O64" s="163">
        <f>IFERROR(M64/L64,"")</f>
        <v>0</v>
      </c>
    </row>
    <row r="65" spans="1:30" s="184" customFormat="1" ht="51.75" customHeight="1" x14ac:dyDescent="0.4">
      <c r="A65" s="192" t="s">
        <v>245</v>
      </c>
      <c r="B65" s="145" t="s">
        <v>246</v>
      </c>
      <c r="C65" s="96"/>
      <c r="D65" s="140">
        <v>41079</v>
      </c>
      <c r="E65" s="140">
        <v>41079</v>
      </c>
      <c r="F65" s="140">
        <f>E65-D65</f>
        <v>0</v>
      </c>
      <c r="G65" s="193">
        <f>IFERROR(E65/D65,"")</f>
        <v>1</v>
      </c>
      <c r="H65" s="144"/>
      <c r="I65" s="144"/>
      <c r="J65" s="128"/>
      <c r="K65" s="235"/>
      <c r="L65" s="128">
        <f t="shared" si="19"/>
        <v>41079</v>
      </c>
      <c r="M65" s="128">
        <f t="shared" si="20"/>
        <v>41079</v>
      </c>
      <c r="N65" s="128">
        <f>M65-L65</f>
        <v>0</v>
      </c>
      <c r="O65" s="193">
        <f>IFERROR(M65/L65,"")</f>
        <v>1</v>
      </c>
    </row>
    <row r="66" spans="1:30" s="184" customFormat="1" ht="82.5" customHeight="1" x14ac:dyDescent="0.4">
      <c r="A66" s="192" t="s">
        <v>247</v>
      </c>
      <c r="B66" s="145" t="s">
        <v>248</v>
      </c>
      <c r="C66" s="96"/>
      <c r="D66" s="140">
        <v>25037</v>
      </c>
      <c r="E66" s="140">
        <v>19120.660600000003</v>
      </c>
      <c r="F66" s="140">
        <f>E66-D66</f>
        <v>-5916.3393999999971</v>
      </c>
      <c r="G66" s="193">
        <f>IFERROR(E66/D66,"")</f>
        <v>0.76369615369253518</v>
      </c>
      <c r="H66" s="144"/>
      <c r="I66" s="144"/>
      <c r="J66" s="128"/>
      <c r="K66" s="235"/>
      <c r="L66" s="128">
        <f t="shared" si="19"/>
        <v>25037</v>
      </c>
      <c r="M66" s="128">
        <f t="shared" si="20"/>
        <v>19120.660600000003</v>
      </c>
      <c r="N66" s="128">
        <f>M66-L66</f>
        <v>-5916.3393999999971</v>
      </c>
      <c r="O66" s="193">
        <f>IFERROR(M66/L66,"")</f>
        <v>0.76369615369253518</v>
      </c>
    </row>
    <row r="67" spans="1:30" s="184" customFormat="1" ht="82.5" customHeight="1" x14ac:dyDescent="0.4">
      <c r="A67" s="192" t="s">
        <v>237</v>
      </c>
      <c r="B67" s="145" t="s">
        <v>238</v>
      </c>
      <c r="C67" s="96"/>
      <c r="D67" s="140">
        <v>784.7</v>
      </c>
      <c r="E67" s="140">
        <v>330.72853999999995</v>
      </c>
      <c r="F67" s="128">
        <f>E67-D67</f>
        <v>-453.97146000000009</v>
      </c>
      <c r="G67" s="193">
        <f>IFERROR(E67/D67,"")</f>
        <v>0.42147131387791503</v>
      </c>
      <c r="H67" s="144"/>
      <c r="I67" s="144"/>
      <c r="J67" s="128"/>
      <c r="K67" s="235"/>
      <c r="L67" s="128">
        <f t="shared" si="19"/>
        <v>784.7</v>
      </c>
      <c r="M67" s="128">
        <f t="shared" si="20"/>
        <v>330.72853999999995</v>
      </c>
      <c r="N67" s="128">
        <f>M67-L67</f>
        <v>-453.97146000000009</v>
      </c>
      <c r="O67" s="193">
        <f>IFERROR(M67/L67,"")</f>
        <v>0.42147131387791503</v>
      </c>
    </row>
    <row r="68" spans="1:30" s="184" customFormat="1" ht="61.5" customHeight="1" x14ac:dyDescent="0.4">
      <c r="A68" s="192">
        <v>41033000</v>
      </c>
      <c r="B68" s="145" t="s">
        <v>213</v>
      </c>
      <c r="C68" s="96"/>
      <c r="D68" s="140">
        <v>63015.199999999997</v>
      </c>
      <c r="E68" s="140">
        <v>60919.118920000001</v>
      </c>
      <c r="F68" s="128">
        <f>E68-D68</f>
        <v>-2096.0810799999963</v>
      </c>
      <c r="G68" s="193">
        <f>IFERROR(E68/D68,"")</f>
        <v>0.96673689712958144</v>
      </c>
      <c r="H68" s="144"/>
      <c r="I68" s="144"/>
      <c r="J68" s="128">
        <f t="shared" ref="J68:J78" si="22">I68-H68</f>
        <v>0</v>
      </c>
      <c r="K68" s="193" t="str">
        <f t="shared" ref="K68:K78" si="23">IFERROR(I68/H68,"")</f>
        <v/>
      </c>
      <c r="L68" s="128">
        <f t="shared" si="19"/>
        <v>63015.199999999997</v>
      </c>
      <c r="M68" s="128">
        <f t="shared" si="20"/>
        <v>60919.118920000001</v>
      </c>
      <c r="N68" s="128">
        <f t="shared" ref="N68:N78" si="24">M68-L68</f>
        <v>-2096.0810799999963</v>
      </c>
      <c r="O68" s="193">
        <f t="shared" ref="O68:O78" si="25">IFERROR(M68/L68,"")</f>
        <v>0.96673689712958144</v>
      </c>
    </row>
    <row r="69" spans="1:30" s="234" customFormat="1" ht="44.25" customHeight="1" x14ac:dyDescent="0.4">
      <c r="A69" s="192" t="s">
        <v>200</v>
      </c>
      <c r="B69" s="145" t="s">
        <v>203</v>
      </c>
      <c r="C69" s="233"/>
      <c r="D69" s="140">
        <v>2520584</v>
      </c>
      <c r="E69" s="140">
        <v>2520584</v>
      </c>
      <c r="F69" s="144">
        <f>E69-D69</f>
        <v>0</v>
      </c>
      <c r="G69" s="193">
        <f>IFERROR(E69/D69,"")</f>
        <v>1</v>
      </c>
      <c r="H69" s="144">
        <v>118306.4</v>
      </c>
      <c r="I69" s="144">
        <v>118306.4</v>
      </c>
      <c r="J69" s="144">
        <f t="shared" si="22"/>
        <v>0</v>
      </c>
      <c r="K69" s="193">
        <f t="shared" si="23"/>
        <v>1</v>
      </c>
      <c r="L69" s="144">
        <f t="shared" si="19"/>
        <v>2638890.4</v>
      </c>
      <c r="M69" s="144">
        <f t="shared" si="20"/>
        <v>2638890.4</v>
      </c>
      <c r="N69" s="144">
        <f t="shared" si="24"/>
        <v>0</v>
      </c>
      <c r="O69" s="193">
        <f t="shared" si="25"/>
        <v>1</v>
      </c>
    </row>
    <row r="70" spans="1:30" s="234" customFormat="1" ht="88.5" customHeight="1" x14ac:dyDescent="0.4">
      <c r="A70" s="192" t="s">
        <v>259</v>
      </c>
      <c r="B70" s="145" t="s">
        <v>260</v>
      </c>
      <c r="C70" s="237"/>
      <c r="D70" s="140"/>
      <c r="E70" s="140"/>
      <c r="F70" s="144"/>
      <c r="G70" s="193"/>
      <c r="H70" s="144">
        <v>28476.498</v>
      </c>
      <c r="I70" s="144">
        <v>21798.85338</v>
      </c>
      <c r="J70" s="144">
        <f t="shared" si="22"/>
        <v>-6677.6446199999991</v>
      </c>
      <c r="K70" s="193">
        <f t="shared" si="23"/>
        <v>0.76550330662148136</v>
      </c>
      <c r="L70" s="144">
        <f t="shared" si="19"/>
        <v>28476.498</v>
      </c>
      <c r="M70" s="144">
        <f t="shared" si="20"/>
        <v>21798.85338</v>
      </c>
      <c r="N70" s="144">
        <f>M70-L70</f>
        <v>-6677.6446199999991</v>
      </c>
      <c r="O70" s="193">
        <f>IFERROR(M70/L70,"")</f>
        <v>0.76550330662148136</v>
      </c>
    </row>
    <row r="71" spans="1:30" s="234" customFormat="1" ht="155.25" customHeight="1" x14ac:dyDescent="0.4">
      <c r="A71" s="192">
        <v>41034800</v>
      </c>
      <c r="B71" s="145" t="s">
        <v>261</v>
      </c>
      <c r="C71" s="237"/>
      <c r="D71" s="140"/>
      <c r="E71" s="140"/>
      <c r="F71" s="144"/>
      <c r="G71" s="193"/>
      <c r="H71" s="144">
        <v>21060.580999999998</v>
      </c>
      <c r="I71" s="144">
        <v>21060.580999999998</v>
      </c>
      <c r="J71" s="144">
        <f>I71-H71</f>
        <v>0</v>
      </c>
      <c r="K71" s="193">
        <f>IFERROR(I71/H71,"")</f>
        <v>1</v>
      </c>
      <c r="L71" s="144">
        <f t="shared" si="19"/>
        <v>21060.580999999998</v>
      </c>
      <c r="M71" s="144">
        <f t="shared" si="20"/>
        <v>21060.580999999998</v>
      </c>
      <c r="N71" s="144">
        <f>M71-L71</f>
        <v>0</v>
      </c>
      <c r="O71" s="193">
        <f>IFERROR(M71/L71,"")</f>
        <v>1</v>
      </c>
    </row>
    <row r="72" spans="1:30" s="234" customFormat="1" ht="77.25" customHeight="1" x14ac:dyDescent="0.4">
      <c r="A72" s="192" t="s">
        <v>201</v>
      </c>
      <c r="B72" s="145" t="s">
        <v>205</v>
      </c>
      <c r="C72" s="232"/>
      <c r="D72" s="140">
        <v>10099.700000000001</v>
      </c>
      <c r="E72" s="140">
        <v>10099.700000000001</v>
      </c>
      <c r="F72" s="144">
        <f t="shared" ref="F72:F88" si="26">E72-D72</f>
        <v>0</v>
      </c>
      <c r="G72" s="193">
        <f t="shared" ref="G72:G80" si="27">IFERROR(E72/D72,"")</f>
        <v>1</v>
      </c>
      <c r="H72" s="144"/>
      <c r="I72" s="144"/>
      <c r="J72" s="144">
        <f t="shared" si="22"/>
        <v>0</v>
      </c>
      <c r="K72" s="193" t="str">
        <f t="shared" si="23"/>
        <v/>
      </c>
      <c r="L72" s="144">
        <f t="shared" si="19"/>
        <v>10099.700000000001</v>
      </c>
      <c r="M72" s="144">
        <f t="shared" si="20"/>
        <v>10099.700000000001</v>
      </c>
      <c r="N72" s="144">
        <f t="shared" si="24"/>
        <v>0</v>
      </c>
      <c r="O72" s="193">
        <f t="shared" si="25"/>
        <v>1</v>
      </c>
    </row>
    <row r="73" spans="1:30" s="234" customFormat="1" ht="113.25" customHeight="1" x14ac:dyDescent="0.4">
      <c r="A73" s="192" t="s">
        <v>254</v>
      </c>
      <c r="B73" s="145" t="s">
        <v>219</v>
      </c>
      <c r="C73" s="232"/>
      <c r="D73" s="140">
        <v>7221.8</v>
      </c>
      <c r="E73" s="140">
        <v>7007.0650599999999</v>
      </c>
      <c r="F73" s="144">
        <f t="shared" si="26"/>
        <v>-214.73494000000028</v>
      </c>
      <c r="G73" s="193">
        <f t="shared" si="27"/>
        <v>0.97026573153507434</v>
      </c>
      <c r="H73" s="144"/>
      <c r="I73" s="144"/>
      <c r="J73" s="144">
        <f>I73-H73</f>
        <v>0</v>
      </c>
      <c r="K73" s="193" t="str">
        <f>IFERROR(I73/H73,"")</f>
        <v/>
      </c>
      <c r="L73" s="144">
        <f t="shared" si="19"/>
        <v>7221.8</v>
      </c>
      <c r="M73" s="144">
        <f t="shared" si="20"/>
        <v>7007.0650599999999</v>
      </c>
      <c r="N73" s="144">
        <f>M73-L73</f>
        <v>-214.73494000000028</v>
      </c>
      <c r="O73" s="193">
        <f>IFERROR(M73/L73,"")</f>
        <v>0.97026573153507434</v>
      </c>
    </row>
    <row r="74" spans="1:30" s="184" customFormat="1" ht="117" customHeight="1" x14ac:dyDescent="0.4">
      <c r="A74" s="192" t="s">
        <v>255</v>
      </c>
      <c r="B74" s="145" t="s">
        <v>258</v>
      </c>
      <c r="C74" s="96"/>
      <c r="D74" s="140">
        <v>23006.516</v>
      </c>
      <c r="E74" s="140">
        <v>22880.861270000001</v>
      </c>
      <c r="F74" s="128">
        <f t="shared" si="26"/>
        <v>-125.65472999999838</v>
      </c>
      <c r="G74" s="193">
        <f t="shared" si="27"/>
        <v>0.99453829819343365</v>
      </c>
      <c r="H74" s="144"/>
      <c r="I74" s="144"/>
      <c r="J74" s="128">
        <f t="shared" si="22"/>
        <v>0</v>
      </c>
      <c r="K74" s="235" t="str">
        <f t="shared" si="23"/>
        <v/>
      </c>
      <c r="L74" s="128">
        <f t="shared" si="19"/>
        <v>23006.516</v>
      </c>
      <c r="M74" s="128">
        <f t="shared" si="20"/>
        <v>22880.861270000001</v>
      </c>
      <c r="N74" s="128">
        <f t="shared" si="24"/>
        <v>-125.65472999999838</v>
      </c>
      <c r="O74" s="193">
        <f t="shared" si="25"/>
        <v>0.99453829819343365</v>
      </c>
    </row>
    <row r="75" spans="1:30" s="184" customFormat="1" ht="143.25" customHeight="1" x14ac:dyDescent="0.4">
      <c r="A75" s="192" t="s">
        <v>256</v>
      </c>
      <c r="B75" s="145" t="s">
        <v>257</v>
      </c>
      <c r="C75" s="96"/>
      <c r="D75" s="140">
        <v>10057.365</v>
      </c>
      <c r="E75" s="140">
        <v>10004.67719</v>
      </c>
      <c r="F75" s="128">
        <f t="shared" si="26"/>
        <v>-52.687809999999445</v>
      </c>
      <c r="G75" s="193">
        <f t="shared" si="27"/>
        <v>0.99476127096908584</v>
      </c>
      <c r="H75" s="144"/>
      <c r="I75" s="144"/>
      <c r="J75" s="128">
        <f t="shared" si="22"/>
        <v>0</v>
      </c>
      <c r="K75" s="235" t="str">
        <f t="shared" si="23"/>
        <v/>
      </c>
      <c r="L75" s="128">
        <f t="shared" si="19"/>
        <v>10057.365</v>
      </c>
      <c r="M75" s="128">
        <f t="shared" si="20"/>
        <v>10004.67719</v>
      </c>
      <c r="N75" s="128">
        <f t="shared" si="24"/>
        <v>-52.687809999999445</v>
      </c>
      <c r="O75" s="193">
        <f t="shared" si="25"/>
        <v>0.99476127096908584</v>
      </c>
    </row>
    <row r="76" spans="1:30" s="184" customFormat="1" ht="210.75" hidden="1" customHeight="1" x14ac:dyDescent="0.4">
      <c r="A76" s="192">
        <v>41036100</v>
      </c>
      <c r="B76" s="145" t="s">
        <v>250</v>
      </c>
      <c r="C76" s="96"/>
      <c r="D76" s="140"/>
      <c r="E76" s="140"/>
      <c r="F76" s="128">
        <f t="shared" si="26"/>
        <v>0</v>
      </c>
      <c r="G76" s="193" t="str">
        <f t="shared" si="27"/>
        <v/>
      </c>
      <c r="H76" s="144"/>
      <c r="I76" s="144"/>
      <c r="J76" s="128">
        <f t="shared" si="22"/>
        <v>0</v>
      </c>
      <c r="K76" s="235" t="str">
        <f t="shared" si="23"/>
        <v/>
      </c>
      <c r="L76" s="128">
        <f t="shared" si="19"/>
        <v>0</v>
      </c>
      <c r="M76" s="128">
        <f t="shared" si="20"/>
        <v>0</v>
      </c>
      <c r="N76" s="128">
        <f t="shared" si="24"/>
        <v>0</v>
      </c>
      <c r="O76" s="193" t="str">
        <f t="shared" si="25"/>
        <v/>
      </c>
    </row>
    <row r="77" spans="1:30" s="184" customFormat="1" ht="315" hidden="1" x14ac:dyDescent="0.4">
      <c r="A77" s="192">
        <v>41036400</v>
      </c>
      <c r="B77" s="145" t="s">
        <v>220</v>
      </c>
      <c r="C77" s="96"/>
      <c r="D77" s="140"/>
      <c r="E77" s="140"/>
      <c r="F77" s="128">
        <f t="shared" si="26"/>
        <v>0</v>
      </c>
      <c r="G77" s="193" t="str">
        <f t="shared" si="27"/>
        <v/>
      </c>
      <c r="H77" s="144"/>
      <c r="I77" s="144"/>
      <c r="J77" s="128">
        <f t="shared" si="22"/>
        <v>0</v>
      </c>
      <c r="K77" s="235" t="str">
        <f t="shared" si="23"/>
        <v/>
      </c>
      <c r="L77" s="128">
        <f t="shared" si="19"/>
        <v>0</v>
      </c>
      <c r="M77" s="128">
        <f t="shared" si="20"/>
        <v>0</v>
      </c>
      <c r="N77" s="128">
        <f t="shared" si="24"/>
        <v>0</v>
      </c>
      <c r="O77" s="193" t="str">
        <f t="shared" si="25"/>
        <v/>
      </c>
    </row>
    <row r="78" spans="1:30" s="184" customFormat="1" ht="133.5" customHeight="1" x14ac:dyDescent="0.4">
      <c r="A78" s="192" t="s">
        <v>202</v>
      </c>
      <c r="B78" s="145" t="s">
        <v>204</v>
      </c>
      <c r="C78" s="91"/>
      <c r="D78" s="140">
        <v>0</v>
      </c>
      <c r="E78" s="140">
        <v>0</v>
      </c>
      <c r="F78" s="128">
        <f t="shared" si="26"/>
        <v>0</v>
      </c>
      <c r="G78" s="193" t="str">
        <f t="shared" si="27"/>
        <v/>
      </c>
      <c r="H78" s="144">
        <v>247808.7</v>
      </c>
      <c r="I78" s="144">
        <v>247808.7</v>
      </c>
      <c r="J78" s="128">
        <f t="shared" si="22"/>
        <v>0</v>
      </c>
      <c r="K78" s="193">
        <f t="shared" si="23"/>
        <v>1</v>
      </c>
      <c r="L78" s="128">
        <f t="shared" si="19"/>
        <v>247808.7</v>
      </c>
      <c r="M78" s="128">
        <f t="shared" si="20"/>
        <v>247808.7</v>
      </c>
      <c r="N78" s="128">
        <f t="shared" si="24"/>
        <v>0</v>
      </c>
      <c r="O78" s="193">
        <f t="shared" si="25"/>
        <v>1</v>
      </c>
    </row>
    <row r="79" spans="1:30" s="7" customFormat="1" ht="101.25" hidden="1" customHeight="1" x14ac:dyDescent="0.4">
      <c r="A79" s="154">
        <v>41039100</v>
      </c>
      <c r="B79" s="166" t="s">
        <v>223</v>
      </c>
      <c r="C79" s="91"/>
      <c r="D79" s="140"/>
      <c r="E79" s="140"/>
      <c r="F79" s="128">
        <f t="shared" si="26"/>
        <v>0</v>
      </c>
      <c r="G79" s="163" t="str">
        <f t="shared" si="27"/>
        <v/>
      </c>
      <c r="H79" s="230"/>
      <c r="I79" s="140"/>
      <c r="J79" s="128">
        <f>I79-H79</f>
        <v>0</v>
      </c>
      <c r="K79" s="163" t="str">
        <f>IFERROR(I79/H79,"")</f>
        <v/>
      </c>
      <c r="L79" s="128">
        <f t="shared" si="19"/>
        <v>0</v>
      </c>
      <c r="M79" s="128">
        <f t="shared" si="20"/>
        <v>0</v>
      </c>
      <c r="N79" s="128">
        <f>M79-L79</f>
        <v>0</v>
      </c>
      <c r="O79" s="163" t="str">
        <f>IFERROR(M79/L79,"")</f>
        <v/>
      </c>
    </row>
    <row r="80" spans="1:30" ht="20.399999999999999" x14ac:dyDescent="0.35">
      <c r="A80" s="81">
        <v>900102</v>
      </c>
      <c r="B80" s="104" t="s">
        <v>23</v>
      </c>
      <c r="C80" s="104"/>
      <c r="D80" s="142">
        <f>D52+D53</f>
        <v>10939446.268410001</v>
      </c>
      <c r="E80" s="142">
        <f>E53+E52</f>
        <v>11205379.396930002</v>
      </c>
      <c r="F80" s="142">
        <f t="shared" si="26"/>
        <v>265933.12852000073</v>
      </c>
      <c r="G80" s="149">
        <f t="shared" si="27"/>
        <v>1.024309560282584</v>
      </c>
      <c r="H80" s="142">
        <f>H53+H52</f>
        <v>1839746.82846</v>
      </c>
      <c r="I80" s="142">
        <f>I53+I52</f>
        <v>1582251.1037900001</v>
      </c>
      <c r="J80" s="142">
        <f>I80-H80</f>
        <v>-257495.72466999991</v>
      </c>
      <c r="K80" s="149">
        <f>IFERROR(I80/H80,"")</f>
        <v>0.8600374134708838</v>
      </c>
      <c r="L80" s="142">
        <f>L53+L52</f>
        <v>12779193.096870001</v>
      </c>
      <c r="M80" s="142">
        <f>M53+M52</f>
        <v>12787630.500720002</v>
      </c>
      <c r="N80" s="142">
        <f t="shared" ref="N80:N87" si="28">M80-L80</f>
        <v>8437.4038500003517</v>
      </c>
      <c r="O80" s="149">
        <f>IFERROR(M80/L80,"")</f>
        <v>1.0006602454306812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7" customFormat="1" ht="46.8" hidden="1" x14ac:dyDescent="0.3">
      <c r="A81" s="19" t="s">
        <v>99</v>
      </c>
      <c r="B81" s="23" t="s">
        <v>96</v>
      </c>
      <c r="C81" s="49"/>
      <c r="D81" s="205"/>
      <c r="E81" s="205"/>
      <c r="F81" s="205">
        <f t="shared" si="26"/>
        <v>0</v>
      </c>
      <c r="G81" s="205" t="e">
        <f>E81/D81*100</f>
        <v>#DIV/0!</v>
      </c>
      <c r="H81" s="258">
        <v>0</v>
      </c>
      <c r="I81" s="258">
        <v>0</v>
      </c>
      <c r="J81" s="236"/>
      <c r="K81" s="236"/>
      <c r="L81" s="86">
        <f t="shared" ref="L81:L88" si="29">D81+H81</f>
        <v>0</v>
      </c>
      <c r="M81" s="86">
        <f t="shared" ref="M81:M88" si="30">I81+E81</f>
        <v>0</v>
      </c>
      <c r="N81" s="86">
        <f t="shared" si="28"/>
        <v>0</v>
      </c>
      <c r="O81" s="86" t="e">
        <f t="shared" ref="O81:O88" si="31">M81/L81*100</f>
        <v>#DIV/0!</v>
      </c>
    </row>
    <row r="82" spans="1:30" s="7" customFormat="1" ht="31.2" hidden="1" x14ac:dyDescent="0.3">
      <c r="A82" s="19" t="s">
        <v>100</v>
      </c>
      <c r="B82" s="23" t="s">
        <v>97</v>
      </c>
      <c r="C82" s="49"/>
      <c r="D82" s="205"/>
      <c r="E82" s="205"/>
      <c r="F82" s="205">
        <f t="shared" si="26"/>
        <v>0</v>
      </c>
      <c r="G82" s="205" t="e">
        <f>E82/D82*100</f>
        <v>#DIV/0!</v>
      </c>
      <c r="H82" s="258">
        <v>0</v>
      </c>
      <c r="I82" s="258">
        <v>0</v>
      </c>
      <c r="J82" s="236"/>
      <c r="K82" s="236"/>
      <c r="L82" s="86">
        <f t="shared" si="29"/>
        <v>0</v>
      </c>
      <c r="M82" s="86">
        <f t="shared" si="30"/>
        <v>0</v>
      </c>
      <c r="N82" s="86">
        <f t="shared" si="28"/>
        <v>0</v>
      </c>
      <c r="O82" s="86" t="e">
        <f t="shared" si="31"/>
        <v>#DIV/0!</v>
      </c>
    </row>
    <row r="83" spans="1:30" s="7" customFormat="1" ht="31.2" hidden="1" x14ac:dyDescent="0.3">
      <c r="A83" s="19" t="s">
        <v>94</v>
      </c>
      <c r="B83" s="23" t="s">
        <v>101</v>
      </c>
      <c r="C83" s="49"/>
      <c r="D83" s="205"/>
      <c r="E83" s="205"/>
      <c r="F83" s="205">
        <f t="shared" si="26"/>
        <v>0</v>
      </c>
      <c r="G83" s="205" t="e">
        <f>E83/D83*100</f>
        <v>#DIV/0!</v>
      </c>
      <c r="H83" s="259"/>
      <c r="I83" s="259">
        <v>0</v>
      </c>
      <c r="J83" s="205">
        <f>I83-H83</f>
        <v>0</v>
      </c>
      <c r="K83" s="236" t="e">
        <f>I83/H83*100</f>
        <v>#DIV/0!</v>
      </c>
      <c r="L83" s="86">
        <f t="shared" si="29"/>
        <v>0</v>
      </c>
      <c r="M83" s="86">
        <f t="shared" si="30"/>
        <v>0</v>
      </c>
      <c r="N83" s="86">
        <f t="shared" si="28"/>
        <v>0</v>
      </c>
      <c r="O83" s="86" t="e">
        <f t="shared" si="31"/>
        <v>#DIV/0!</v>
      </c>
    </row>
    <row r="84" spans="1:30" s="7" customFormat="1" ht="21" hidden="1" x14ac:dyDescent="0.4">
      <c r="A84" s="19">
        <v>41050000</v>
      </c>
      <c r="B84" s="23" t="s">
        <v>239</v>
      </c>
      <c r="C84" s="49"/>
      <c r="D84" s="140">
        <v>106059.53877</v>
      </c>
      <c r="E84" s="140">
        <v>51560.872379999993</v>
      </c>
      <c r="F84" s="128">
        <f t="shared" si="26"/>
        <v>-54498.666390000006</v>
      </c>
      <c r="G84" s="128">
        <f>IFERROR(E84/D84,"")</f>
        <v>0.48615026029685604</v>
      </c>
      <c r="H84" s="128">
        <v>6965.0738000000001</v>
      </c>
      <c r="I84" s="128">
        <v>6965.0738000000001</v>
      </c>
      <c r="J84" s="128">
        <f>SUM(J85:J103)</f>
        <v>-257495.72466999991</v>
      </c>
      <c r="K84" s="128">
        <f>IFERROR(I84/H84,"")</f>
        <v>1</v>
      </c>
      <c r="L84" s="128">
        <f t="shared" si="29"/>
        <v>113024.61257</v>
      </c>
      <c r="M84" s="128">
        <f t="shared" si="30"/>
        <v>58525.946179999992</v>
      </c>
      <c r="N84" s="128">
        <f t="shared" si="28"/>
        <v>-54498.666390000006</v>
      </c>
      <c r="O84" s="128">
        <f>IFERROR(M84/L84,"")</f>
        <v>0.51781594158310318</v>
      </c>
    </row>
    <row r="85" spans="1:30" s="7" customFormat="1" hidden="1" x14ac:dyDescent="0.3">
      <c r="A85" s="194" t="s">
        <v>95</v>
      </c>
      <c r="B85" s="195" t="s">
        <v>98</v>
      </c>
      <c r="C85" s="49"/>
      <c r="D85" s="205"/>
      <c r="E85" s="205"/>
      <c r="F85" s="205">
        <f t="shared" si="26"/>
        <v>0</v>
      </c>
      <c r="G85" s="205" t="e">
        <f>E85/D85*100</f>
        <v>#DIV/0!</v>
      </c>
      <c r="H85" s="259"/>
      <c r="I85" s="259"/>
      <c r="J85" s="205">
        <f>I85-H85</f>
        <v>0</v>
      </c>
      <c r="K85" s="205" t="e">
        <f>I85/H85*100</f>
        <v>#DIV/0!</v>
      </c>
      <c r="L85" s="86">
        <f t="shared" si="29"/>
        <v>0</v>
      </c>
      <c r="M85" s="86">
        <f t="shared" si="30"/>
        <v>0</v>
      </c>
      <c r="N85" s="86">
        <f t="shared" si="28"/>
        <v>0</v>
      </c>
      <c r="O85" s="86" t="e">
        <f t="shared" si="31"/>
        <v>#DIV/0!</v>
      </c>
    </row>
    <row r="86" spans="1:30" ht="31.2" hidden="1" x14ac:dyDescent="0.3">
      <c r="A86" s="10">
        <v>43000000</v>
      </c>
      <c r="B86" s="12" t="s">
        <v>81</v>
      </c>
      <c r="C86" s="13">
        <f>C87</f>
        <v>0</v>
      </c>
      <c r="D86" s="206"/>
      <c r="E86" s="206">
        <f>E87</f>
        <v>0</v>
      </c>
      <c r="F86" s="206">
        <f t="shared" si="26"/>
        <v>0</v>
      </c>
      <c r="G86" s="206" t="e">
        <f>E86/D86*100</f>
        <v>#DIV/0!</v>
      </c>
      <c r="H86" s="260">
        <f>H87</f>
        <v>0</v>
      </c>
      <c r="I86" s="260">
        <f>I87</f>
        <v>0</v>
      </c>
      <c r="J86" s="206">
        <f>I86-H86</f>
        <v>0</v>
      </c>
      <c r="K86" s="206" t="e">
        <f>I86/H86*100</f>
        <v>#DIV/0!</v>
      </c>
      <c r="L86" s="87">
        <f t="shared" si="29"/>
        <v>0</v>
      </c>
      <c r="M86" s="87">
        <f t="shared" si="30"/>
        <v>0</v>
      </c>
      <c r="N86" s="87">
        <f t="shared" si="28"/>
        <v>0</v>
      </c>
      <c r="O86" s="87" t="e">
        <f t="shared" si="31"/>
        <v>#DIV/0!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idden="1" x14ac:dyDescent="0.3">
      <c r="A87" s="19">
        <v>43010000</v>
      </c>
      <c r="B87" s="23" t="s">
        <v>56</v>
      </c>
      <c r="C87" s="20"/>
      <c r="D87" s="207"/>
      <c r="E87" s="207"/>
      <c r="F87" s="207">
        <f t="shared" si="26"/>
        <v>0</v>
      </c>
      <c r="G87" s="207" t="e">
        <f>E87/D87*100</f>
        <v>#DIV/0!</v>
      </c>
      <c r="H87" s="261"/>
      <c r="I87" s="261"/>
      <c r="J87" s="86">
        <f>I87-H87</f>
        <v>0</v>
      </c>
      <c r="K87" s="205" t="e">
        <f>I87/H87*100</f>
        <v>#DIV/0!</v>
      </c>
      <c r="L87" s="87">
        <f t="shared" si="29"/>
        <v>0</v>
      </c>
      <c r="M87" s="87">
        <f t="shared" si="30"/>
        <v>0</v>
      </c>
      <c r="N87" s="87">
        <f t="shared" si="28"/>
        <v>0</v>
      </c>
      <c r="O87" s="87" t="e">
        <f t="shared" si="31"/>
        <v>#DIV/0!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20.399999999999999" hidden="1" x14ac:dyDescent="0.35">
      <c r="A88" s="14">
        <v>900103</v>
      </c>
      <c r="B88" s="15" t="s">
        <v>102</v>
      </c>
      <c r="C88" s="16" t="e">
        <f>C52+C53</f>
        <v>#REF!</v>
      </c>
      <c r="D88" s="142">
        <f>D80+D81+D82+D83+D84+D85</f>
        <v>11045505.80718</v>
      </c>
      <c r="E88" s="142">
        <f>E80+E81+E82+E83+E84+E85</f>
        <v>11256940.269310001</v>
      </c>
      <c r="F88" s="142">
        <f t="shared" si="26"/>
        <v>211434.46213000081</v>
      </c>
      <c r="G88" s="142">
        <f>E88/D88*100</f>
        <v>101.91421258402274</v>
      </c>
      <c r="H88" s="142">
        <f>H80+H83+H84+H85</f>
        <v>1846711.9022599999</v>
      </c>
      <c r="I88" s="142">
        <f>I80+I83+I84+I85</f>
        <v>1589216.17759</v>
      </c>
      <c r="J88" s="142">
        <f>I88-H88</f>
        <v>-257495.72466999991</v>
      </c>
      <c r="K88" s="142">
        <f>I88/H88*100</f>
        <v>86.056529751344684</v>
      </c>
      <c r="L88" s="142">
        <f t="shared" si="29"/>
        <v>12892217.70944</v>
      </c>
      <c r="M88" s="142">
        <f t="shared" si="30"/>
        <v>12846156.446900001</v>
      </c>
      <c r="N88" s="142">
        <f>M88-L88</f>
        <v>-46061.26253999956</v>
      </c>
      <c r="O88" s="142">
        <f t="shared" si="31"/>
        <v>99.642720410265241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x14ac:dyDescent="0.3">
      <c r="B89" s="35"/>
      <c r="C89" s="208"/>
      <c r="D89" s="249"/>
      <c r="E89" s="85"/>
      <c r="F89" s="209"/>
      <c r="G89" s="209"/>
      <c r="H89" s="262"/>
      <c r="I89" s="262"/>
      <c r="J89" s="85"/>
      <c r="K89" s="85"/>
      <c r="L89" s="85"/>
      <c r="M89" s="85"/>
      <c r="N89" s="85"/>
      <c r="O89" s="85"/>
    </row>
    <row r="90" spans="1:30" x14ac:dyDescent="0.3">
      <c r="B90" s="55"/>
      <c r="C90" s="37"/>
      <c r="D90" s="250"/>
      <c r="E90" s="250"/>
      <c r="F90" s="85"/>
      <c r="G90" s="85"/>
      <c r="H90" s="263"/>
      <c r="I90" s="263"/>
      <c r="J90" s="85"/>
      <c r="K90" s="85"/>
      <c r="L90" s="85"/>
      <c r="M90" s="85"/>
      <c r="N90" s="85"/>
      <c r="O90" s="85"/>
    </row>
    <row r="91" spans="1:30" x14ac:dyDescent="0.3">
      <c r="B91" s="36"/>
      <c r="C91" s="37"/>
      <c r="D91" s="251"/>
      <c r="E91" s="221"/>
      <c r="F91" s="221"/>
      <c r="G91" s="221"/>
      <c r="H91" s="264"/>
      <c r="I91" s="264"/>
    </row>
    <row r="92" spans="1:30" ht="17.399999999999999" x14ac:dyDescent="0.3">
      <c r="B92" s="84"/>
      <c r="C92" s="38"/>
      <c r="D92" s="224"/>
      <c r="E92" s="85"/>
      <c r="H92" s="265"/>
      <c r="I92" s="265"/>
    </row>
    <row r="93" spans="1:30" x14ac:dyDescent="0.3">
      <c r="B93" s="30"/>
      <c r="C93" s="30"/>
      <c r="D93" s="224"/>
      <c r="E93" s="224"/>
      <c r="H93" s="7"/>
      <c r="I93" s="7"/>
    </row>
    <row r="94" spans="1:30" x14ac:dyDescent="0.3">
      <c r="B94" s="30"/>
      <c r="C94" s="30"/>
      <c r="D94" s="224"/>
      <c r="H94" s="7"/>
      <c r="I94" s="7"/>
    </row>
    <row r="95" spans="1:30" x14ac:dyDescent="0.3">
      <c r="B95" s="30"/>
      <c r="C95" s="30"/>
      <c r="D95" s="225"/>
      <c r="H95" s="7"/>
      <c r="I95" s="7"/>
    </row>
    <row r="96" spans="1:30" x14ac:dyDescent="0.3">
      <c r="B96" s="30"/>
      <c r="C96" s="30"/>
      <c r="D96" s="209"/>
    </row>
    <row r="97" spans="2:4" x14ac:dyDescent="0.3">
      <c r="B97" s="30"/>
      <c r="C97" s="30"/>
      <c r="D97" s="225"/>
    </row>
    <row r="98" spans="2:4" x14ac:dyDescent="0.3">
      <c r="D98" s="85"/>
    </row>
    <row r="141" spans="1:10" x14ac:dyDescent="0.3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</row>
  </sheetData>
  <sheetProtection password="C4FF" sheet="1"/>
  <mergeCells count="12">
    <mergeCell ref="A141:J141"/>
    <mergeCell ref="A5:O5"/>
    <mergeCell ref="H7:K7"/>
    <mergeCell ref="A7:A8"/>
    <mergeCell ref="B7:B8"/>
    <mergeCell ref="N6:O6"/>
    <mergeCell ref="A1:O1"/>
    <mergeCell ref="A2:O2"/>
    <mergeCell ref="A3:O3"/>
    <mergeCell ref="L7:O7"/>
    <mergeCell ref="C7:G7"/>
    <mergeCell ref="A4:P4"/>
  </mergeCells>
  <phoneticPr fontId="13" type="noConversion"/>
  <printOptions horizontalCentered="1"/>
  <pageMargins left="0.19685039370078741" right="0.27559055118110237" top="0.39370078740157483" bottom="0.27559055118110237" header="0.15748031496062992" footer="0.15748031496062992"/>
  <pageSetup paperSize="9" scale="35" orientation="landscape" horizontalDpi="4294967294" verticalDpi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showGridLines="0" showZeros="0" tabSelected="1" view="pageBreakPreview" zoomScale="75" zoomScaleNormal="75" zoomScaleSheetLayoutView="75" workbookViewId="0">
      <pane xSplit="2" ySplit="5" topLeftCell="C29" activePane="bottomRight" state="frozen"/>
      <selection pane="topRight" activeCell="C1" sqref="C1"/>
      <selection pane="bottomLeft" activeCell="A6" sqref="A6"/>
      <selection pane="bottomRight" activeCell="H53" sqref="H53"/>
    </sheetView>
  </sheetViews>
  <sheetFormatPr defaultColWidth="7.5546875" defaultRowHeight="15.6" x14ac:dyDescent="0.3"/>
  <cols>
    <col min="1" max="1" width="11" style="40" customWidth="1"/>
    <col min="2" max="2" width="57.44140625" style="33" customWidth="1"/>
    <col min="3" max="3" width="25" style="282" customWidth="1"/>
    <col min="4" max="4" width="22.6640625" style="80" customWidth="1"/>
    <col min="5" max="5" width="25.109375" style="11" customWidth="1"/>
    <col min="6" max="6" width="17" style="11" customWidth="1"/>
    <col min="7" max="7" width="21.44140625" style="176" customWidth="1"/>
    <col min="8" max="8" width="21.5546875" style="176" customWidth="1"/>
    <col min="9" max="9" width="19" style="176" customWidth="1"/>
    <col min="10" max="10" width="16.33203125" style="176" customWidth="1"/>
    <col min="11" max="11" width="1" style="11" hidden="1" customWidth="1"/>
    <col min="12" max="12" width="23.109375" style="11" customWidth="1"/>
    <col min="13" max="13" width="22" style="11" customWidth="1"/>
    <col min="14" max="14" width="22.88671875" style="11" customWidth="1"/>
    <col min="15" max="15" width="14" style="11" customWidth="1"/>
    <col min="16" max="16" width="7.5546875" style="29" customWidth="1"/>
    <col min="17" max="17" width="17.109375" style="29" customWidth="1"/>
    <col min="18" max="18" width="17.109375" style="11" customWidth="1"/>
    <col min="19" max="19" width="17" style="11" bestFit="1" customWidth="1"/>
    <col min="20" max="20" width="17.109375" style="11" bestFit="1" customWidth="1"/>
    <col min="21" max="16384" width="7.5546875" style="11"/>
  </cols>
  <sheetData>
    <row r="1" spans="1:17" ht="18" customHeight="1" x14ac:dyDescent="0.35">
      <c r="A1" s="292" t="s">
        <v>139</v>
      </c>
      <c r="B1" s="292"/>
      <c r="C1" s="292"/>
      <c r="D1" s="269"/>
      <c r="E1" s="221"/>
      <c r="F1" s="221"/>
    </row>
    <row r="2" spans="1:17" s="7" customFormat="1" x14ac:dyDescent="0.3">
      <c r="A2" s="39"/>
      <c r="B2" s="39" t="s">
        <v>24</v>
      </c>
      <c r="C2" s="270"/>
      <c r="D2" s="223"/>
      <c r="E2" s="223"/>
      <c r="F2" s="222"/>
      <c r="G2" s="243"/>
      <c r="H2" s="243"/>
      <c r="I2" s="199"/>
      <c r="J2" s="176"/>
      <c r="O2" s="7" t="s">
        <v>218</v>
      </c>
      <c r="P2" s="28"/>
      <c r="Q2" s="28"/>
    </row>
    <row r="3" spans="1:17" s="28" customFormat="1" ht="20.399999999999999" x14ac:dyDescent="0.3">
      <c r="A3" s="288" t="s">
        <v>136</v>
      </c>
      <c r="B3" s="289" t="s">
        <v>25</v>
      </c>
      <c r="C3" s="291" t="s">
        <v>78</v>
      </c>
      <c r="D3" s="291"/>
      <c r="E3" s="291"/>
      <c r="F3" s="291"/>
      <c r="G3" s="291" t="s">
        <v>79</v>
      </c>
      <c r="H3" s="291"/>
      <c r="I3" s="291"/>
      <c r="J3" s="291"/>
      <c r="K3" s="291" t="s">
        <v>80</v>
      </c>
      <c r="L3" s="291"/>
      <c r="M3" s="291"/>
      <c r="N3" s="291"/>
      <c r="O3" s="291"/>
    </row>
    <row r="4" spans="1:17" s="61" customFormat="1" ht="128.25" customHeight="1" x14ac:dyDescent="0.25">
      <c r="A4" s="288"/>
      <c r="B4" s="289"/>
      <c r="C4" s="267" t="s">
        <v>232</v>
      </c>
      <c r="D4" s="204" t="s">
        <v>85</v>
      </c>
      <c r="E4" s="210" t="s">
        <v>114</v>
      </c>
      <c r="F4" s="210" t="s">
        <v>207</v>
      </c>
      <c r="G4" s="210" t="s">
        <v>228</v>
      </c>
      <c r="H4" s="57" t="s">
        <v>85</v>
      </c>
      <c r="I4" s="57" t="s">
        <v>190</v>
      </c>
      <c r="J4" s="57" t="s">
        <v>10</v>
      </c>
      <c r="K4" s="58" t="s">
        <v>84</v>
      </c>
      <c r="L4" s="58" t="s">
        <v>229</v>
      </c>
      <c r="M4" s="57" t="s">
        <v>85</v>
      </c>
      <c r="N4" s="57" t="s">
        <v>197</v>
      </c>
      <c r="O4" s="57" t="s">
        <v>10</v>
      </c>
    </row>
    <row r="5" spans="1:17" s="17" customFormat="1" ht="13.8" x14ac:dyDescent="0.25">
      <c r="A5" s="22">
        <v>1</v>
      </c>
      <c r="B5" s="22">
        <v>2</v>
      </c>
      <c r="C5" s="228" t="s">
        <v>74</v>
      </c>
      <c r="D5" s="228" t="s">
        <v>11</v>
      </c>
      <c r="E5" s="21" t="s">
        <v>75</v>
      </c>
      <c r="F5" s="21" t="s">
        <v>12</v>
      </c>
      <c r="G5" s="226" t="s">
        <v>13</v>
      </c>
      <c r="H5" s="226" t="s">
        <v>14</v>
      </c>
      <c r="I5" s="226" t="s">
        <v>15</v>
      </c>
      <c r="J5" s="226" t="s">
        <v>76</v>
      </c>
      <c r="K5" s="21"/>
      <c r="L5" s="21" t="s">
        <v>16</v>
      </c>
      <c r="M5" s="21" t="s">
        <v>73</v>
      </c>
      <c r="N5" s="21" t="s">
        <v>103</v>
      </c>
      <c r="O5" s="21" t="s">
        <v>104</v>
      </c>
      <c r="P5" s="31"/>
      <c r="Q5" s="31"/>
    </row>
    <row r="6" spans="1:17" s="7" customFormat="1" ht="25.5" customHeight="1" x14ac:dyDescent="0.35">
      <c r="A6" s="62" t="s">
        <v>116</v>
      </c>
      <c r="B6" s="105" t="s">
        <v>60</v>
      </c>
      <c r="C6" s="127">
        <f>C7+C8+C9</f>
        <v>1099999.88396</v>
      </c>
      <c r="D6" s="127">
        <f>D7+D8+D9</f>
        <v>1062298.35561</v>
      </c>
      <c r="E6" s="127">
        <f t="shared" ref="E6:E37" si="0">D6-C6</f>
        <v>-37701.528350000037</v>
      </c>
      <c r="F6" s="147">
        <f t="shared" ref="F6:F37" si="1">IFERROR(D6/C6,"")</f>
        <v>0.96572587970257373</v>
      </c>
      <c r="G6" s="127">
        <f>G7+G8+G9</f>
        <v>194575.0796</v>
      </c>
      <c r="H6" s="127">
        <f>H7+H8+H9</f>
        <v>182277.56758999999</v>
      </c>
      <c r="I6" s="127">
        <f t="shared" ref="I6:I16" si="2">H6-G6</f>
        <v>-12297.512010000006</v>
      </c>
      <c r="J6" s="147">
        <f>IFERROR(H6/G6,"")</f>
        <v>0.93679811394511181</v>
      </c>
      <c r="K6" s="127" t="e">
        <f>#REF!+#REF!</f>
        <v>#REF!</v>
      </c>
      <c r="L6" s="127">
        <f t="shared" ref="L6:L37" si="3">C6+G6</f>
        <v>1294574.9635600001</v>
      </c>
      <c r="M6" s="127">
        <f t="shared" ref="M6:M37" si="4">D6+H6</f>
        <v>1244575.9232000001</v>
      </c>
      <c r="N6" s="127">
        <f>M6-L6</f>
        <v>-49999.040359999985</v>
      </c>
      <c r="O6" s="147">
        <f>IFERROR(M6/L6,"")</f>
        <v>0.96137802617277124</v>
      </c>
      <c r="P6" s="28"/>
      <c r="Q6" s="28"/>
    </row>
    <row r="7" spans="1:17" s="184" customFormat="1" ht="133.5" customHeight="1" x14ac:dyDescent="0.4">
      <c r="A7" s="183" t="s">
        <v>140</v>
      </c>
      <c r="B7" s="106" t="s">
        <v>158</v>
      </c>
      <c r="C7" s="128">
        <v>689602.84949000005</v>
      </c>
      <c r="D7" s="128">
        <v>665185.73098999995</v>
      </c>
      <c r="E7" s="128">
        <f t="shared" si="0"/>
        <v>-24417.118500000099</v>
      </c>
      <c r="F7" s="177">
        <f t="shared" si="1"/>
        <v>0.96459249186969298</v>
      </c>
      <c r="G7" s="128">
        <v>127669.77184</v>
      </c>
      <c r="H7" s="128">
        <v>120685.50679</v>
      </c>
      <c r="I7" s="128">
        <f>H7-G7</f>
        <v>-6984.2650500000018</v>
      </c>
      <c r="J7" s="177">
        <f t="shared" ref="J7:J48" si="5">IFERROR(H7/G7,"")</f>
        <v>0.94529429363473039</v>
      </c>
      <c r="K7" s="128"/>
      <c r="L7" s="128">
        <f t="shared" si="3"/>
        <v>817272.62132999999</v>
      </c>
      <c r="M7" s="128">
        <f t="shared" si="4"/>
        <v>785871.23777999997</v>
      </c>
      <c r="N7" s="128">
        <f t="shared" ref="N7:N67" si="6">M7-L7</f>
        <v>-31401.383550000028</v>
      </c>
      <c r="O7" s="177">
        <f t="shared" ref="O7:O48" si="7">IFERROR(M7/L7,"")</f>
        <v>0.96157783494704796</v>
      </c>
      <c r="P7" s="161"/>
      <c r="Q7" s="161"/>
    </row>
    <row r="8" spans="1:17" s="184" customFormat="1" ht="91.5" customHeight="1" x14ac:dyDescent="0.4">
      <c r="A8" s="183" t="s">
        <v>157</v>
      </c>
      <c r="B8" s="106" t="s">
        <v>159</v>
      </c>
      <c r="C8" s="128">
        <v>327260.07487000001</v>
      </c>
      <c r="D8" s="128">
        <v>319004.10295999999</v>
      </c>
      <c r="E8" s="128">
        <f t="shared" si="0"/>
        <v>-8255.971910000022</v>
      </c>
      <c r="F8" s="177">
        <f t="shared" si="1"/>
        <v>0.97477244386355533</v>
      </c>
      <c r="G8" s="128">
        <v>4719.0888499999992</v>
      </c>
      <c r="H8" s="128">
        <v>4655.9107899999999</v>
      </c>
      <c r="I8" s="128">
        <f>H8-G8</f>
        <v>-63.178059999999277</v>
      </c>
      <c r="J8" s="177">
        <f t="shared" si="5"/>
        <v>0.98661223341874582</v>
      </c>
      <c r="K8" s="128"/>
      <c r="L8" s="128">
        <f t="shared" si="3"/>
        <v>331979.16372000001</v>
      </c>
      <c r="M8" s="128">
        <f t="shared" si="4"/>
        <v>323660.01374999998</v>
      </c>
      <c r="N8" s="128">
        <f>M8-L8</f>
        <v>-8319.1499700000277</v>
      </c>
      <c r="O8" s="177">
        <f t="shared" si="7"/>
        <v>0.9749407466517489</v>
      </c>
      <c r="P8" s="161"/>
      <c r="Q8" s="161"/>
    </row>
    <row r="9" spans="1:17" s="186" customFormat="1" ht="51.75" customHeight="1" x14ac:dyDescent="0.4">
      <c r="A9" s="183" t="s">
        <v>117</v>
      </c>
      <c r="B9" s="106" t="s">
        <v>160</v>
      </c>
      <c r="C9" s="128">
        <v>83136.959599999987</v>
      </c>
      <c r="D9" s="128">
        <v>78108.521659999999</v>
      </c>
      <c r="E9" s="128">
        <f t="shared" si="0"/>
        <v>-5028.4379399999889</v>
      </c>
      <c r="F9" s="177">
        <f t="shared" si="1"/>
        <v>0.9395162156014184</v>
      </c>
      <c r="G9" s="128">
        <v>62186.218909999996</v>
      </c>
      <c r="H9" s="128">
        <v>56936.150009999998</v>
      </c>
      <c r="I9" s="128">
        <f t="shared" si="2"/>
        <v>-5250.0688999999984</v>
      </c>
      <c r="J9" s="177">
        <f t="shared" si="5"/>
        <v>0.91557504231607578</v>
      </c>
      <c r="K9" s="128" t="e">
        <f>#REF!+#REF!</f>
        <v>#REF!</v>
      </c>
      <c r="L9" s="128">
        <f t="shared" si="3"/>
        <v>145323.17851</v>
      </c>
      <c r="M9" s="128">
        <f t="shared" si="4"/>
        <v>135044.67167000001</v>
      </c>
      <c r="N9" s="128">
        <f>M9-L9</f>
        <v>-10278.506839999987</v>
      </c>
      <c r="O9" s="177">
        <f t="shared" si="7"/>
        <v>0.92927138708782986</v>
      </c>
      <c r="P9" s="185"/>
      <c r="Q9" s="185"/>
    </row>
    <row r="10" spans="1:17" s="7" customFormat="1" ht="24.75" customHeight="1" x14ac:dyDescent="0.35">
      <c r="A10" s="62" t="s">
        <v>118</v>
      </c>
      <c r="B10" s="105" t="s">
        <v>61</v>
      </c>
      <c r="C10" s="127">
        <v>6071475.2922099996</v>
      </c>
      <c r="D10" s="127">
        <v>5869129.0761400005</v>
      </c>
      <c r="E10" s="127">
        <f t="shared" si="0"/>
        <v>-202346.21606999915</v>
      </c>
      <c r="F10" s="147">
        <f t="shared" si="1"/>
        <v>0.96667264440166312</v>
      </c>
      <c r="G10" s="127">
        <v>726130.90492999996</v>
      </c>
      <c r="H10" s="127">
        <v>620662.88698000007</v>
      </c>
      <c r="I10" s="127">
        <f t="shared" si="2"/>
        <v>-105468.01794999989</v>
      </c>
      <c r="J10" s="147">
        <f t="shared" si="5"/>
        <v>0.85475343738445186</v>
      </c>
      <c r="K10" s="127" t="e">
        <f>#REF!+#REF!</f>
        <v>#REF!</v>
      </c>
      <c r="L10" s="127">
        <f t="shared" si="3"/>
        <v>6797606.1971399998</v>
      </c>
      <c r="M10" s="127">
        <f t="shared" si="4"/>
        <v>6489791.9631200004</v>
      </c>
      <c r="N10" s="127">
        <f t="shared" si="6"/>
        <v>-307814.23401999939</v>
      </c>
      <c r="O10" s="147">
        <f t="shared" si="7"/>
        <v>0.95471726000404256</v>
      </c>
      <c r="P10" s="28"/>
      <c r="Q10" s="28"/>
    </row>
    <row r="11" spans="1:17" s="7" customFormat="1" ht="29.25" customHeight="1" x14ac:dyDescent="0.35">
      <c r="A11" s="62" t="s">
        <v>107</v>
      </c>
      <c r="B11" s="107" t="s">
        <v>208</v>
      </c>
      <c r="C11" s="127">
        <v>451408.32737000001</v>
      </c>
      <c r="D11" s="127">
        <v>415370.98772000003</v>
      </c>
      <c r="E11" s="127">
        <f t="shared" si="0"/>
        <v>-36037.33964999998</v>
      </c>
      <c r="F11" s="147">
        <f t="shared" si="1"/>
        <v>0.92016687007091535</v>
      </c>
      <c r="G11" s="127">
        <v>68948.711309999999</v>
      </c>
      <c r="H11" s="127">
        <v>56119.786399999997</v>
      </c>
      <c r="I11" s="127">
        <f t="shared" si="2"/>
        <v>-12828.924910000002</v>
      </c>
      <c r="J11" s="147">
        <f t="shared" si="5"/>
        <v>0.81393524742877454</v>
      </c>
      <c r="K11" s="127" t="e">
        <f>#REF!+#REF!</f>
        <v>#REF!</v>
      </c>
      <c r="L11" s="127">
        <f t="shared" si="3"/>
        <v>520357.03868</v>
      </c>
      <c r="M11" s="127">
        <f t="shared" si="4"/>
        <v>471490.77412000002</v>
      </c>
      <c r="N11" s="127">
        <f t="shared" si="6"/>
        <v>-48866.264559999981</v>
      </c>
      <c r="O11" s="147">
        <f t="shared" si="7"/>
        <v>0.90609089350658156</v>
      </c>
      <c r="P11" s="28"/>
      <c r="Q11" s="28"/>
    </row>
    <row r="12" spans="1:17" s="7" customFormat="1" ht="47.25" customHeight="1" x14ac:dyDescent="0.35">
      <c r="A12" s="157" t="s">
        <v>108</v>
      </c>
      <c r="B12" s="108" t="s">
        <v>62</v>
      </c>
      <c r="C12" s="127">
        <f>SUM(C13:C30)</f>
        <v>529953.66106000007</v>
      </c>
      <c r="D12" s="127">
        <f>SUM(D13:D30)</f>
        <v>507863.26466999995</v>
      </c>
      <c r="E12" s="127">
        <f t="shared" si="0"/>
        <v>-22090.396390000125</v>
      </c>
      <c r="F12" s="147">
        <f t="shared" si="1"/>
        <v>0.95831636232908468</v>
      </c>
      <c r="G12" s="127">
        <f>(SUM(G13:G30))</f>
        <v>268883.22957999998</v>
      </c>
      <c r="H12" s="127">
        <f>(SUM(H13:H30))</f>
        <v>233709.38726999998</v>
      </c>
      <c r="I12" s="127">
        <f t="shared" si="2"/>
        <v>-35173.842310000007</v>
      </c>
      <c r="J12" s="147">
        <f t="shared" si="5"/>
        <v>0.86918543649991808</v>
      </c>
      <c r="K12" s="127" t="e">
        <f>#REF!+#REF!</f>
        <v>#REF!</v>
      </c>
      <c r="L12" s="127">
        <f t="shared" si="3"/>
        <v>798836.89064000011</v>
      </c>
      <c r="M12" s="127">
        <f t="shared" si="4"/>
        <v>741572.65193999989</v>
      </c>
      <c r="N12" s="127">
        <f t="shared" si="6"/>
        <v>-57264.23870000022</v>
      </c>
      <c r="O12" s="147">
        <f t="shared" si="7"/>
        <v>0.92831548045543799</v>
      </c>
      <c r="P12" s="28"/>
      <c r="Q12" s="28"/>
    </row>
    <row r="13" spans="1:17" s="186" customFormat="1" ht="108" customHeight="1" x14ac:dyDescent="0.4">
      <c r="A13" s="187" t="s">
        <v>120</v>
      </c>
      <c r="B13" s="106" t="s">
        <v>191</v>
      </c>
      <c r="C13" s="128">
        <v>114101.73356000001</v>
      </c>
      <c r="D13" s="128">
        <v>113131.97966</v>
      </c>
      <c r="E13" s="128">
        <f t="shared" si="0"/>
        <v>-969.75390000001062</v>
      </c>
      <c r="F13" s="177">
        <f t="shared" si="1"/>
        <v>0.99150097137227045</v>
      </c>
      <c r="G13" s="128"/>
      <c r="H13" s="128">
        <v>0</v>
      </c>
      <c r="I13" s="128">
        <f t="shared" si="2"/>
        <v>0</v>
      </c>
      <c r="J13" s="177" t="str">
        <f t="shared" si="5"/>
        <v/>
      </c>
      <c r="K13" s="128" t="e">
        <f>#REF!+#REF!</f>
        <v>#REF!</v>
      </c>
      <c r="L13" s="128">
        <f t="shared" si="3"/>
        <v>114101.73356000001</v>
      </c>
      <c r="M13" s="128">
        <f t="shared" si="4"/>
        <v>113131.97966</v>
      </c>
      <c r="N13" s="128">
        <f t="shared" si="6"/>
        <v>-969.75390000001062</v>
      </c>
      <c r="O13" s="177">
        <f t="shared" si="7"/>
        <v>0.99150097137227045</v>
      </c>
      <c r="P13" s="185"/>
      <c r="Q13" s="185"/>
    </row>
    <row r="14" spans="1:17" s="186" customFormat="1" ht="66.75" customHeight="1" x14ac:dyDescent="0.4">
      <c r="A14" s="187">
        <v>3050</v>
      </c>
      <c r="B14" s="106" t="s">
        <v>161</v>
      </c>
      <c r="C14" s="128">
        <v>1300</v>
      </c>
      <c r="D14" s="128">
        <v>1203.4967199999999</v>
      </c>
      <c r="E14" s="128">
        <f t="shared" si="0"/>
        <v>-96.503280000000132</v>
      </c>
      <c r="F14" s="177">
        <f t="shared" si="1"/>
        <v>0.92576670769230762</v>
      </c>
      <c r="G14" s="128">
        <v>0</v>
      </c>
      <c r="H14" s="128">
        <v>0</v>
      </c>
      <c r="I14" s="128">
        <f t="shared" si="2"/>
        <v>0</v>
      </c>
      <c r="J14" s="177" t="str">
        <f t="shared" si="5"/>
        <v/>
      </c>
      <c r="K14" s="128"/>
      <c r="L14" s="128">
        <f t="shared" si="3"/>
        <v>1300</v>
      </c>
      <c r="M14" s="128">
        <f t="shared" si="4"/>
        <v>1203.4967199999999</v>
      </c>
      <c r="N14" s="128">
        <f t="shared" ref="N14:N27" si="8">M14-L14</f>
        <v>-96.503280000000132</v>
      </c>
      <c r="O14" s="177">
        <f t="shared" si="7"/>
        <v>0.92576670769230762</v>
      </c>
      <c r="P14" s="185"/>
      <c r="Q14" s="185"/>
    </row>
    <row r="15" spans="1:17" s="186" customFormat="1" ht="23.25" customHeight="1" x14ac:dyDescent="0.4">
      <c r="A15" s="187">
        <v>3070</v>
      </c>
      <c r="B15" s="106" t="s">
        <v>231</v>
      </c>
      <c r="C15" s="128">
        <v>3</v>
      </c>
      <c r="D15" s="128">
        <v>3</v>
      </c>
      <c r="E15" s="128">
        <f t="shared" si="0"/>
        <v>0</v>
      </c>
      <c r="F15" s="177">
        <f t="shared" si="1"/>
        <v>1</v>
      </c>
      <c r="G15" s="128">
        <v>0</v>
      </c>
      <c r="H15" s="128">
        <v>0</v>
      </c>
      <c r="I15" s="128">
        <f t="shared" si="2"/>
        <v>0</v>
      </c>
      <c r="J15" s="177" t="str">
        <f t="shared" si="5"/>
        <v/>
      </c>
      <c r="K15" s="128"/>
      <c r="L15" s="128">
        <f t="shared" si="3"/>
        <v>3</v>
      </c>
      <c r="M15" s="128">
        <f t="shared" si="4"/>
        <v>3</v>
      </c>
      <c r="N15" s="128">
        <f>M15-L15</f>
        <v>0</v>
      </c>
      <c r="O15" s="177"/>
      <c r="P15" s="185"/>
      <c r="Q15" s="185"/>
    </row>
    <row r="16" spans="1:17" s="186" customFormat="1" ht="60.75" customHeight="1" x14ac:dyDescent="0.4">
      <c r="A16" s="187">
        <v>3090</v>
      </c>
      <c r="B16" s="106" t="s">
        <v>162</v>
      </c>
      <c r="C16" s="128">
        <v>1275.961</v>
      </c>
      <c r="D16" s="128">
        <v>1122.4855400000001</v>
      </c>
      <c r="E16" s="128">
        <f t="shared" si="0"/>
        <v>-153.47545999999988</v>
      </c>
      <c r="F16" s="177">
        <f t="shared" si="1"/>
        <v>0.87971774999392627</v>
      </c>
      <c r="G16" s="128">
        <v>0</v>
      </c>
      <c r="H16" s="128">
        <v>0</v>
      </c>
      <c r="I16" s="128">
        <f t="shared" si="2"/>
        <v>0</v>
      </c>
      <c r="J16" s="177" t="str">
        <f t="shared" si="5"/>
        <v/>
      </c>
      <c r="K16" s="128"/>
      <c r="L16" s="128">
        <f t="shared" si="3"/>
        <v>1275.961</v>
      </c>
      <c r="M16" s="128">
        <f t="shared" si="4"/>
        <v>1122.4855400000001</v>
      </c>
      <c r="N16" s="128">
        <f t="shared" si="8"/>
        <v>-153.47545999999988</v>
      </c>
      <c r="O16" s="177">
        <f t="shared" si="7"/>
        <v>0.87971774999392627</v>
      </c>
      <c r="P16" s="185"/>
      <c r="Q16" s="185"/>
    </row>
    <row r="17" spans="1:17" s="186" customFormat="1" ht="102" customHeight="1" x14ac:dyDescent="0.4">
      <c r="A17" s="188" t="s">
        <v>109</v>
      </c>
      <c r="B17" s="164" t="s">
        <v>192</v>
      </c>
      <c r="C17" s="128">
        <v>206637.58859999999</v>
      </c>
      <c r="D17" s="128">
        <v>203442.83841999999</v>
      </c>
      <c r="E17" s="128">
        <f t="shared" si="0"/>
        <v>-3194.7501800000027</v>
      </c>
      <c r="F17" s="177">
        <f t="shared" si="1"/>
        <v>0.98453935606950849</v>
      </c>
      <c r="G17" s="128">
        <v>112980.80731999999</v>
      </c>
      <c r="H17" s="128">
        <v>94054.139159999992</v>
      </c>
      <c r="I17" s="128">
        <f>H17-G17</f>
        <v>-18926.668160000001</v>
      </c>
      <c r="J17" s="177">
        <f t="shared" si="5"/>
        <v>0.83247890850705952</v>
      </c>
      <c r="K17" s="128" t="e">
        <f>#REF!+#REF!</f>
        <v>#REF!</v>
      </c>
      <c r="L17" s="128">
        <f t="shared" si="3"/>
        <v>319618.39591999998</v>
      </c>
      <c r="M17" s="128">
        <f t="shared" si="4"/>
        <v>297496.97757999995</v>
      </c>
      <c r="N17" s="128">
        <f t="shared" si="8"/>
        <v>-22121.418340000033</v>
      </c>
      <c r="O17" s="177">
        <f t="shared" si="7"/>
        <v>0.93078803153265</v>
      </c>
      <c r="P17" s="185"/>
      <c r="Q17" s="185"/>
    </row>
    <row r="18" spans="1:17" s="186" customFormat="1" ht="52.5" customHeight="1" x14ac:dyDescent="0.4">
      <c r="A18" s="187" t="s">
        <v>110</v>
      </c>
      <c r="B18" s="106" t="s">
        <v>193</v>
      </c>
      <c r="C18" s="128">
        <v>7382.4974000000002</v>
      </c>
      <c r="D18" s="128">
        <v>7325.8330300000007</v>
      </c>
      <c r="E18" s="128">
        <f t="shared" si="0"/>
        <v>-56.664369999999508</v>
      </c>
      <c r="F18" s="177">
        <f t="shared" si="1"/>
        <v>0.99232449848204496</v>
      </c>
      <c r="G18" s="128">
        <v>1202.6128600000002</v>
      </c>
      <c r="H18" s="128">
        <v>1202.6128600000002</v>
      </c>
      <c r="I18" s="128">
        <f>H18-G18</f>
        <v>0</v>
      </c>
      <c r="J18" s="177">
        <f t="shared" si="5"/>
        <v>1</v>
      </c>
      <c r="K18" s="128"/>
      <c r="L18" s="128">
        <f t="shared" si="3"/>
        <v>8585.1102600000013</v>
      </c>
      <c r="M18" s="128">
        <f t="shared" si="4"/>
        <v>8528.4458900000009</v>
      </c>
      <c r="N18" s="128">
        <f t="shared" si="8"/>
        <v>-56.664370000000417</v>
      </c>
      <c r="O18" s="177">
        <f t="shared" si="7"/>
        <v>0.99339969222480318</v>
      </c>
      <c r="P18" s="185"/>
      <c r="Q18" s="185"/>
    </row>
    <row r="19" spans="1:17" s="186" customFormat="1" ht="54.75" customHeight="1" x14ac:dyDescent="0.4">
      <c r="A19" s="187">
        <v>3120</v>
      </c>
      <c r="B19" s="106" t="s">
        <v>194</v>
      </c>
      <c r="C19" s="128">
        <v>14116.41979</v>
      </c>
      <c r="D19" s="128">
        <v>13603.2811</v>
      </c>
      <c r="E19" s="128">
        <f t="shared" si="0"/>
        <v>-513.13868999999977</v>
      </c>
      <c r="F19" s="177">
        <f t="shared" si="1"/>
        <v>0.96364951612139615</v>
      </c>
      <c r="G19" s="128">
        <v>11619.957289999998</v>
      </c>
      <c r="H19" s="128">
        <v>11241.419089999999</v>
      </c>
      <c r="I19" s="128">
        <f>H19-G19</f>
        <v>-378.53819999999905</v>
      </c>
      <c r="J19" s="177">
        <f t="shared" si="5"/>
        <v>0.9674234430856502</v>
      </c>
      <c r="K19" s="128"/>
      <c r="L19" s="128">
        <f t="shared" si="3"/>
        <v>25736.377079999998</v>
      </c>
      <c r="M19" s="128">
        <f t="shared" si="4"/>
        <v>24844.70019</v>
      </c>
      <c r="N19" s="128">
        <f t="shared" si="8"/>
        <v>-891.67688999999882</v>
      </c>
      <c r="O19" s="177">
        <f t="shared" si="7"/>
        <v>0.96535344165854131</v>
      </c>
      <c r="P19" s="185"/>
      <c r="Q19" s="185"/>
    </row>
    <row r="20" spans="1:17" s="186" customFormat="1" ht="47.25" customHeight="1" x14ac:dyDescent="0.4">
      <c r="A20" s="187" t="s">
        <v>111</v>
      </c>
      <c r="B20" s="106" t="s">
        <v>123</v>
      </c>
      <c r="C20" s="128">
        <v>5813.0789999999997</v>
      </c>
      <c r="D20" s="128">
        <v>5262.8220099999999</v>
      </c>
      <c r="E20" s="128">
        <f t="shared" si="0"/>
        <v>-550.25698999999986</v>
      </c>
      <c r="F20" s="177">
        <f t="shared" si="1"/>
        <v>0.90534155995471588</v>
      </c>
      <c r="G20" s="128">
        <v>4870.1332499999999</v>
      </c>
      <c r="H20" s="128">
        <v>4870.1332499999999</v>
      </c>
      <c r="I20" s="128">
        <f>H20-G20</f>
        <v>0</v>
      </c>
      <c r="J20" s="177">
        <f t="shared" si="5"/>
        <v>1</v>
      </c>
      <c r="K20" s="128"/>
      <c r="L20" s="128">
        <f t="shared" si="3"/>
        <v>10683.21225</v>
      </c>
      <c r="M20" s="128">
        <f t="shared" si="4"/>
        <v>10132.955259999999</v>
      </c>
      <c r="N20" s="128">
        <f t="shared" si="8"/>
        <v>-550.25699000000168</v>
      </c>
      <c r="O20" s="177">
        <f t="shared" si="7"/>
        <v>0.94849330172205448</v>
      </c>
      <c r="P20" s="185"/>
      <c r="Q20" s="185"/>
    </row>
    <row r="21" spans="1:17" s="186" customFormat="1" ht="112.5" customHeight="1" x14ac:dyDescent="0.4">
      <c r="A21" s="187" t="s">
        <v>112</v>
      </c>
      <c r="B21" s="106" t="s">
        <v>195</v>
      </c>
      <c r="C21" s="128">
        <v>5490.9</v>
      </c>
      <c r="D21" s="128">
        <v>5380.09</v>
      </c>
      <c r="E21" s="128">
        <f t="shared" si="0"/>
        <v>-110.80999999999949</v>
      </c>
      <c r="F21" s="177">
        <f t="shared" si="1"/>
        <v>0.97981933744923433</v>
      </c>
      <c r="G21" s="128">
        <v>52.210050000000003</v>
      </c>
      <c r="H21" s="128">
        <v>0</v>
      </c>
      <c r="I21" s="128">
        <f>H21-G21</f>
        <v>-52.210050000000003</v>
      </c>
      <c r="J21" s="177">
        <f t="shared" si="5"/>
        <v>0</v>
      </c>
      <c r="K21" s="128" t="e">
        <f>#REF!+#REF!</f>
        <v>#REF!</v>
      </c>
      <c r="L21" s="128">
        <f t="shared" si="3"/>
        <v>5543.1100499999993</v>
      </c>
      <c r="M21" s="128">
        <f t="shared" si="4"/>
        <v>5380.09</v>
      </c>
      <c r="N21" s="128">
        <f>M21-L21</f>
        <v>-163.02004999999917</v>
      </c>
      <c r="O21" s="177">
        <f t="shared" si="7"/>
        <v>0.97059050812097813</v>
      </c>
      <c r="P21" s="185"/>
      <c r="Q21" s="185"/>
    </row>
    <row r="22" spans="1:17" s="186" customFormat="1" ht="150" customHeight="1" x14ac:dyDescent="0.4">
      <c r="A22" s="187">
        <v>3160</v>
      </c>
      <c r="B22" s="106" t="s">
        <v>163</v>
      </c>
      <c r="C22" s="128">
        <v>9456.1936400000013</v>
      </c>
      <c r="D22" s="128">
        <v>8860.5504299999993</v>
      </c>
      <c r="E22" s="128">
        <f t="shared" si="0"/>
        <v>-595.643210000002</v>
      </c>
      <c r="F22" s="177">
        <f t="shared" si="1"/>
        <v>0.93701025669774651</v>
      </c>
      <c r="G22" s="128">
        <v>0</v>
      </c>
      <c r="H22" s="128">
        <v>0</v>
      </c>
      <c r="I22" s="128">
        <f t="shared" ref="I22:I30" si="9">H22-G22</f>
        <v>0</v>
      </c>
      <c r="J22" s="177" t="str">
        <f t="shared" si="5"/>
        <v/>
      </c>
      <c r="K22" s="128"/>
      <c r="L22" s="128">
        <f t="shared" si="3"/>
        <v>9456.1936400000013</v>
      </c>
      <c r="M22" s="128">
        <f t="shared" si="4"/>
        <v>8860.5504299999993</v>
      </c>
      <c r="N22" s="128">
        <f t="shared" si="8"/>
        <v>-595.643210000002</v>
      </c>
      <c r="O22" s="177">
        <f t="shared" si="7"/>
        <v>0.93701025669774651</v>
      </c>
      <c r="P22" s="185"/>
      <c r="Q22" s="185"/>
    </row>
    <row r="23" spans="1:17" s="186" customFormat="1" ht="50.25" customHeight="1" x14ac:dyDescent="0.4">
      <c r="A23" s="187">
        <v>3170</v>
      </c>
      <c r="B23" s="106" t="s">
        <v>165</v>
      </c>
      <c r="C23" s="128">
        <v>446</v>
      </c>
      <c r="D23" s="128">
        <v>426.03561999999999</v>
      </c>
      <c r="E23" s="128">
        <f t="shared" si="0"/>
        <v>-19.964380000000006</v>
      </c>
      <c r="F23" s="177">
        <f t="shared" si="1"/>
        <v>0.95523681614349776</v>
      </c>
      <c r="G23" s="128">
        <v>0</v>
      </c>
      <c r="H23" s="128">
        <v>0</v>
      </c>
      <c r="I23" s="128">
        <f t="shared" si="9"/>
        <v>0</v>
      </c>
      <c r="J23" s="177" t="str">
        <f t="shared" si="5"/>
        <v/>
      </c>
      <c r="K23" s="128"/>
      <c r="L23" s="128">
        <f t="shared" si="3"/>
        <v>446</v>
      </c>
      <c r="M23" s="128">
        <f t="shared" si="4"/>
        <v>426.03561999999999</v>
      </c>
      <c r="N23" s="128">
        <f t="shared" si="8"/>
        <v>-19.964380000000006</v>
      </c>
      <c r="O23" s="177">
        <f t="shared" si="7"/>
        <v>0.95523681614349776</v>
      </c>
      <c r="P23" s="185"/>
      <c r="Q23" s="185"/>
    </row>
    <row r="24" spans="1:17" s="186" customFormat="1" ht="126" customHeight="1" x14ac:dyDescent="0.4">
      <c r="A24" s="187" t="s">
        <v>121</v>
      </c>
      <c r="B24" s="106" t="s">
        <v>196</v>
      </c>
      <c r="C24" s="128">
        <v>12492.17</v>
      </c>
      <c r="D24" s="128">
        <v>12411.97292</v>
      </c>
      <c r="E24" s="128">
        <f t="shared" si="0"/>
        <v>-80.197079999999914</v>
      </c>
      <c r="F24" s="177">
        <f t="shared" si="1"/>
        <v>0.99358021224495019</v>
      </c>
      <c r="G24" s="128">
        <v>0</v>
      </c>
      <c r="H24" s="128">
        <v>0</v>
      </c>
      <c r="I24" s="128">
        <f t="shared" si="9"/>
        <v>0</v>
      </c>
      <c r="J24" s="177" t="str">
        <f t="shared" si="5"/>
        <v/>
      </c>
      <c r="K24" s="128" t="e">
        <f>#REF!+#REF!</f>
        <v>#REF!</v>
      </c>
      <c r="L24" s="128">
        <f t="shared" si="3"/>
        <v>12492.17</v>
      </c>
      <c r="M24" s="128">
        <f t="shared" si="4"/>
        <v>12411.97292</v>
      </c>
      <c r="N24" s="128">
        <f t="shared" si="8"/>
        <v>-80.197079999999914</v>
      </c>
      <c r="O24" s="177">
        <f t="shared" si="7"/>
        <v>0.99358021224495019</v>
      </c>
      <c r="P24" s="185"/>
      <c r="Q24" s="185"/>
    </row>
    <row r="25" spans="1:17" s="186" customFormat="1" ht="48.75" customHeight="1" x14ac:dyDescent="0.4">
      <c r="A25" s="187" t="s">
        <v>122</v>
      </c>
      <c r="B25" s="106" t="s">
        <v>119</v>
      </c>
      <c r="C25" s="128">
        <v>1040.568</v>
      </c>
      <c r="D25" s="128">
        <v>992.31081999999992</v>
      </c>
      <c r="E25" s="128">
        <f t="shared" si="0"/>
        <v>-48.257180000000062</v>
      </c>
      <c r="F25" s="177">
        <f t="shared" si="1"/>
        <v>0.95362419370958929</v>
      </c>
      <c r="G25" s="128">
        <v>0</v>
      </c>
      <c r="H25" s="128">
        <v>0</v>
      </c>
      <c r="I25" s="128">
        <f t="shared" si="9"/>
        <v>0</v>
      </c>
      <c r="J25" s="177" t="str">
        <f t="shared" si="5"/>
        <v/>
      </c>
      <c r="K25" s="128" t="e">
        <f>#REF!+#REF!</f>
        <v>#REF!</v>
      </c>
      <c r="L25" s="128">
        <f t="shared" si="3"/>
        <v>1040.568</v>
      </c>
      <c r="M25" s="128">
        <f t="shared" si="4"/>
        <v>992.31081999999992</v>
      </c>
      <c r="N25" s="128">
        <f t="shared" si="8"/>
        <v>-48.257180000000062</v>
      </c>
      <c r="O25" s="177">
        <f t="shared" si="7"/>
        <v>0.95362419370958929</v>
      </c>
      <c r="P25" s="185"/>
      <c r="Q25" s="185"/>
    </row>
    <row r="26" spans="1:17" s="186" customFormat="1" ht="66.75" customHeight="1" x14ac:dyDescent="0.4">
      <c r="A26" s="187">
        <v>3200</v>
      </c>
      <c r="B26" s="106" t="s">
        <v>164</v>
      </c>
      <c r="C26" s="128">
        <v>9438.2999999999993</v>
      </c>
      <c r="D26" s="128">
        <v>9198.8278000000009</v>
      </c>
      <c r="E26" s="128">
        <f t="shared" si="0"/>
        <v>-239.47219999999834</v>
      </c>
      <c r="F26" s="177">
        <f t="shared" si="1"/>
        <v>0.97462761302353196</v>
      </c>
      <c r="G26" s="128">
        <v>1885.9037599999999</v>
      </c>
      <c r="H26" s="128">
        <v>1279.73893</v>
      </c>
      <c r="I26" s="128">
        <f t="shared" si="9"/>
        <v>-606.16482999999994</v>
      </c>
      <c r="J26" s="177">
        <f t="shared" si="5"/>
        <v>0.67858124955432508</v>
      </c>
      <c r="K26" s="128"/>
      <c r="L26" s="128">
        <f t="shared" si="3"/>
        <v>11324.203759999999</v>
      </c>
      <c r="M26" s="128">
        <f t="shared" si="4"/>
        <v>10478.56673</v>
      </c>
      <c r="N26" s="128">
        <f t="shared" si="8"/>
        <v>-845.63702999999805</v>
      </c>
      <c r="O26" s="177">
        <f t="shared" si="7"/>
        <v>0.92532481330060434</v>
      </c>
      <c r="P26" s="185"/>
      <c r="Q26" s="185"/>
    </row>
    <row r="27" spans="1:17" s="186" customFormat="1" ht="53.25" customHeight="1" x14ac:dyDescent="0.4">
      <c r="A27" s="187">
        <v>3210</v>
      </c>
      <c r="B27" s="106" t="s">
        <v>106</v>
      </c>
      <c r="C27" s="128">
        <v>1149.3966</v>
      </c>
      <c r="D27" s="128">
        <v>544.56495999999993</v>
      </c>
      <c r="E27" s="128">
        <f t="shared" si="0"/>
        <v>-604.83164000000011</v>
      </c>
      <c r="F27" s="177">
        <f t="shared" si="1"/>
        <v>0.47378333988459675</v>
      </c>
      <c r="G27" s="128">
        <v>341.29246999999998</v>
      </c>
      <c r="H27" s="128">
        <v>315.56821000000002</v>
      </c>
      <c r="I27" s="128">
        <f t="shared" si="9"/>
        <v>-25.724259999999958</v>
      </c>
      <c r="J27" s="177">
        <f t="shared" si="5"/>
        <v>0.92462693360917114</v>
      </c>
      <c r="K27" s="128"/>
      <c r="L27" s="128">
        <f t="shared" si="3"/>
        <v>1490.6890699999999</v>
      </c>
      <c r="M27" s="128">
        <f t="shared" si="4"/>
        <v>860.13316999999995</v>
      </c>
      <c r="N27" s="128">
        <f t="shared" si="8"/>
        <v>-630.55589999999995</v>
      </c>
      <c r="O27" s="177">
        <f t="shared" si="7"/>
        <v>0.57700374096121865</v>
      </c>
      <c r="P27" s="185"/>
      <c r="Q27" s="185"/>
    </row>
    <row r="28" spans="1:17" s="186" customFormat="1" ht="83.25" customHeight="1" x14ac:dyDescent="0.4">
      <c r="A28" s="187">
        <v>3220</v>
      </c>
      <c r="B28" s="106" t="s">
        <v>253</v>
      </c>
      <c r="C28" s="128">
        <v>0</v>
      </c>
      <c r="D28" s="128">
        <v>0</v>
      </c>
      <c r="E28" s="128">
        <f t="shared" si="0"/>
        <v>0</v>
      </c>
      <c r="F28" s="177" t="str">
        <f t="shared" si="1"/>
        <v/>
      </c>
      <c r="G28" s="128">
        <v>65403.868999999999</v>
      </c>
      <c r="H28" s="128">
        <v>65200.106829999997</v>
      </c>
      <c r="I28" s="128">
        <f>H28-G28</f>
        <v>-203.76217000000179</v>
      </c>
      <c r="J28" s="177">
        <f>IFERROR(H28/G28,"")</f>
        <v>0.99688455479598614</v>
      </c>
      <c r="K28" s="128"/>
      <c r="L28" s="128">
        <f t="shared" si="3"/>
        <v>65403.868999999999</v>
      </c>
      <c r="M28" s="128">
        <f t="shared" si="4"/>
        <v>65200.106829999997</v>
      </c>
      <c r="N28" s="128">
        <f>M28-L28</f>
        <v>-203.76217000000179</v>
      </c>
      <c r="O28" s="177">
        <f t="shared" si="7"/>
        <v>0.99688455479598614</v>
      </c>
      <c r="P28" s="185"/>
      <c r="Q28" s="185"/>
    </row>
    <row r="29" spans="1:17" s="186" customFormat="1" ht="84.75" customHeight="1" x14ac:dyDescent="0.4">
      <c r="A29" s="187">
        <v>3230</v>
      </c>
      <c r="B29" s="106" t="s">
        <v>235</v>
      </c>
      <c r="C29" s="128">
        <v>13947.615119999999</v>
      </c>
      <c r="D29" s="128">
        <v>9308.094869999999</v>
      </c>
      <c r="E29" s="128">
        <f t="shared" si="0"/>
        <v>-4639.5202499999996</v>
      </c>
      <c r="F29" s="177">
        <f t="shared" si="1"/>
        <v>0.66736103555458592</v>
      </c>
      <c r="G29" s="128">
        <v>54702.641600000003</v>
      </c>
      <c r="H29" s="128">
        <v>41647.463790000002</v>
      </c>
      <c r="I29" s="128">
        <f>H29-G29</f>
        <v>-13055.177810000001</v>
      </c>
      <c r="J29" s="177">
        <f>IFERROR(H29/G29,"")</f>
        <v>0.76134282681514964</v>
      </c>
      <c r="K29" s="128"/>
      <c r="L29" s="128">
        <f t="shared" si="3"/>
        <v>68650.256720000005</v>
      </c>
      <c r="M29" s="128">
        <f t="shared" si="4"/>
        <v>50955.558660000002</v>
      </c>
      <c r="N29" s="128">
        <f>M29-L29</f>
        <v>-17694.698060000002</v>
      </c>
      <c r="O29" s="177">
        <f>IFERROR(M29/L29,"")</f>
        <v>0.74224862505364853</v>
      </c>
      <c r="P29" s="185"/>
      <c r="Q29" s="185"/>
    </row>
    <row r="30" spans="1:17" s="186" customFormat="1" ht="21" customHeight="1" x14ac:dyDescent="0.4">
      <c r="A30" s="187" t="s">
        <v>124</v>
      </c>
      <c r="B30" s="106" t="s">
        <v>155</v>
      </c>
      <c r="C30" s="128">
        <v>125862.23835</v>
      </c>
      <c r="D30" s="128">
        <v>115645.08077</v>
      </c>
      <c r="E30" s="128">
        <f t="shared" si="0"/>
        <v>-10217.157579999999</v>
      </c>
      <c r="F30" s="177">
        <f t="shared" si="1"/>
        <v>0.91882269285893403</v>
      </c>
      <c r="G30" s="128">
        <v>15823.80198</v>
      </c>
      <c r="H30" s="128">
        <v>13898.20515</v>
      </c>
      <c r="I30" s="128">
        <f t="shared" si="9"/>
        <v>-1925.5968300000004</v>
      </c>
      <c r="J30" s="177">
        <f t="shared" si="5"/>
        <v>0.87831010319556591</v>
      </c>
      <c r="K30" s="128"/>
      <c r="L30" s="128">
        <f t="shared" si="3"/>
        <v>141686.04032999999</v>
      </c>
      <c r="M30" s="128">
        <f t="shared" si="4"/>
        <v>129543.28591999999</v>
      </c>
      <c r="N30" s="128">
        <f>M30-L30</f>
        <v>-12142.754409999994</v>
      </c>
      <c r="O30" s="177">
        <f t="shared" si="7"/>
        <v>0.9142981596371923</v>
      </c>
      <c r="P30" s="185"/>
      <c r="Q30" s="185"/>
    </row>
    <row r="31" spans="1:17" s="53" customFormat="1" ht="27" customHeight="1" x14ac:dyDescent="0.35">
      <c r="A31" s="63" t="s">
        <v>125</v>
      </c>
      <c r="B31" s="109" t="s">
        <v>64</v>
      </c>
      <c r="C31" s="127">
        <v>293683.70568999997</v>
      </c>
      <c r="D31" s="127">
        <v>271579.91635000001</v>
      </c>
      <c r="E31" s="127">
        <f t="shared" si="0"/>
        <v>-22103.789339999959</v>
      </c>
      <c r="F31" s="147">
        <f t="shared" si="1"/>
        <v>0.92473607179510398</v>
      </c>
      <c r="G31" s="127">
        <v>44751.03153</v>
      </c>
      <c r="H31" s="127">
        <v>40616.416789999996</v>
      </c>
      <c r="I31" s="127">
        <f t="shared" ref="I31:I42" si="10">H31-G31</f>
        <v>-4134.6147400000045</v>
      </c>
      <c r="J31" s="147">
        <f t="shared" si="5"/>
        <v>0.90760850423686301</v>
      </c>
      <c r="K31" s="127" t="e">
        <f>#REF!+#REF!</f>
        <v>#REF!</v>
      </c>
      <c r="L31" s="127">
        <f t="shared" si="3"/>
        <v>338434.73721999995</v>
      </c>
      <c r="M31" s="127">
        <f t="shared" si="4"/>
        <v>312196.33314</v>
      </c>
      <c r="N31" s="127">
        <f t="shared" si="6"/>
        <v>-26238.404079999949</v>
      </c>
      <c r="O31" s="147">
        <f t="shared" si="7"/>
        <v>0.92247130334335736</v>
      </c>
      <c r="P31" s="52"/>
      <c r="Q31" s="52"/>
    </row>
    <row r="32" spans="1:17" s="53" customFormat="1" ht="32.25" customHeight="1" x14ac:dyDescent="0.35">
      <c r="A32" s="64" t="s">
        <v>126</v>
      </c>
      <c r="B32" s="109" t="s">
        <v>66</v>
      </c>
      <c r="C32" s="127">
        <v>147308.549</v>
      </c>
      <c r="D32" s="127">
        <v>139748.37891999999</v>
      </c>
      <c r="E32" s="127">
        <f t="shared" si="0"/>
        <v>-7560.1700800000108</v>
      </c>
      <c r="F32" s="147">
        <f t="shared" si="1"/>
        <v>0.94867799505648509</v>
      </c>
      <c r="G32" s="127">
        <v>26740.200089999998</v>
      </c>
      <c r="H32" s="127">
        <v>15771.702140000001</v>
      </c>
      <c r="I32" s="127">
        <f t="shared" si="10"/>
        <v>-10968.497949999997</v>
      </c>
      <c r="J32" s="147">
        <f t="shared" si="5"/>
        <v>0.5898124205098273</v>
      </c>
      <c r="K32" s="127" t="e">
        <f>#REF!+#REF!</f>
        <v>#REF!</v>
      </c>
      <c r="L32" s="127">
        <f t="shared" si="3"/>
        <v>174048.74909</v>
      </c>
      <c r="M32" s="127">
        <f t="shared" si="4"/>
        <v>155520.08106</v>
      </c>
      <c r="N32" s="127">
        <f t="shared" si="6"/>
        <v>-18528.668030000001</v>
      </c>
      <c r="O32" s="147">
        <f t="shared" si="7"/>
        <v>0.89354322782050621</v>
      </c>
      <c r="P32" s="52"/>
      <c r="Q32" s="52"/>
    </row>
    <row r="33" spans="1:17" s="53" customFormat="1" ht="34.5" customHeight="1" x14ac:dyDescent="0.35">
      <c r="A33" s="64" t="s">
        <v>127</v>
      </c>
      <c r="B33" s="109" t="s">
        <v>63</v>
      </c>
      <c r="C33" s="127">
        <v>853712.83215999999</v>
      </c>
      <c r="D33" s="127">
        <v>815832.70621000009</v>
      </c>
      <c r="E33" s="127">
        <f t="shared" si="0"/>
        <v>-37880.1259499999</v>
      </c>
      <c r="F33" s="147">
        <f t="shared" si="1"/>
        <v>0.95562896032128453</v>
      </c>
      <c r="G33" s="127">
        <v>530368.81842000003</v>
      </c>
      <c r="H33" s="127">
        <v>488609.62231999997</v>
      </c>
      <c r="I33" s="127">
        <f t="shared" si="10"/>
        <v>-41759.196100000059</v>
      </c>
      <c r="J33" s="147">
        <f t="shared" si="5"/>
        <v>0.92126385517081644</v>
      </c>
      <c r="K33" s="127" t="e">
        <f>#REF!+#REF!</f>
        <v>#REF!</v>
      </c>
      <c r="L33" s="127">
        <f t="shared" si="3"/>
        <v>1384081.6505800001</v>
      </c>
      <c r="M33" s="127">
        <f t="shared" si="4"/>
        <v>1304442.3285300001</v>
      </c>
      <c r="N33" s="127">
        <f t="shared" si="6"/>
        <v>-79639.322050000075</v>
      </c>
      <c r="O33" s="147">
        <f t="shared" si="7"/>
        <v>0.94246053185039536</v>
      </c>
      <c r="P33" s="52"/>
      <c r="Q33" s="52"/>
    </row>
    <row r="34" spans="1:17" s="77" customFormat="1" ht="25.5" customHeight="1" x14ac:dyDescent="0.35">
      <c r="A34" s="74" t="s">
        <v>128</v>
      </c>
      <c r="B34" s="110" t="s">
        <v>141</v>
      </c>
      <c r="C34" s="126">
        <f>SUM(C35:C41)</f>
        <v>250114.73963999999</v>
      </c>
      <c r="D34" s="126">
        <f>SUM(D35:D41)</f>
        <v>219851.80087000004</v>
      </c>
      <c r="E34" s="126">
        <f t="shared" si="0"/>
        <v>-30262.93876999995</v>
      </c>
      <c r="F34" s="147">
        <f t="shared" si="1"/>
        <v>0.87900377717219469</v>
      </c>
      <c r="G34" s="127">
        <f>SUM(G35:G41)</f>
        <v>1516089.55779</v>
      </c>
      <c r="H34" s="127">
        <f>SUM(H35:H41)</f>
        <v>1095361.6717600001</v>
      </c>
      <c r="I34" s="127">
        <f t="shared" si="10"/>
        <v>-420727.88602999994</v>
      </c>
      <c r="J34" s="147">
        <f t="shared" si="5"/>
        <v>0.72249140305187909</v>
      </c>
      <c r="K34" s="126" t="e">
        <f>#REF!+#REF!</f>
        <v>#REF!</v>
      </c>
      <c r="L34" s="126">
        <f t="shared" si="3"/>
        <v>1766204.29743</v>
      </c>
      <c r="M34" s="126">
        <f t="shared" si="4"/>
        <v>1315213.4726300002</v>
      </c>
      <c r="N34" s="126">
        <f t="shared" si="6"/>
        <v>-450990.82479999983</v>
      </c>
      <c r="O34" s="147">
        <f t="shared" si="7"/>
        <v>0.74465534623812457</v>
      </c>
      <c r="P34" s="75"/>
      <c r="Q34" s="76"/>
    </row>
    <row r="35" spans="1:17" s="53" customFormat="1" ht="48" customHeight="1" x14ac:dyDescent="0.4">
      <c r="A35" s="152" t="s">
        <v>153</v>
      </c>
      <c r="B35" s="111" t="s">
        <v>154</v>
      </c>
      <c r="C35" s="128">
        <v>23725.767379999998</v>
      </c>
      <c r="D35" s="128">
        <v>18627.543829999999</v>
      </c>
      <c r="E35" s="128">
        <f t="shared" si="0"/>
        <v>-5098.2235499999988</v>
      </c>
      <c r="F35" s="177">
        <f t="shared" si="1"/>
        <v>0.78511870792859473</v>
      </c>
      <c r="G35" s="128">
        <v>3428.39408</v>
      </c>
      <c r="H35" s="128">
        <v>2127.4251099999997</v>
      </c>
      <c r="I35" s="128">
        <f t="shared" si="10"/>
        <v>-1300.9689700000004</v>
      </c>
      <c r="J35" s="148">
        <f t="shared" si="5"/>
        <v>0.62053108842143367</v>
      </c>
      <c r="K35" s="128"/>
      <c r="L35" s="128">
        <f t="shared" si="3"/>
        <v>27154.161459999996</v>
      </c>
      <c r="M35" s="128">
        <f t="shared" si="4"/>
        <v>20754.968939999999</v>
      </c>
      <c r="N35" s="128">
        <f>M35-L35</f>
        <v>-6399.1925199999969</v>
      </c>
      <c r="O35" s="177">
        <f t="shared" si="7"/>
        <v>0.76433842269714491</v>
      </c>
      <c r="P35" s="54"/>
      <c r="Q35" s="52"/>
    </row>
    <row r="36" spans="1:17" s="53" customFormat="1" ht="21" x14ac:dyDescent="0.4">
      <c r="A36" s="152" t="s">
        <v>221</v>
      </c>
      <c r="B36" s="111" t="s">
        <v>222</v>
      </c>
      <c r="C36" s="128">
        <v>55.137</v>
      </c>
      <c r="D36" s="128">
        <v>55.099319999999999</v>
      </c>
      <c r="E36" s="128">
        <f t="shared" si="0"/>
        <v>-3.7680000000001712E-2</v>
      </c>
      <c r="F36" s="177">
        <f t="shared" si="1"/>
        <v>0.99931661134991023</v>
      </c>
      <c r="G36" s="128">
        <v>0</v>
      </c>
      <c r="H36" s="128">
        <v>0</v>
      </c>
      <c r="I36" s="128">
        <f t="shared" si="10"/>
        <v>0</v>
      </c>
      <c r="J36" s="148" t="str">
        <f t="shared" si="5"/>
        <v/>
      </c>
      <c r="K36" s="128"/>
      <c r="L36" s="128">
        <f t="shared" si="3"/>
        <v>55.137</v>
      </c>
      <c r="M36" s="128">
        <f t="shared" si="4"/>
        <v>55.099319999999999</v>
      </c>
      <c r="N36" s="128">
        <f>M36-L36</f>
        <v>-3.7680000000001712E-2</v>
      </c>
      <c r="O36" s="177">
        <f t="shared" si="7"/>
        <v>0.99931661134991023</v>
      </c>
      <c r="P36" s="54"/>
      <c r="Q36" s="52"/>
    </row>
    <row r="37" spans="1:17" s="53" customFormat="1" ht="24" customHeight="1" x14ac:dyDescent="0.4">
      <c r="A37" s="152" t="s">
        <v>132</v>
      </c>
      <c r="B37" s="111" t="s">
        <v>142</v>
      </c>
      <c r="C37" s="128">
        <v>16168.438300000002</v>
      </c>
      <c r="D37" s="128">
        <v>8361.4808200000007</v>
      </c>
      <c r="E37" s="128">
        <f t="shared" si="0"/>
        <v>-7806.9574800000009</v>
      </c>
      <c r="F37" s="177">
        <f t="shared" si="1"/>
        <v>0.51714832718259496</v>
      </c>
      <c r="G37" s="128">
        <v>231298.20366</v>
      </c>
      <c r="H37" s="128">
        <v>110743.91306000001</v>
      </c>
      <c r="I37" s="128">
        <f t="shared" si="10"/>
        <v>-120554.29059999999</v>
      </c>
      <c r="J37" s="148">
        <f t="shared" si="5"/>
        <v>0.47879279349177117</v>
      </c>
      <c r="K37" s="128"/>
      <c r="L37" s="128">
        <f t="shared" si="3"/>
        <v>247466.64196000001</v>
      </c>
      <c r="M37" s="128">
        <f t="shared" si="4"/>
        <v>119105.39388</v>
      </c>
      <c r="N37" s="128">
        <f t="shared" si="6"/>
        <v>-128361.24808</v>
      </c>
      <c r="O37" s="177">
        <f t="shared" si="7"/>
        <v>0.48129878409734089</v>
      </c>
      <c r="P37" s="54"/>
      <c r="Q37" s="52"/>
    </row>
    <row r="38" spans="1:17" s="53" customFormat="1" ht="50.25" customHeight="1" x14ac:dyDescent="0.4">
      <c r="A38" s="152" t="s">
        <v>133</v>
      </c>
      <c r="B38" s="111" t="s">
        <v>143</v>
      </c>
      <c r="C38" s="128">
        <v>197721.51686999999</v>
      </c>
      <c r="D38" s="128">
        <v>184583.79381</v>
      </c>
      <c r="E38" s="128">
        <f t="shared" ref="E38:E69" si="11">D38-C38</f>
        <v>-13137.723059999989</v>
      </c>
      <c r="F38" s="177">
        <f t="shared" ref="F38:F69" si="12">IFERROR(D38/C38,"")</f>
        <v>0.93355440890817198</v>
      </c>
      <c r="G38" s="128">
        <v>424186.69441000005</v>
      </c>
      <c r="H38" s="128">
        <v>406301.76165</v>
      </c>
      <c r="I38" s="128">
        <f t="shared" si="10"/>
        <v>-17884.932760000054</v>
      </c>
      <c r="J38" s="148">
        <f t="shared" si="5"/>
        <v>0.95783711984442099</v>
      </c>
      <c r="K38" s="128"/>
      <c r="L38" s="128">
        <f t="shared" ref="L38:L69" si="13">C38+G38</f>
        <v>621908.21128000005</v>
      </c>
      <c r="M38" s="128">
        <f t="shared" ref="M38:M69" si="14">D38+H38</f>
        <v>590885.55545999995</v>
      </c>
      <c r="N38" s="128">
        <f t="shared" si="6"/>
        <v>-31022.655820000102</v>
      </c>
      <c r="O38" s="177">
        <f t="shared" si="7"/>
        <v>0.95011698630550345</v>
      </c>
      <c r="P38" s="54"/>
      <c r="Q38" s="52"/>
    </row>
    <row r="39" spans="1:17" s="53" customFormat="1" ht="34.5" customHeight="1" x14ac:dyDescent="0.4">
      <c r="A39" s="152" t="s">
        <v>210</v>
      </c>
      <c r="B39" s="111" t="s">
        <v>209</v>
      </c>
      <c r="C39" s="128">
        <v>966.19</v>
      </c>
      <c r="D39" s="128">
        <v>961.91750000000002</v>
      </c>
      <c r="E39" s="128">
        <f t="shared" si="11"/>
        <v>-4.2725000000000364</v>
      </c>
      <c r="F39" s="177">
        <f t="shared" si="12"/>
        <v>0.99557799190635377</v>
      </c>
      <c r="G39" s="128">
        <v>64.756</v>
      </c>
      <c r="H39" s="128">
        <v>64.756</v>
      </c>
      <c r="I39" s="128">
        <f t="shared" si="10"/>
        <v>0</v>
      </c>
      <c r="J39" s="148">
        <f t="shared" si="5"/>
        <v>1</v>
      </c>
      <c r="K39" s="128"/>
      <c r="L39" s="128">
        <f t="shared" si="13"/>
        <v>1030.9460000000001</v>
      </c>
      <c r="M39" s="128">
        <f t="shared" si="14"/>
        <v>1026.6735000000001</v>
      </c>
      <c r="N39" s="128">
        <f>M39-L39</f>
        <v>-4.2725000000000364</v>
      </c>
      <c r="O39" s="177">
        <f t="shared" si="7"/>
        <v>0.99585574802171983</v>
      </c>
      <c r="P39" s="54"/>
      <c r="Q39" s="52"/>
    </row>
    <row r="40" spans="1:17" s="53" customFormat="1" ht="50.25" customHeight="1" x14ac:dyDescent="0.4">
      <c r="A40" s="152" t="s">
        <v>131</v>
      </c>
      <c r="B40" s="111" t="s">
        <v>144</v>
      </c>
      <c r="C40" s="128">
        <v>11039.4845</v>
      </c>
      <c r="D40" s="128">
        <v>7228.5655900000002</v>
      </c>
      <c r="E40" s="128">
        <f t="shared" si="11"/>
        <v>-3810.9189100000003</v>
      </c>
      <c r="F40" s="177">
        <f t="shared" si="12"/>
        <v>0.65479195065675388</v>
      </c>
      <c r="G40" s="128">
        <v>453215.03083999996</v>
      </c>
      <c r="H40" s="128">
        <v>433219.25802000001</v>
      </c>
      <c r="I40" s="128">
        <f t="shared" si="10"/>
        <v>-19995.772819999955</v>
      </c>
      <c r="J40" s="148">
        <f t="shared" si="5"/>
        <v>0.95588016402955722</v>
      </c>
      <c r="K40" s="128"/>
      <c r="L40" s="128">
        <f t="shared" si="13"/>
        <v>464254.51533999998</v>
      </c>
      <c r="M40" s="128">
        <f t="shared" si="14"/>
        <v>440447.82361000002</v>
      </c>
      <c r="N40" s="128">
        <f>M40-L40</f>
        <v>-23806.691729999962</v>
      </c>
      <c r="O40" s="177">
        <f t="shared" si="7"/>
        <v>0.94872060272248515</v>
      </c>
      <c r="P40" s="54"/>
      <c r="Q40" s="52"/>
    </row>
    <row r="41" spans="1:17" s="53" customFormat="1" ht="78" customHeight="1" x14ac:dyDescent="0.4">
      <c r="A41" s="152" t="s">
        <v>184</v>
      </c>
      <c r="B41" s="111" t="s">
        <v>185</v>
      </c>
      <c r="C41" s="128">
        <v>438.20559000000003</v>
      </c>
      <c r="D41" s="128">
        <v>33.4</v>
      </c>
      <c r="E41" s="128">
        <f t="shared" si="11"/>
        <v>-404.80559000000005</v>
      </c>
      <c r="F41" s="177">
        <f t="shared" si="12"/>
        <v>7.621993137969782E-2</v>
      </c>
      <c r="G41" s="128">
        <v>403896.47880000004</v>
      </c>
      <c r="H41" s="128">
        <v>142904.55791999999</v>
      </c>
      <c r="I41" s="128">
        <f t="shared" si="10"/>
        <v>-260991.92088000005</v>
      </c>
      <c r="J41" s="148">
        <f t="shared" si="5"/>
        <v>0.35381481498570561</v>
      </c>
      <c r="K41" s="128"/>
      <c r="L41" s="128">
        <f t="shared" si="13"/>
        <v>404334.68439000007</v>
      </c>
      <c r="M41" s="128">
        <f t="shared" si="14"/>
        <v>142937.95791999999</v>
      </c>
      <c r="N41" s="128">
        <f>M41-L41</f>
        <v>-261396.72647000008</v>
      </c>
      <c r="O41" s="177">
        <f t="shared" si="7"/>
        <v>0.35351396612349367</v>
      </c>
      <c r="P41" s="54"/>
      <c r="Q41" s="52"/>
    </row>
    <row r="42" spans="1:17" s="77" customFormat="1" ht="30.75" customHeight="1" x14ac:dyDescent="0.35">
      <c r="A42" s="74" t="s">
        <v>129</v>
      </c>
      <c r="B42" s="110" t="s">
        <v>145</v>
      </c>
      <c r="C42" s="126">
        <f>C43+C44+C45+C46+C47+C48+C49</f>
        <v>208679.12955999997</v>
      </c>
      <c r="D42" s="126">
        <f>D43+D44+D45+D46+D47+D48+D49</f>
        <v>93929.022030000007</v>
      </c>
      <c r="E42" s="126">
        <f t="shared" si="11"/>
        <v>-114750.10752999996</v>
      </c>
      <c r="F42" s="147">
        <f t="shared" si="12"/>
        <v>0.45011219966294369</v>
      </c>
      <c r="G42" s="127">
        <f>G43+G44+G45+G46+G47+G48</f>
        <v>106062.39474999999</v>
      </c>
      <c r="H42" s="127">
        <f>H43+H44+H45+H46+H47+H48</f>
        <v>93648.814960000018</v>
      </c>
      <c r="I42" s="127">
        <f t="shared" si="10"/>
        <v>-12413.579789999974</v>
      </c>
      <c r="J42" s="147">
        <f t="shared" si="5"/>
        <v>0.88295965012613509</v>
      </c>
      <c r="K42" s="126"/>
      <c r="L42" s="126">
        <f t="shared" si="13"/>
        <v>314741.52430999995</v>
      </c>
      <c r="M42" s="126">
        <f t="shared" si="14"/>
        <v>187577.83699000004</v>
      </c>
      <c r="N42" s="126">
        <f t="shared" si="6"/>
        <v>-127163.68731999991</v>
      </c>
      <c r="O42" s="147">
        <f t="shared" si="7"/>
        <v>0.59597422806292333</v>
      </c>
      <c r="P42" s="75"/>
      <c r="Q42" s="76"/>
    </row>
    <row r="43" spans="1:17" s="53" customFormat="1" ht="40.5" customHeight="1" x14ac:dyDescent="0.4">
      <c r="A43" s="152" t="s">
        <v>130</v>
      </c>
      <c r="B43" s="111" t="s">
        <v>146</v>
      </c>
      <c r="C43" s="144">
        <v>54484.904900000001</v>
      </c>
      <c r="D43" s="144">
        <v>48682.646939999999</v>
      </c>
      <c r="E43" s="144">
        <f t="shared" si="11"/>
        <v>-5802.2579600000026</v>
      </c>
      <c r="F43" s="177">
        <f t="shared" si="12"/>
        <v>0.89350705538260011</v>
      </c>
      <c r="G43" s="128">
        <v>39333.50866</v>
      </c>
      <c r="H43" s="128">
        <v>38411.200409999998</v>
      </c>
      <c r="I43" s="128">
        <f t="shared" ref="I43:I48" si="15">H43-G43</f>
        <v>-922.30825000000186</v>
      </c>
      <c r="J43" s="177">
        <f t="shared" si="5"/>
        <v>0.97655158968978684</v>
      </c>
      <c r="K43" s="144"/>
      <c r="L43" s="144">
        <f t="shared" si="13"/>
        <v>93818.413560000001</v>
      </c>
      <c r="M43" s="144">
        <f t="shared" si="14"/>
        <v>87093.847349999996</v>
      </c>
      <c r="N43" s="144">
        <f t="shared" si="6"/>
        <v>-6724.5662100000045</v>
      </c>
      <c r="O43" s="177">
        <f t="shared" si="7"/>
        <v>0.92832359922927687</v>
      </c>
      <c r="P43" s="54"/>
      <c r="Q43" s="52"/>
    </row>
    <row r="44" spans="1:17" s="53" customFormat="1" ht="33" customHeight="1" x14ac:dyDescent="0.4">
      <c r="A44" s="152" t="s">
        <v>147</v>
      </c>
      <c r="B44" s="111" t="s">
        <v>151</v>
      </c>
      <c r="C44" s="144">
        <v>40792.756159999997</v>
      </c>
      <c r="D44" s="144">
        <v>31099.891100000001</v>
      </c>
      <c r="E44" s="144">
        <f t="shared" si="11"/>
        <v>-9692.8650599999964</v>
      </c>
      <c r="F44" s="177">
        <f t="shared" si="12"/>
        <v>0.76238759102272935</v>
      </c>
      <c r="G44" s="128">
        <v>52909.286119999997</v>
      </c>
      <c r="H44" s="128">
        <v>47633.037020000003</v>
      </c>
      <c r="I44" s="128">
        <f t="shared" si="15"/>
        <v>-5276.2490999999936</v>
      </c>
      <c r="J44" s="177">
        <f t="shared" si="5"/>
        <v>0.9002774467976512</v>
      </c>
      <c r="K44" s="144"/>
      <c r="L44" s="144">
        <f t="shared" si="13"/>
        <v>93702.042279999994</v>
      </c>
      <c r="M44" s="144">
        <f t="shared" si="14"/>
        <v>78732.928119999997</v>
      </c>
      <c r="N44" s="144">
        <f t="shared" ref="N44:N49" si="16">M44-L44</f>
        <v>-14969.114159999997</v>
      </c>
      <c r="O44" s="177">
        <f t="shared" si="7"/>
        <v>0.84024772784280022</v>
      </c>
      <c r="P44" s="54"/>
      <c r="Q44" s="52"/>
    </row>
    <row r="45" spans="1:17" s="53" customFormat="1" ht="44.25" customHeight="1" x14ac:dyDescent="0.4">
      <c r="A45" s="152" t="s">
        <v>148</v>
      </c>
      <c r="B45" s="111" t="s">
        <v>152</v>
      </c>
      <c r="C45" s="144">
        <v>2221.0949999999998</v>
      </c>
      <c r="D45" s="144">
        <v>1666.6425900000002</v>
      </c>
      <c r="E45" s="144">
        <f t="shared" si="11"/>
        <v>-554.45240999999965</v>
      </c>
      <c r="F45" s="177">
        <f t="shared" si="12"/>
        <v>0.75036979057626996</v>
      </c>
      <c r="G45" s="128">
        <v>13186.599970000001</v>
      </c>
      <c r="H45" s="128">
        <v>6971.6025300000001</v>
      </c>
      <c r="I45" s="128">
        <f t="shared" si="15"/>
        <v>-6214.997440000001</v>
      </c>
      <c r="J45" s="177">
        <f t="shared" si="5"/>
        <v>0.52868840685701024</v>
      </c>
      <c r="K45" s="144"/>
      <c r="L45" s="144">
        <f t="shared" si="13"/>
        <v>15407.69497</v>
      </c>
      <c r="M45" s="144">
        <f t="shared" si="14"/>
        <v>8638.2451199999996</v>
      </c>
      <c r="N45" s="144">
        <f t="shared" si="16"/>
        <v>-6769.4498500000009</v>
      </c>
      <c r="O45" s="177">
        <f t="shared" si="7"/>
        <v>0.56064486847768891</v>
      </c>
      <c r="P45" s="54"/>
      <c r="Q45" s="52"/>
    </row>
    <row r="46" spans="1:17" s="53" customFormat="1" ht="24.75" customHeight="1" x14ac:dyDescent="0.4">
      <c r="A46" s="152" t="s">
        <v>149</v>
      </c>
      <c r="B46" s="111" t="s">
        <v>65</v>
      </c>
      <c r="C46" s="144">
        <v>3961.2843700000003</v>
      </c>
      <c r="D46" s="144">
        <v>3838.9517900000001</v>
      </c>
      <c r="E46" s="144">
        <f t="shared" si="11"/>
        <v>-122.33258000000023</v>
      </c>
      <c r="F46" s="177">
        <f t="shared" si="12"/>
        <v>0.96911795049947391</v>
      </c>
      <c r="G46" s="128">
        <v>633</v>
      </c>
      <c r="H46" s="128">
        <v>632.97500000000002</v>
      </c>
      <c r="I46" s="128">
        <f t="shared" si="15"/>
        <v>-2.4999999999977263E-2</v>
      </c>
      <c r="J46" s="177">
        <f t="shared" si="5"/>
        <v>0.999960505529226</v>
      </c>
      <c r="K46" s="144"/>
      <c r="L46" s="144">
        <f t="shared" si="13"/>
        <v>4594.2843700000003</v>
      </c>
      <c r="M46" s="144">
        <f t="shared" si="14"/>
        <v>4471.9267900000004</v>
      </c>
      <c r="N46" s="144">
        <f t="shared" si="16"/>
        <v>-122.35757999999987</v>
      </c>
      <c r="O46" s="177">
        <f t="shared" si="7"/>
        <v>0.97336743437150364</v>
      </c>
      <c r="P46" s="54"/>
      <c r="Q46" s="52"/>
    </row>
    <row r="47" spans="1:17" s="53" customFormat="1" ht="25.5" customHeight="1" x14ac:dyDescent="0.4">
      <c r="A47" s="152" t="s">
        <v>186</v>
      </c>
      <c r="B47" s="111" t="s">
        <v>187</v>
      </c>
      <c r="C47" s="144">
        <v>9014</v>
      </c>
      <c r="D47" s="144">
        <v>8640.8896100000002</v>
      </c>
      <c r="E47" s="144">
        <f t="shared" si="11"/>
        <v>-373.11038999999982</v>
      </c>
      <c r="F47" s="177">
        <f t="shared" si="12"/>
        <v>0.95860767805635683</v>
      </c>
      <c r="G47" s="128">
        <v>0</v>
      </c>
      <c r="H47" s="128">
        <v>0</v>
      </c>
      <c r="I47" s="128">
        <f t="shared" si="15"/>
        <v>0</v>
      </c>
      <c r="J47" s="177" t="str">
        <f t="shared" si="5"/>
        <v/>
      </c>
      <c r="K47" s="144"/>
      <c r="L47" s="144">
        <f t="shared" si="13"/>
        <v>9014</v>
      </c>
      <c r="M47" s="144">
        <f t="shared" si="14"/>
        <v>8640.8896100000002</v>
      </c>
      <c r="N47" s="144">
        <f t="shared" si="16"/>
        <v>-373.11038999999982</v>
      </c>
      <c r="O47" s="177">
        <f t="shared" si="7"/>
        <v>0.95860767805635683</v>
      </c>
      <c r="P47" s="54"/>
      <c r="Q47" s="52"/>
    </row>
    <row r="48" spans="1:17" s="53" customFormat="1" ht="24.75" customHeight="1" x14ac:dyDescent="0.4">
      <c r="A48" s="152" t="s">
        <v>150</v>
      </c>
      <c r="B48" s="111" t="s">
        <v>77</v>
      </c>
      <c r="C48" s="144">
        <v>98205.089129999993</v>
      </c>
      <c r="D48" s="144">
        <v>0</v>
      </c>
      <c r="E48" s="144">
        <f t="shared" si="11"/>
        <v>-98205.089129999993</v>
      </c>
      <c r="F48" s="177">
        <f t="shared" si="12"/>
        <v>0</v>
      </c>
      <c r="G48" s="128">
        <v>0</v>
      </c>
      <c r="H48" s="128">
        <v>0</v>
      </c>
      <c r="I48" s="128">
        <f t="shared" si="15"/>
        <v>0</v>
      </c>
      <c r="J48" s="177" t="str">
        <f t="shared" si="5"/>
        <v/>
      </c>
      <c r="K48" s="144"/>
      <c r="L48" s="144">
        <f t="shared" si="13"/>
        <v>98205.089129999993</v>
      </c>
      <c r="M48" s="144">
        <f t="shared" si="14"/>
        <v>0</v>
      </c>
      <c r="N48" s="144">
        <f t="shared" si="16"/>
        <v>-98205.089129999993</v>
      </c>
      <c r="O48" s="177">
        <f t="shared" si="7"/>
        <v>0</v>
      </c>
      <c r="P48" s="52"/>
      <c r="Q48" s="52"/>
    </row>
    <row r="49" spans="1:20" s="53" customFormat="1" ht="24.75" hidden="1" customHeight="1" x14ac:dyDescent="0.4">
      <c r="A49" s="152" t="s">
        <v>264</v>
      </c>
      <c r="B49" s="111" t="s">
        <v>0</v>
      </c>
      <c r="C49" s="144"/>
      <c r="D49" s="144">
        <v>0</v>
      </c>
      <c r="E49" s="144">
        <f t="shared" si="11"/>
        <v>0</v>
      </c>
      <c r="F49" s="177" t="str">
        <f t="shared" si="12"/>
        <v/>
      </c>
      <c r="G49" s="128"/>
      <c r="H49" s="128"/>
      <c r="I49" s="128"/>
      <c r="J49" s="177"/>
      <c r="K49" s="144"/>
      <c r="L49" s="144">
        <f t="shared" si="13"/>
        <v>0</v>
      </c>
      <c r="M49" s="144">
        <f t="shared" si="14"/>
        <v>0</v>
      </c>
      <c r="N49" s="144">
        <f t="shared" si="16"/>
        <v>0</v>
      </c>
      <c r="O49" s="177" t="str">
        <f>IFERROR(M49/L49,"")</f>
        <v/>
      </c>
      <c r="P49" s="52"/>
      <c r="Q49" s="52"/>
    </row>
    <row r="50" spans="1:20" s="18" customFormat="1" ht="20.25" customHeight="1" x14ac:dyDescent="0.3">
      <c r="A50" s="65" t="s">
        <v>26</v>
      </c>
      <c r="B50" s="112" t="s">
        <v>27</v>
      </c>
      <c r="C50" s="129">
        <f>C6+C10+C11+C12+C31+C32+C33+C34+C42</f>
        <v>9906336.120649999</v>
      </c>
      <c r="D50" s="129">
        <f>D6+D10+D11+D12+D31+D32+D33+D34+D42</f>
        <v>9395603.5085199997</v>
      </c>
      <c r="E50" s="129">
        <f t="shared" si="11"/>
        <v>-510732.61212999932</v>
      </c>
      <c r="F50" s="150">
        <f t="shared" si="12"/>
        <v>0.94844384382785429</v>
      </c>
      <c r="G50" s="129">
        <f>G6+G10+G11+G12+G31+G32+G33+G34+G42</f>
        <v>3482549.9279999998</v>
      </c>
      <c r="H50" s="129">
        <f>H6+H10+H11+H12+H31+H32+H33+H34+H42</f>
        <v>2826777.8562099999</v>
      </c>
      <c r="I50" s="129">
        <f>I6+I10+I11+I12+I31+I32+I33+I34+I42</f>
        <v>-655772.07178999984</v>
      </c>
      <c r="J50" s="150">
        <f>IFERROR(H50/G50,"")</f>
        <v>0.8116977257045086</v>
      </c>
      <c r="K50" s="129" t="e">
        <f>#REF!+#REF!</f>
        <v>#REF!</v>
      </c>
      <c r="L50" s="129">
        <f t="shared" si="13"/>
        <v>13388886.048649998</v>
      </c>
      <c r="M50" s="129">
        <f t="shared" si="14"/>
        <v>12222381.36473</v>
      </c>
      <c r="N50" s="129">
        <f t="shared" si="6"/>
        <v>-1166504.6839199979</v>
      </c>
      <c r="O50" s="150">
        <f>IFERROR(M50/L50,"")</f>
        <v>0.9128751503537057</v>
      </c>
      <c r="P50" s="32"/>
      <c r="Q50" s="238"/>
      <c r="R50" s="238"/>
      <c r="S50" s="239">
        <f>Q50-G50</f>
        <v>-3482549.9279999998</v>
      </c>
      <c r="T50" s="240">
        <f>H50-R50</f>
        <v>2826777.8562099999</v>
      </c>
    </row>
    <row r="51" spans="1:20" s="53" customFormat="1" ht="24" customHeight="1" x14ac:dyDescent="0.4">
      <c r="A51" s="66" t="s">
        <v>166</v>
      </c>
      <c r="B51" s="106" t="s">
        <v>134</v>
      </c>
      <c r="C51" s="128">
        <v>88437</v>
      </c>
      <c r="D51" s="128">
        <v>88437</v>
      </c>
      <c r="E51" s="128">
        <f t="shared" si="11"/>
        <v>0</v>
      </c>
      <c r="F51" s="178">
        <f t="shared" si="12"/>
        <v>1</v>
      </c>
      <c r="G51" s="128">
        <v>0</v>
      </c>
      <c r="H51" s="128">
        <v>0</v>
      </c>
      <c r="I51" s="128">
        <f>H51-G51</f>
        <v>0</v>
      </c>
      <c r="J51" s="227" t="str">
        <f>IFERROR(H51/G51,"")</f>
        <v/>
      </c>
      <c r="K51" s="128" t="e">
        <f>#REF!+#REF!</f>
        <v>#REF!</v>
      </c>
      <c r="L51" s="128">
        <f t="shared" si="13"/>
        <v>88437</v>
      </c>
      <c r="M51" s="128">
        <f t="shared" si="14"/>
        <v>88437</v>
      </c>
      <c r="N51" s="128">
        <f t="shared" si="6"/>
        <v>0</v>
      </c>
      <c r="O51" s="178">
        <f>IFERROR(M51/L51,"")</f>
        <v>1</v>
      </c>
      <c r="P51" s="52"/>
      <c r="Q51" s="52"/>
    </row>
    <row r="52" spans="1:20" s="186" customFormat="1" ht="90.75" customHeight="1" x14ac:dyDescent="0.4">
      <c r="A52" s="189" t="s">
        <v>167</v>
      </c>
      <c r="B52" s="106" t="s">
        <v>168</v>
      </c>
      <c r="C52" s="128">
        <v>415771.29748000001</v>
      </c>
      <c r="D52" s="128">
        <v>407383.27938999998</v>
      </c>
      <c r="E52" s="128">
        <f t="shared" si="11"/>
        <v>-8388.0180900000269</v>
      </c>
      <c r="F52" s="179">
        <f t="shared" si="12"/>
        <v>0.97982540367543403</v>
      </c>
      <c r="G52" s="128">
        <v>6877.4016300000003</v>
      </c>
      <c r="H52" s="128">
        <v>6448.3940199999997</v>
      </c>
      <c r="I52" s="128">
        <f>H52-G52</f>
        <v>-429.00761000000057</v>
      </c>
      <c r="J52" s="179">
        <f>IFERROR(H52/G52,"")</f>
        <v>0.9376206839326322</v>
      </c>
      <c r="K52" s="128"/>
      <c r="L52" s="128">
        <f t="shared" si="13"/>
        <v>422648.69910999999</v>
      </c>
      <c r="M52" s="128">
        <f t="shared" si="14"/>
        <v>413831.67340999999</v>
      </c>
      <c r="N52" s="128">
        <f t="shared" si="6"/>
        <v>-8817.0256999999983</v>
      </c>
      <c r="O52" s="179">
        <f>IFERROR(M52/L52,"")</f>
        <v>0.97913864228479441</v>
      </c>
      <c r="P52" s="185"/>
      <c r="Q52" s="185"/>
    </row>
    <row r="53" spans="1:20" s="32" customFormat="1" ht="21" customHeight="1" x14ac:dyDescent="0.35">
      <c r="A53" s="67" t="s">
        <v>28</v>
      </c>
      <c r="B53" s="113" t="s">
        <v>135</v>
      </c>
      <c r="C53" s="130">
        <f>C50+C51+C52</f>
        <v>10410544.418129999</v>
      </c>
      <c r="D53" s="130">
        <f>D50+D51+D52</f>
        <v>9891423.7879099995</v>
      </c>
      <c r="E53" s="130">
        <f t="shared" si="11"/>
        <v>-519120.6302199997</v>
      </c>
      <c r="F53" s="151">
        <f t="shared" si="12"/>
        <v>0.95013511211613977</v>
      </c>
      <c r="G53" s="130">
        <f>G50+G51+G52</f>
        <v>3489427.3296300001</v>
      </c>
      <c r="H53" s="130">
        <f>H50+H51+H52</f>
        <v>2833226.2502299999</v>
      </c>
      <c r="I53" s="130">
        <f>I50+I51+I52</f>
        <v>-656201.07939999981</v>
      </c>
      <c r="J53" s="151">
        <f>IFERROR(H53/G53,"")</f>
        <v>0.811945910485667</v>
      </c>
      <c r="K53" s="130" t="e">
        <f>#REF!+#REF!</f>
        <v>#REF!</v>
      </c>
      <c r="L53" s="130">
        <f t="shared" si="13"/>
        <v>13899971.74776</v>
      </c>
      <c r="M53" s="130">
        <f t="shared" si="14"/>
        <v>12724650.038139999</v>
      </c>
      <c r="N53" s="130">
        <f t="shared" si="6"/>
        <v>-1175321.7096200008</v>
      </c>
      <c r="O53" s="151">
        <f>IFERROR(M53/L53,"")</f>
        <v>0.91544430945988031</v>
      </c>
      <c r="P53" s="18"/>
      <c r="Q53" s="18"/>
      <c r="R53" s="18"/>
    </row>
    <row r="54" spans="1:20" s="32" customFormat="1" ht="37.5" hidden="1" customHeight="1" x14ac:dyDescent="0.35">
      <c r="A54" s="68" t="s">
        <v>29</v>
      </c>
      <c r="B54" s="114" t="s">
        <v>30</v>
      </c>
      <c r="C54" s="172"/>
      <c r="D54" s="271"/>
      <c r="E54" s="131">
        <f t="shared" si="11"/>
        <v>0</v>
      </c>
      <c r="F54" s="151" t="str">
        <f t="shared" si="12"/>
        <v/>
      </c>
      <c r="G54" s="127"/>
      <c r="H54" s="127"/>
      <c r="I54" s="216" t="e">
        <f>H54-#REF!</f>
        <v>#REF!</v>
      </c>
      <c r="J54" s="215" t="str">
        <f t="shared" ref="J54:J97" si="17">IFERROR(H54/G54,"")</f>
        <v/>
      </c>
      <c r="K54" s="132"/>
      <c r="L54" s="131">
        <f t="shared" si="13"/>
        <v>0</v>
      </c>
      <c r="M54" s="131">
        <f t="shared" si="14"/>
        <v>0</v>
      </c>
      <c r="N54" s="131">
        <f t="shared" si="6"/>
        <v>0</v>
      </c>
      <c r="O54" s="151" t="str">
        <f t="shared" ref="O54:O97" si="18">IFERROR(M54/L54,"")</f>
        <v/>
      </c>
      <c r="P54" s="18"/>
      <c r="Q54" s="18"/>
      <c r="R54" s="18"/>
    </row>
    <row r="55" spans="1:20" ht="20.25" hidden="1" customHeight="1" x14ac:dyDescent="0.4">
      <c r="A55" s="69"/>
      <c r="B55" s="115" t="s">
        <v>31</v>
      </c>
      <c r="C55" s="272"/>
      <c r="D55" s="272"/>
      <c r="E55" s="133">
        <f t="shared" si="11"/>
        <v>0</v>
      </c>
      <c r="F55" s="151" t="str">
        <f t="shared" si="12"/>
        <v/>
      </c>
      <c r="G55" s="127"/>
      <c r="H55" s="127"/>
      <c r="I55" s="217" t="e">
        <f>H55-#REF!</f>
        <v>#REF!</v>
      </c>
      <c r="J55" s="215" t="str">
        <f t="shared" si="17"/>
        <v/>
      </c>
      <c r="K55" s="134"/>
      <c r="L55" s="133">
        <f t="shared" si="13"/>
        <v>0</v>
      </c>
      <c r="M55" s="133">
        <f t="shared" si="14"/>
        <v>0</v>
      </c>
      <c r="N55" s="133">
        <f t="shared" si="6"/>
        <v>0</v>
      </c>
      <c r="O55" s="151" t="str">
        <f t="shared" si="18"/>
        <v/>
      </c>
      <c r="P55" s="11"/>
      <c r="Q55" s="11"/>
    </row>
    <row r="56" spans="1:20" ht="60.75" hidden="1" customHeight="1" x14ac:dyDescent="0.4">
      <c r="A56" s="70">
        <v>406</v>
      </c>
      <c r="B56" s="116" t="s">
        <v>32</v>
      </c>
      <c r="C56" s="272"/>
      <c r="D56" s="272"/>
      <c r="E56" s="133">
        <f t="shared" si="11"/>
        <v>0</v>
      </c>
      <c r="F56" s="151" t="str">
        <f t="shared" si="12"/>
        <v/>
      </c>
      <c r="G56" s="127"/>
      <c r="H56" s="127"/>
      <c r="I56" s="217" t="e">
        <f>H56-#REF!</f>
        <v>#REF!</v>
      </c>
      <c r="J56" s="215" t="str">
        <f t="shared" si="17"/>
        <v/>
      </c>
      <c r="K56" s="134"/>
      <c r="L56" s="133">
        <f t="shared" si="13"/>
        <v>0</v>
      </c>
      <c r="M56" s="133">
        <f t="shared" si="14"/>
        <v>0</v>
      </c>
      <c r="N56" s="133">
        <f t="shared" si="6"/>
        <v>0</v>
      </c>
      <c r="O56" s="151" t="str">
        <f t="shared" si="18"/>
        <v/>
      </c>
      <c r="P56" s="11"/>
      <c r="Q56" s="11"/>
    </row>
    <row r="57" spans="1:20" ht="20.25" hidden="1" customHeight="1" x14ac:dyDescent="0.4">
      <c r="A57" s="70">
        <v>406.1</v>
      </c>
      <c r="B57" s="117" t="s">
        <v>33</v>
      </c>
      <c r="C57" s="273"/>
      <c r="D57" s="273"/>
      <c r="E57" s="135">
        <f t="shared" si="11"/>
        <v>0</v>
      </c>
      <c r="F57" s="151" t="str">
        <f t="shared" si="12"/>
        <v/>
      </c>
      <c r="G57" s="128"/>
      <c r="H57" s="128"/>
      <c r="I57" s="218" t="e">
        <f>H57-#REF!</f>
        <v>#REF!</v>
      </c>
      <c r="J57" s="215" t="str">
        <f t="shared" si="17"/>
        <v/>
      </c>
      <c r="K57" s="134"/>
      <c r="L57" s="135">
        <f t="shared" si="13"/>
        <v>0</v>
      </c>
      <c r="M57" s="135">
        <f t="shared" si="14"/>
        <v>0</v>
      </c>
      <c r="N57" s="135">
        <f t="shared" si="6"/>
        <v>0</v>
      </c>
      <c r="O57" s="151" t="str">
        <f t="shared" si="18"/>
        <v/>
      </c>
      <c r="P57" s="11"/>
      <c r="Q57" s="11"/>
    </row>
    <row r="58" spans="1:20" ht="20.25" hidden="1" customHeight="1" x14ac:dyDescent="0.4">
      <c r="A58" s="70">
        <v>406.2</v>
      </c>
      <c r="B58" s="117" t="s">
        <v>34</v>
      </c>
      <c r="C58" s="273"/>
      <c r="D58" s="273"/>
      <c r="E58" s="135">
        <f t="shared" si="11"/>
        <v>0</v>
      </c>
      <c r="F58" s="151" t="str">
        <f t="shared" si="12"/>
        <v/>
      </c>
      <c r="G58" s="128"/>
      <c r="H58" s="128"/>
      <c r="I58" s="218" t="e">
        <f>H58-#REF!</f>
        <v>#REF!</v>
      </c>
      <c r="J58" s="215" t="str">
        <f t="shared" si="17"/>
        <v/>
      </c>
      <c r="K58" s="134"/>
      <c r="L58" s="135">
        <f t="shared" si="13"/>
        <v>0</v>
      </c>
      <c r="M58" s="135">
        <f t="shared" si="14"/>
        <v>0</v>
      </c>
      <c r="N58" s="135">
        <f t="shared" si="6"/>
        <v>0</v>
      </c>
      <c r="O58" s="151" t="str">
        <f t="shared" si="18"/>
        <v/>
      </c>
      <c r="P58" s="11"/>
      <c r="Q58" s="11"/>
    </row>
    <row r="59" spans="1:20" ht="60.75" hidden="1" customHeight="1" x14ac:dyDescent="0.4">
      <c r="A59" s="70">
        <v>201</v>
      </c>
      <c r="B59" s="116" t="s">
        <v>35</v>
      </c>
      <c r="C59" s="272"/>
      <c r="D59" s="272"/>
      <c r="E59" s="133">
        <f t="shared" si="11"/>
        <v>0</v>
      </c>
      <c r="F59" s="151" t="str">
        <f t="shared" si="12"/>
        <v/>
      </c>
      <c r="G59" s="128"/>
      <c r="H59" s="128"/>
      <c r="I59" s="217" t="e">
        <f>H59-#REF!</f>
        <v>#REF!</v>
      </c>
      <c r="J59" s="215" t="str">
        <f t="shared" si="17"/>
        <v/>
      </c>
      <c r="K59" s="134"/>
      <c r="L59" s="133">
        <f t="shared" si="13"/>
        <v>0</v>
      </c>
      <c r="M59" s="133">
        <f t="shared" si="14"/>
        <v>0</v>
      </c>
      <c r="N59" s="133">
        <f t="shared" si="6"/>
        <v>0</v>
      </c>
      <c r="O59" s="151" t="str">
        <f t="shared" si="18"/>
        <v/>
      </c>
      <c r="P59" s="11"/>
      <c r="Q59" s="11"/>
    </row>
    <row r="60" spans="1:20" ht="20.25" hidden="1" customHeight="1" x14ac:dyDescent="0.4">
      <c r="A60" s="69">
        <v>201.01</v>
      </c>
      <c r="B60" s="118" t="s">
        <v>36</v>
      </c>
      <c r="C60" s="272"/>
      <c r="D60" s="272"/>
      <c r="E60" s="133">
        <f t="shared" si="11"/>
        <v>0</v>
      </c>
      <c r="F60" s="151" t="str">
        <f t="shared" si="12"/>
        <v/>
      </c>
      <c r="G60" s="128"/>
      <c r="H60" s="128"/>
      <c r="I60" s="217" t="e">
        <f>H60-#REF!</f>
        <v>#REF!</v>
      </c>
      <c r="J60" s="215" t="str">
        <f t="shared" si="17"/>
        <v/>
      </c>
      <c r="K60" s="134"/>
      <c r="L60" s="133">
        <f t="shared" si="13"/>
        <v>0</v>
      </c>
      <c r="M60" s="133">
        <f t="shared" si="14"/>
        <v>0</v>
      </c>
      <c r="N60" s="133">
        <f t="shared" si="6"/>
        <v>0</v>
      </c>
      <c r="O60" s="151" t="str">
        <f t="shared" si="18"/>
        <v/>
      </c>
      <c r="P60" s="11"/>
      <c r="Q60" s="11"/>
    </row>
    <row r="61" spans="1:20" ht="15" hidden="1" customHeight="1" x14ac:dyDescent="0.4">
      <c r="A61" s="69">
        <v>201.011</v>
      </c>
      <c r="B61" s="119" t="s">
        <v>37</v>
      </c>
      <c r="C61" s="273"/>
      <c r="D61" s="273"/>
      <c r="E61" s="135">
        <f t="shared" si="11"/>
        <v>0</v>
      </c>
      <c r="F61" s="151" t="str">
        <f t="shared" si="12"/>
        <v/>
      </c>
      <c r="G61" s="128"/>
      <c r="H61" s="128"/>
      <c r="I61" s="218" t="e">
        <f>H61-#REF!</f>
        <v>#REF!</v>
      </c>
      <c r="J61" s="215" t="str">
        <f t="shared" si="17"/>
        <v/>
      </c>
      <c r="K61" s="134"/>
      <c r="L61" s="135">
        <f t="shared" si="13"/>
        <v>0</v>
      </c>
      <c r="M61" s="135">
        <f t="shared" si="14"/>
        <v>0</v>
      </c>
      <c r="N61" s="135">
        <f t="shared" si="6"/>
        <v>0</v>
      </c>
      <c r="O61" s="151" t="str">
        <f t="shared" si="18"/>
        <v/>
      </c>
      <c r="P61" s="11"/>
      <c r="Q61" s="11"/>
    </row>
    <row r="62" spans="1:20" ht="20.25" hidden="1" customHeight="1" x14ac:dyDescent="0.4">
      <c r="A62" s="69">
        <v>201.012</v>
      </c>
      <c r="B62" s="119" t="s">
        <v>38</v>
      </c>
      <c r="C62" s="273"/>
      <c r="D62" s="273"/>
      <c r="E62" s="135">
        <f t="shared" si="11"/>
        <v>0</v>
      </c>
      <c r="F62" s="151" t="str">
        <f t="shared" si="12"/>
        <v/>
      </c>
      <c r="G62" s="128"/>
      <c r="H62" s="128"/>
      <c r="I62" s="218" t="e">
        <f>H62-#REF!</f>
        <v>#REF!</v>
      </c>
      <c r="J62" s="215" t="str">
        <f t="shared" si="17"/>
        <v/>
      </c>
      <c r="K62" s="134"/>
      <c r="L62" s="135">
        <f t="shared" si="13"/>
        <v>0</v>
      </c>
      <c r="M62" s="135">
        <f t="shared" si="14"/>
        <v>0</v>
      </c>
      <c r="N62" s="135">
        <f t="shared" si="6"/>
        <v>0</v>
      </c>
      <c r="O62" s="151" t="str">
        <f t="shared" si="18"/>
        <v/>
      </c>
      <c r="P62" s="11"/>
      <c r="Q62" s="11"/>
    </row>
    <row r="63" spans="1:20" ht="20.25" hidden="1" customHeight="1" x14ac:dyDescent="0.4">
      <c r="A63" s="69">
        <v>201.02</v>
      </c>
      <c r="B63" s="120" t="s">
        <v>39</v>
      </c>
      <c r="C63" s="272"/>
      <c r="D63" s="272"/>
      <c r="E63" s="133">
        <f t="shared" si="11"/>
        <v>0</v>
      </c>
      <c r="F63" s="151" t="str">
        <f t="shared" si="12"/>
        <v/>
      </c>
      <c r="G63" s="128"/>
      <c r="H63" s="128"/>
      <c r="I63" s="217" t="e">
        <f>H63-#REF!</f>
        <v>#REF!</v>
      </c>
      <c r="J63" s="215" t="str">
        <f t="shared" si="17"/>
        <v/>
      </c>
      <c r="K63" s="134"/>
      <c r="L63" s="133">
        <f t="shared" si="13"/>
        <v>0</v>
      </c>
      <c r="M63" s="133">
        <f t="shared" si="14"/>
        <v>0</v>
      </c>
      <c r="N63" s="133">
        <f t="shared" si="6"/>
        <v>0</v>
      </c>
      <c r="O63" s="151" t="str">
        <f t="shared" si="18"/>
        <v/>
      </c>
      <c r="P63" s="11"/>
      <c r="Q63" s="11"/>
    </row>
    <row r="64" spans="1:20" ht="20.25" hidden="1" customHeight="1" x14ac:dyDescent="0.4">
      <c r="A64" s="69">
        <v>201.02099999999999</v>
      </c>
      <c r="B64" s="119" t="s">
        <v>37</v>
      </c>
      <c r="C64" s="273"/>
      <c r="D64" s="273"/>
      <c r="E64" s="135">
        <f t="shared" si="11"/>
        <v>0</v>
      </c>
      <c r="F64" s="151" t="str">
        <f t="shared" si="12"/>
        <v/>
      </c>
      <c r="G64" s="128"/>
      <c r="H64" s="128"/>
      <c r="I64" s="218" t="e">
        <f>H64-#REF!</f>
        <v>#REF!</v>
      </c>
      <c r="J64" s="215" t="str">
        <f t="shared" si="17"/>
        <v/>
      </c>
      <c r="K64" s="134"/>
      <c r="L64" s="135">
        <f t="shared" si="13"/>
        <v>0</v>
      </c>
      <c r="M64" s="135">
        <f t="shared" si="14"/>
        <v>0</v>
      </c>
      <c r="N64" s="135">
        <f t="shared" si="6"/>
        <v>0</v>
      </c>
      <c r="O64" s="151" t="str">
        <f t="shared" si="18"/>
        <v/>
      </c>
      <c r="P64" s="11"/>
      <c r="Q64" s="11"/>
    </row>
    <row r="65" spans="1:17" ht="20.25" hidden="1" customHeight="1" x14ac:dyDescent="0.4">
      <c r="A65" s="69">
        <v>201.02199999999999</v>
      </c>
      <c r="B65" s="119" t="s">
        <v>38</v>
      </c>
      <c r="C65" s="273"/>
      <c r="D65" s="273"/>
      <c r="E65" s="135">
        <f t="shared" si="11"/>
        <v>0</v>
      </c>
      <c r="F65" s="151" t="str">
        <f t="shared" si="12"/>
        <v/>
      </c>
      <c r="G65" s="128"/>
      <c r="H65" s="128"/>
      <c r="I65" s="218" t="e">
        <f>H65-#REF!</f>
        <v>#REF!</v>
      </c>
      <c r="J65" s="215" t="str">
        <f t="shared" si="17"/>
        <v/>
      </c>
      <c r="K65" s="134"/>
      <c r="L65" s="135">
        <f t="shared" si="13"/>
        <v>0</v>
      </c>
      <c r="M65" s="135">
        <f t="shared" si="14"/>
        <v>0</v>
      </c>
      <c r="N65" s="135">
        <f t="shared" si="6"/>
        <v>0</v>
      </c>
      <c r="O65" s="151" t="str">
        <f t="shared" si="18"/>
        <v/>
      </c>
      <c r="P65" s="11"/>
      <c r="Q65" s="11"/>
    </row>
    <row r="66" spans="1:17" ht="40.5" hidden="1" customHeight="1" x14ac:dyDescent="0.4">
      <c r="A66" s="69">
        <v>201.03</v>
      </c>
      <c r="B66" s="120" t="s">
        <v>40</v>
      </c>
      <c r="C66" s="272"/>
      <c r="D66" s="272"/>
      <c r="E66" s="133">
        <f t="shared" si="11"/>
        <v>0</v>
      </c>
      <c r="F66" s="151" t="str">
        <f t="shared" si="12"/>
        <v/>
      </c>
      <c r="G66" s="128"/>
      <c r="H66" s="128"/>
      <c r="I66" s="217" t="e">
        <f>H66-#REF!</f>
        <v>#REF!</v>
      </c>
      <c r="J66" s="215" t="str">
        <f t="shared" si="17"/>
        <v/>
      </c>
      <c r="K66" s="134"/>
      <c r="L66" s="133">
        <f t="shared" si="13"/>
        <v>0</v>
      </c>
      <c r="M66" s="133">
        <f t="shared" si="14"/>
        <v>0</v>
      </c>
      <c r="N66" s="133">
        <f t="shared" si="6"/>
        <v>0</v>
      </c>
      <c r="O66" s="151" t="str">
        <f t="shared" si="18"/>
        <v/>
      </c>
      <c r="P66" s="11"/>
      <c r="Q66" s="11"/>
    </row>
    <row r="67" spans="1:17" ht="20.25" hidden="1" customHeight="1" x14ac:dyDescent="0.4">
      <c r="A67" s="69">
        <v>201.03100000000001</v>
      </c>
      <c r="B67" s="119" t="s">
        <v>37</v>
      </c>
      <c r="C67" s="273"/>
      <c r="D67" s="273"/>
      <c r="E67" s="135">
        <f t="shared" si="11"/>
        <v>0</v>
      </c>
      <c r="F67" s="151" t="str">
        <f t="shared" si="12"/>
        <v/>
      </c>
      <c r="G67" s="128"/>
      <c r="H67" s="128"/>
      <c r="I67" s="218" t="e">
        <f>H67-#REF!</f>
        <v>#REF!</v>
      </c>
      <c r="J67" s="215" t="str">
        <f t="shared" si="17"/>
        <v/>
      </c>
      <c r="K67" s="134"/>
      <c r="L67" s="135">
        <f t="shared" si="13"/>
        <v>0</v>
      </c>
      <c r="M67" s="135">
        <f t="shared" si="14"/>
        <v>0</v>
      </c>
      <c r="N67" s="135">
        <f t="shared" si="6"/>
        <v>0</v>
      </c>
      <c r="O67" s="151" t="str">
        <f t="shared" si="18"/>
        <v/>
      </c>
      <c r="P67" s="11"/>
      <c r="Q67" s="11"/>
    </row>
    <row r="68" spans="1:17" ht="20.25" hidden="1" customHeight="1" x14ac:dyDescent="0.4">
      <c r="A68" s="69">
        <v>201.03200000000001</v>
      </c>
      <c r="B68" s="119" t="s">
        <v>38</v>
      </c>
      <c r="C68" s="273"/>
      <c r="D68" s="273"/>
      <c r="E68" s="135">
        <f t="shared" si="11"/>
        <v>0</v>
      </c>
      <c r="F68" s="151" t="str">
        <f t="shared" si="12"/>
        <v/>
      </c>
      <c r="G68" s="128"/>
      <c r="H68" s="128"/>
      <c r="I68" s="218" t="e">
        <f>H68-#REF!</f>
        <v>#REF!</v>
      </c>
      <c r="J68" s="215" t="str">
        <f t="shared" si="17"/>
        <v/>
      </c>
      <c r="K68" s="134"/>
      <c r="L68" s="135">
        <f t="shared" si="13"/>
        <v>0</v>
      </c>
      <c r="M68" s="135">
        <f t="shared" si="14"/>
        <v>0</v>
      </c>
      <c r="N68" s="135">
        <f t="shared" ref="N68:N97" si="19">M68-L68</f>
        <v>0</v>
      </c>
      <c r="O68" s="151" t="str">
        <f t="shared" si="18"/>
        <v/>
      </c>
      <c r="P68" s="11"/>
      <c r="Q68" s="11"/>
    </row>
    <row r="69" spans="1:17" ht="40.5" hidden="1" customHeight="1" x14ac:dyDescent="0.4">
      <c r="A69" s="70">
        <v>202</v>
      </c>
      <c r="B69" s="116" t="s">
        <v>41</v>
      </c>
      <c r="C69" s="272"/>
      <c r="D69" s="272"/>
      <c r="E69" s="133">
        <f t="shared" si="11"/>
        <v>0</v>
      </c>
      <c r="F69" s="151" t="str">
        <f t="shared" si="12"/>
        <v/>
      </c>
      <c r="G69" s="128"/>
      <c r="H69" s="128"/>
      <c r="I69" s="217" t="e">
        <f>H69-#REF!</f>
        <v>#REF!</v>
      </c>
      <c r="J69" s="215" t="str">
        <f t="shared" si="17"/>
        <v/>
      </c>
      <c r="K69" s="134"/>
      <c r="L69" s="133">
        <f t="shared" si="13"/>
        <v>0</v>
      </c>
      <c r="M69" s="133">
        <f t="shared" si="14"/>
        <v>0</v>
      </c>
      <c r="N69" s="133">
        <f t="shared" si="19"/>
        <v>0</v>
      </c>
      <c r="O69" s="151" t="str">
        <f t="shared" si="18"/>
        <v/>
      </c>
      <c r="P69" s="11"/>
      <c r="Q69" s="11"/>
    </row>
    <row r="70" spans="1:17" ht="40.5" hidden="1" customHeight="1" x14ac:dyDescent="0.4">
      <c r="A70" s="69">
        <v>202.01</v>
      </c>
      <c r="B70" s="120" t="s">
        <v>42</v>
      </c>
      <c r="C70" s="272"/>
      <c r="D70" s="272"/>
      <c r="E70" s="133">
        <f t="shared" ref="E70:E87" si="20">D70-C70</f>
        <v>0</v>
      </c>
      <c r="F70" s="151" t="str">
        <f t="shared" ref="F70:F86" si="21">IFERROR(D70/C70,"")</f>
        <v/>
      </c>
      <c r="G70" s="128"/>
      <c r="H70" s="128"/>
      <c r="I70" s="217" t="e">
        <f>H70-#REF!</f>
        <v>#REF!</v>
      </c>
      <c r="J70" s="215" t="str">
        <f t="shared" si="17"/>
        <v/>
      </c>
      <c r="K70" s="134"/>
      <c r="L70" s="133">
        <f t="shared" ref="L70:L97" si="22">C70+G70</f>
        <v>0</v>
      </c>
      <c r="M70" s="133">
        <f t="shared" ref="M70:M97" si="23">D70+H70</f>
        <v>0</v>
      </c>
      <c r="N70" s="133">
        <f t="shared" si="19"/>
        <v>0</v>
      </c>
      <c r="O70" s="151" t="str">
        <f t="shared" si="18"/>
        <v/>
      </c>
      <c r="P70" s="11"/>
      <c r="Q70" s="11"/>
    </row>
    <row r="71" spans="1:17" ht="21" hidden="1" x14ac:dyDescent="0.4">
      <c r="A71" s="69">
        <v>202.011</v>
      </c>
      <c r="B71" s="119" t="s">
        <v>37</v>
      </c>
      <c r="C71" s="273"/>
      <c r="D71" s="273"/>
      <c r="E71" s="135">
        <f t="shared" si="20"/>
        <v>0</v>
      </c>
      <c r="F71" s="151" t="str">
        <f t="shared" si="21"/>
        <v/>
      </c>
      <c r="G71" s="128"/>
      <c r="H71" s="128"/>
      <c r="I71" s="218" t="e">
        <f>H71-#REF!</f>
        <v>#REF!</v>
      </c>
      <c r="J71" s="215" t="str">
        <f t="shared" si="17"/>
        <v/>
      </c>
      <c r="K71" s="134"/>
      <c r="L71" s="135">
        <f t="shared" si="22"/>
        <v>0</v>
      </c>
      <c r="M71" s="135">
        <f t="shared" si="23"/>
        <v>0</v>
      </c>
      <c r="N71" s="135">
        <f t="shared" si="19"/>
        <v>0</v>
      </c>
      <c r="O71" s="151" t="str">
        <f t="shared" si="18"/>
        <v/>
      </c>
      <c r="P71" s="11"/>
      <c r="Q71" s="11"/>
    </row>
    <row r="72" spans="1:17" ht="21" hidden="1" x14ac:dyDescent="0.4">
      <c r="A72" s="69">
        <v>202.012</v>
      </c>
      <c r="B72" s="119" t="s">
        <v>38</v>
      </c>
      <c r="C72" s="273"/>
      <c r="D72" s="273"/>
      <c r="E72" s="135">
        <f t="shared" si="20"/>
        <v>0</v>
      </c>
      <c r="F72" s="151" t="str">
        <f t="shared" si="21"/>
        <v/>
      </c>
      <c r="G72" s="128"/>
      <c r="H72" s="128"/>
      <c r="I72" s="218" t="e">
        <f>H72-#REF!</f>
        <v>#REF!</v>
      </c>
      <c r="J72" s="215" t="str">
        <f t="shared" si="17"/>
        <v/>
      </c>
      <c r="K72" s="134"/>
      <c r="L72" s="135">
        <f t="shared" si="22"/>
        <v>0</v>
      </c>
      <c r="M72" s="135">
        <f t="shared" si="23"/>
        <v>0</v>
      </c>
      <c r="N72" s="135">
        <f t="shared" si="19"/>
        <v>0</v>
      </c>
      <c r="O72" s="151" t="str">
        <f t="shared" si="18"/>
        <v/>
      </c>
      <c r="P72" s="11"/>
      <c r="Q72" s="11"/>
    </row>
    <row r="73" spans="1:17" ht="19.5" hidden="1" customHeight="1" x14ac:dyDescent="0.4">
      <c r="A73" s="69">
        <v>202.01300000000001</v>
      </c>
      <c r="B73" s="119" t="s">
        <v>43</v>
      </c>
      <c r="C73" s="273"/>
      <c r="D73" s="273"/>
      <c r="E73" s="135">
        <f t="shared" si="20"/>
        <v>0</v>
      </c>
      <c r="F73" s="151" t="str">
        <f t="shared" si="21"/>
        <v/>
      </c>
      <c r="G73" s="128"/>
      <c r="H73" s="128"/>
      <c r="I73" s="218" t="e">
        <f>H73-#REF!</f>
        <v>#REF!</v>
      </c>
      <c r="J73" s="215" t="str">
        <f t="shared" si="17"/>
        <v/>
      </c>
      <c r="K73" s="134"/>
      <c r="L73" s="135">
        <f t="shared" si="22"/>
        <v>0</v>
      </c>
      <c r="M73" s="135">
        <f t="shared" si="23"/>
        <v>0</v>
      </c>
      <c r="N73" s="135">
        <f t="shared" si="19"/>
        <v>0</v>
      </c>
      <c r="O73" s="151" t="str">
        <f t="shared" si="18"/>
        <v/>
      </c>
      <c r="P73" s="11"/>
      <c r="Q73" s="11"/>
    </row>
    <row r="74" spans="1:17" ht="21" hidden="1" x14ac:dyDescent="0.4">
      <c r="A74" s="69">
        <v>202.01400000000001</v>
      </c>
      <c r="B74" s="119" t="s">
        <v>44</v>
      </c>
      <c r="C74" s="273"/>
      <c r="D74" s="273"/>
      <c r="E74" s="135">
        <f t="shared" si="20"/>
        <v>0</v>
      </c>
      <c r="F74" s="151" t="str">
        <f t="shared" si="21"/>
        <v/>
      </c>
      <c r="G74" s="128"/>
      <c r="H74" s="128"/>
      <c r="I74" s="218" t="e">
        <f>H74-#REF!</f>
        <v>#REF!</v>
      </c>
      <c r="J74" s="215" t="str">
        <f t="shared" si="17"/>
        <v/>
      </c>
      <c r="K74" s="134"/>
      <c r="L74" s="135">
        <f t="shared" si="22"/>
        <v>0</v>
      </c>
      <c r="M74" s="135">
        <f t="shared" si="23"/>
        <v>0</v>
      </c>
      <c r="N74" s="135">
        <f t="shared" si="19"/>
        <v>0</v>
      </c>
      <c r="O74" s="151" t="str">
        <f t="shared" si="18"/>
        <v/>
      </c>
      <c r="P74" s="11"/>
      <c r="Q74" s="11"/>
    </row>
    <row r="75" spans="1:17" ht="40.799999999999997" hidden="1" x14ac:dyDescent="0.4">
      <c r="A75" s="70">
        <v>203</v>
      </c>
      <c r="B75" s="116" t="s">
        <v>45</v>
      </c>
      <c r="C75" s="272"/>
      <c r="D75" s="272"/>
      <c r="E75" s="133">
        <f t="shared" si="20"/>
        <v>0</v>
      </c>
      <c r="F75" s="151" t="str">
        <f t="shared" si="21"/>
        <v/>
      </c>
      <c r="G75" s="127"/>
      <c r="H75" s="127"/>
      <c r="I75" s="217" t="e">
        <f>H75-#REF!</f>
        <v>#REF!</v>
      </c>
      <c r="J75" s="215" t="str">
        <f t="shared" si="17"/>
        <v/>
      </c>
      <c r="K75" s="134"/>
      <c r="L75" s="133">
        <f t="shared" si="22"/>
        <v>0</v>
      </c>
      <c r="M75" s="133">
        <f t="shared" si="23"/>
        <v>0</v>
      </c>
      <c r="N75" s="133">
        <f t="shared" si="19"/>
        <v>0</v>
      </c>
      <c r="O75" s="151" t="str">
        <f t="shared" si="18"/>
        <v/>
      </c>
      <c r="P75" s="11"/>
      <c r="Q75" s="11"/>
    </row>
    <row r="76" spans="1:17" ht="15.75" hidden="1" customHeight="1" x14ac:dyDescent="0.4">
      <c r="A76" s="69">
        <v>203.01</v>
      </c>
      <c r="B76" s="120" t="s">
        <v>46</v>
      </c>
      <c r="C76" s="272"/>
      <c r="D76" s="272"/>
      <c r="E76" s="133">
        <f t="shared" si="20"/>
        <v>0</v>
      </c>
      <c r="F76" s="151" t="str">
        <f t="shared" si="21"/>
        <v/>
      </c>
      <c r="G76" s="127"/>
      <c r="H76" s="127"/>
      <c r="I76" s="217" t="e">
        <f>H76-#REF!</f>
        <v>#REF!</v>
      </c>
      <c r="J76" s="215" t="str">
        <f t="shared" si="17"/>
        <v/>
      </c>
      <c r="K76" s="134"/>
      <c r="L76" s="133">
        <f t="shared" si="22"/>
        <v>0</v>
      </c>
      <c r="M76" s="133">
        <f t="shared" si="23"/>
        <v>0</v>
      </c>
      <c r="N76" s="133">
        <f t="shared" si="19"/>
        <v>0</v>
      </c>
      <c r="O76" s="151" t="str">
        <f t="shared" si="18"/>
        <v/>
      </c>
      <c r="P76" s="11"/>
      <c r="Q76" s="11"/>
    </row>
    <row r="77" spans="1:17" ht="21" hidden="1" x14ac:dyDescent="0.4">
      <c r="A77" s="69">
        <v>203.011</v>
      </c>
      <c r="B77" s="119" t="s">
        <v>47</v>
      </c>
      <c r="C77" s="273"/>
      <c r="D77" s="273"/>
      <c r="E77" s="135">
        <f t="shared" si="20"/>
        <v>0</v>
      </c>
      <c r="F77" s="151" t="str">
        <f t="shared" si="21"/>
        <v/>
      </c>
      <c r="G77" s="127"/>
      <c r="H77" s="127"/>
      <c r="I77" s="218" t="e">
        <f>H77-#REF!</f>
        <v>#REF!</v>
      </c>
      <c r="J77" s="215" t="str">
        <f t="shared" si="17"/>
        <v/>
      </c>
      <c r="K77" s="134"/>
      <c r="L77" s="135">
        <f t="shared" si="22"/>
        <v>0</v>
      </c>
      <c r="M77" s="135">
        <f t="shared" si="23"/>
        <v>0</v>
      </c>
      <c r="N77" s="135">
        <f t="shared" si="19"/>
        <v>0</v>
      </c>
      <c r="O77" s="151" t="str">
        <f t="shared" si="18"/>
        <v/>
      </c>
      <c r="P77" s="11"/>
      <c r="Q77" s="11"/>
    </row>
    <row r="78" spans="1:17" ht="21" hidden="1" x14ac:dyDescent="0.4">
      <c r="A78" s="69">
        <v>203.012</v>
      </c>
      <c r="B78" s="119" t="s">
        <v>48</v>
      </c>
      <c r="C78" s="273"/>
      <c r="D78" s="273"/>
      <c r="E78" s="135">
        <f t="shared" si="20"/>
        <v>0</v>
      </c>
      <c r="F78" s="151" t="str">
        <f t="shared" si="21"/>
        <v/>
      </c>
      <c r="G78" s="127"/>
      <c r="H78" s="127"/>
      <c r="I78" s="218" t="e">
        <f>H78-#REF!</f>
        <v>#REF!</v>
      </c>
      <c r="J78" s="215" t="str">
        <f t="shared" si="17"/>
        <v/>
      </c>
      <c r="K78" s="134"/>
      <c r="L78" s="135">
        <f t="shared" si="22"/>
        <v>0</v>
      </c>
      <c r="M78" s="135">
        <f t="shared" si="23"/>
        <v>0</v>
      </c>
      <c r="N78" s="135">
        <f t="shared" si="19"/>
        <v>0</v>
      </c>
      <c r="O78" s="151" t="str">
        <f t="shared" si="18"/>
        <v/>
      </c>
      <c r="P78" s="11"/>
      <c r="Q78" s="11"/>
    </row>
    <row r="79" spans="1:17" ht="15.75" hidden="1" customHeight="1" x14ac:dyDescent="0.4">
      <c r="A79" s="69">
        <v>203.01300000000001</v>
      </c>
      <c r="B79" s="119" t="s">
        <v>43</v>
      </c>
      <c r="C79" s="273"/>
      <c r="D79" s="273"/>
      <c r="E79" s="135">
        <f t="shared" si="20"/>
        <v>0</v>
      </c>
      <c r="F79" s="151" t="str">
        <f t="shared" si="21"/>
        <v/>
      </c>
      <c r="G79" s="128"/>
      <c r="H79" s="128"/>
      <c r="I79" s="218" t="e">
        <f>H79-#REF!</f>
        <v>#REF!</v>
      </c>
      <c r="J79" s="215" t="str">
        <f t="shared" si="17"/>
        <v/>
      </c>
      <c r="K79" s="134"/>
      <c r="L79" s="135">
        <f t="shared" si="22"/>
        <v>0</v>
      </c>
      <c r="M79" s="135">
        <f t="shared" si="23"/>
        <v>0</v>
      </c>
      <c r="N79" s="135">
        <f t="shared" si="19"/>
        <v>0</v>
      </c>
      <c r="O79" s="151" t="str">
        <f t="shared" si="18"/>
        <v/>
      </c>
      <c r="P79" s="11"/>
      <c r="Q79" s="11"/>
    </row>
    <row r="80" spans="1:17" ht="14.25" hidden="1" customHeight="1" x14ac:dyDescent="0.4">
      <c r="A80" s="70">
        <v>204</v>
      </c>
      <c r="B80" s="116" t="s">
        <v>49</v>
      </c>
      <c r="C80" s="273"/>
      <c r="D80" s="273"/>
      <c r="E80" s="135">
        <f t="shared" si="20"/>
        <v>0</v>
      </c>
      <c r="F80" s="151" t="str">
        <f t="shared" si="21"/>
        <v/>
      </c>
      <c r="G80" s="128"/>
      <c r="H80" s="128"/>
      <c r="I80" s="218" t="e">
        <f>H80-#REF!</f>
        <v>#REF!</v>
      </c>
      <c r="J80" s="215" t="str">
        <f t="shared" si="17"/>
        <v/>
      </c>
      <c r="K80" s="134"/>
      <c r="L80" s="135">
        <f t="shared" si="22"/>
        <v>0</v>
      </c>
      <c r="M80" s="135">
        <f t="shared" si="23"/>
        <v>0</v>
      </c>
      <c r="N80" s="135">
        <f t="shared" si="19"/>
        <v>0</v>
      </c>
      <c r="O80" s="151" t="str">
        <f t="shared" si="18"/>
        <v/>
      </c>
      <c r="P80" s="11"/>
      <c r="Q80" s="11"/>
    </row>
    <row r="81" spans="1:18" ht="18.75" hidden="1" customHeight="1" x14ac:dyDescent="0.4">
      <c r="A81" s="70">
        <v>205</v>
      </c>
      <c r="B81" s="116" t="s">
        <v>50</v>
      </c>
      <c r="C81" s="273"/>
      <c r="D81" s="273"/>
      <c r="E81" s="135">
        <f t="shared" si="20"/>
        <v>0</v>
      </c>
      <c r="F81" s="151" t="str">
        <f t="shared" si="21"/>
        <v/>
      </c>
      <c r="G81" s="128"/>
      <c r="H81" s="128"/>
      <c r="I81" s="218" t="e">
        <f>H81-#REF!</f>
        <v>#REF!</v>
      </c>
      <c r="J81" s="215" t="str">
        <f t="shared" si="17"/>
        <v/>
      </c>
      <c r="K81" s="134"/>
      <c r="L81" s="135">
        <f t="shared" si="22"/>
        <v>0</v>
      </c>
      <c r="M81" s="135">
        <f t="shared" si="23"/>
        <v>0</v>
      </c>
      <c r="N81" s="135">
        <f t="shared" si="19"/>
        <v>0</v>
      </c>
      <c r="O81" s="151" t="str">
        <f t="shared" si="18"/>
        <v/>
      </c>
      <c r="P81" s="11"/>
      <c r="Q81" s="11"/>
    </row>
    <row r="82" spans="1:18" ht="15" hidden="1" customHeight="1" x14ac:dyDescent="0.4">
      <c r="A82" s="70">
        <v>900.4</v>
      </c>
      <c r="B82" s="121" t="s">
        <v>51</v>
      </c>
      <c r="C82" s="272"/>
      <c r="D82" s="272"/>
      <c r="E82" s="133">
        <f t="shared" si="20"/>
        <v>0</v>
      </c>
      <c r="F82" s="151" t="str">
        <f t="shared" si="21"/>
        <v/>
      </c>
      <c r="G82" s="128"/>
      <c r="H82" s="128"/>
      <c r="I82" s="217" t="e">
        <f>H82-#REF!</f>
        <v>#REF!</v>
      </c>
      <c r="J82" s="215" t="str">
        <f t="shared" si="17"/>
        <v/>
      </c>
      <c r="K82" s="134"/>
      <c r="L82" s="133">
        <f t="shared" si="22"/>
        <v>0</v>
      </c>
      <c r="M82" s="133">
        <f t="shared" si="23"/>
        <v>0</v>
      </c>
      <c r="N82" s="133">
        <f t="shared" si="19"/>
        <v>0</v>
      </c>
      <c r="O82" s="151" t="str">
        <f t="shared" si="18"/>
        <v/>
      </c>
      <c r="P82" s="11"/>
      <c r="Q82" s="11"/>
    </row>
    <row r="83" spans="1:18" ht="40.5" hidden="1" customHeight="1" x14ac:dyDescent="0.4">
      <c r="A83" s="69">
        <v>9100</v>
      </c>
      <c r="B83" s="196" t="s">
        <v>240</v>
      </c>
      <c r="C83" s="144">
        <v>64236.4</v>
      </c>
      <c r="D83" s="144">
        <v>0</v>
      </c>
      <c r="E83" s="134">
        <f t="shared" si="20"/>
        <v>-64236.4</v>
      </c>
      <c r="F83" s="198">
        <f t="shared" si="21"/>
        <v>0</v>
      </c>
      <c r="G83" s="128"/>
      <c r="H83" s="128"/>
      <c r="I83" s="214">
        <f>H83-G83</f>
        <v>0</v>
      </c>
      <c r="J83" s="219" t="str">
        <f t="shared" si="17"/>
        <v/>
      </c>
      <c r="K83" s="134"/>
      <c r="L83" s="134">
        <f t="shared" si="22"/>
        <v>64236.4</v>
      </c>
      <c r="M83" s="134">
        <f t="shared" si="23"/>
        <v>0</v>
      </c>
      <c r="N83" s="134">
        <f t="shared" si="19"/>
        <v>-64236.4</v>
      </c>
      <c r="O83" s="198">
        <f>IFERROR(M83/L83,"")</f>
        <v>0</v>
      </c>
      <c r="P83" s="11"/>
      <c r="Q83" s="11"/>
    </row>
    <row r="84" spans="1:18" ht="79.5" hidden="1" customHeight="1" x14ac:dyDescent="0.4">
      <c r="A84" s="69">
        <v>9200</v>
      </c>
      <c r="B84" s="196" t="s">
        <v>241</v>
      </c>
      <c r="C84" s="144">
        <v>7221.8</v>
      </c>
      <c r="D84" s="144">
        <v>0</v>
      </c>
      <c r="E84" s="134">
        <f t="shared" si="20"/>
        <v>-7221.8</v>
      </c>
      <c r="F84" s="198">
        <f t="shared" si="21"/>
        <v>0</v>
      </c>
      <c r="G84" s="128"/>
      <c r="H84" s="128"/>
      <c r="I84" s="214">
        <f>H84-G84</f>
        <v>0</v>
      </c>
      <c r="J84" s="219" t="str">
        <f t="shared" si="17"/>
        <v/>
      </c>
      <c r="K84" s="134"/>
      <c r="L84" s="134">
        <f t="shared" si="22"/>
        <v>7221.8</v>
      </c>
      <c r="M84" s="134">
        <f t="shared" si="23"/>
        <v>0</v>
      </c>
      <c r="N84" s="134">
        <f t="shared" si="19"/>
        <v>-7221.8</v>
      </c>
      <c r="O84" s="198">
        <f>IFERROR(M84/L84,"")</f>
        <v>0</v>
      </c>
      <c r="P84" s="11"/>
      <c r="Q84" s="11"/>
    </row>
    <row r="85" spans="1:18" ht="89.25" hidden="1" customHeight="1" x14ac:dyDescent="0.4">
      <c r="A85" s="69">
        <v>9300</v>
      </c>
      <c r="B85" s="196" t="s">
        <v>242</v>
      </c>
      <c r="C85" s="144">
        <v>48176.800000000003</v>
      </c>
      <c r="D85" s="144">
        <v>14559.3</v>
      </c>
      <c r="E85" s="134">
        <f t="shared" si="20"/>
        <v>-33617.5</v>
      </c>
      <c r="F85" s="198">
        <f t="shared" si="21"/>
        <v>0.30220562594443795</v>
      </c>
      <c r="G85" s="128"/>
      <c r="H85" s="128"/>
      <c r="I85" s="214">
        <f>H85-G85</f>
        <v>0</v>
      </c>
      <c r="J85" s="219" t="str">
        <f t="shared" si="17"/>
        <v/>
      </c>
      <c r="K85" s="134"/>
      <c r="L85" s="134">
        <f t="shared" si="22"/>
        <v>48176.800000000003</v>
      </c>
      <c r="M85" s="134">
        <f t="shared" si="23"/>
        <v>14559.3</v>
      </c>
      <c r="N85" s="134">
        <f t="shared" si="19"/>
        <v>-33617.5</v>
      </c>
      <c r="O85" s="198">
        <f>IFERROR(M85/L85,"")</f>
        <v>0.30220562594443795</v>
      </c>
      <c r="P85" s="11"/>
      <c r="Q85" s="11"/>
    </row>
    <row r="86" spans="1:18" ht="85.5" hidden="1" customHeight="1" x14ac:dyDescent="0.4">
      <c r="A86" s="69">
        <v>9700</v>
      </c>
      <c r="B86" s="196" t="s">
        <v>243</v>
      </c>
      <c r="C86" s="144">
        <v>62587.71557</v>
      </c>
      <c r="D86" s="144">
        <v>25904.176749999999</v>
      </c>
      <c r="E86" s="134">
        <f t="shared" si="20"/>
        <v>-36683.538820000002</v>
      </c>
      <c r="F86" s="198">
        <f t="shared" si="21"/>
        <v>0.41388596011349832</v>
      </c>
      <c r="G86" s="127">
        <v>6965.0738000000001</v>
      </c>
      <c r="H86" s="127">
        <v>6965.0738000000001</v>
      </c>
      <c r="I86" s="214">
        <f>H86-G86</f>
        <v>0</v>
      </c>
      <c r="J86" s="219">
        <f t="shared" si="17"/>
        <v>1</v>
      </c>
      <c r="K86" s="134"/>
      <c r="L86" s="134">
        <f t="shared" si="22"/>
        <v>69552.789369999999</v>
      </c>
      <c r="M86" s="134">
        <f t="shared" si="23"/>
        <v>32869.250549999997</v>
      </c>
      <c r="N86" s="134">
        <f t="shared" si="19"/>
        <v>-36683.538820000002</v>
      </c>
      <c r="O86" s="198">
        <f>IFERROR(M86/L86,"")</f>
        <v>0.47257990438234521</v>
      </c>
      <c r="P86" s="11"/>
      <c r="Q86" s="11"/>
    </row>
    <row r="87" spans="1:18" ht="19.5" hidden="1" customHeight="1" x14ac:dyDescent="0.4">
      <c r="A87" s="113">
        <v>900203</v>
      </c>
      <c r="B87" s="113" t="s">
        <v>244</v>
      </c>
      <c r="C87" s="197">
        <f>C53+C83+C84+C85+C86</f>
        <v>10592767.133700002</v>
      </c>
      <c r="D87" s="197">
        <f>D53+D83+D84+D85+D86</f>
        <v>9931887.2646600008</v>
      </c>
      <c r="E87" s="197">
        <f t="shared" si="20"/>
        <v>-660879.86904000118</v>
      </c>
      <c r="F87" s="197"/>
      <c r="G87" s="128">
        <f>G53+G83+G84+G85+G86</f>
        <v>3496392.4034299999</v>
      </c>
      <c r="H87" s="128">
        <f>H53+H83+H84+H85+H86</f>
        <v>2840191.3240299998</v>
      </c>
      <c r="I87" s="220">
        <f>H87-G87</f>
        <v>-656201.07940000016</v>
      </c>
      <c r="J87" s="220">
        <f t="shared" si="17"/>
        <v>0.8123205282232453</v>
      </c>
      <c r="K87" s="197"/>
      <c r="L87" s="197">
        <f t="shared" si="22"/>
        <v>14089159.537130002</v>
      </c>
      <c r="M87" s="197">
        <f t="shared" si="23"/>
        <v>12772078.588690002</v>
      </c>
      <c r="N87" s="197">
        <f t="shared" si="19"/>
        <v>-1317080.9484400004</v>
      </c>
      <c r="O87" s="197">
        <f>IFERROR(M87/L87,"")</f>
        <v>0.90651813225842048</v>
      </c>
      <c r="P87" s="11"/>
      <c r="Q87" s="11"/>
    </row>
    <row r="88" spans="1:18" s="167" customFormat="1" ht="21" customHeight="1" x14ac:dyDescent="0.4">
      <c r="A88" s="173"/>
      <c r="B88" s="174" t="s">
        <v>0</v>
      </c>
      <c r="C88" s="172">
        <f>SUM(C89:C91)</f>
        <v>1324.348</v>
      </c>
      <c r="D88" s="172">
        <f>SUM(D89:D95)+D96</f>
        <v>1072.02171</v>
      </c>
      <c r="E88" s="172"/>
      <c r="F88" s="180"/>
      <c r="G88" s="128">
        <f>SUM(G89:G95)+G96</f>
        <v>19111.989999999998</v>
      </c>
      <c r="H88" s="128">
        <f>SUM(H89:H95)+H96</f>
        <v>-171.61699999999996</v>
      </c>
      <c r="I88" s="127"/>
      <c r="J88" s="180"/>
      <c r="K88" s="172"/>
      <c r="L88" s="172">
        <f t="shared" si="22"/>
        <v>20436.337999999996</v>
      </c>
      <c r="M88" s="172">
        <f t="shared" si="23"/>
        <v>900.40471000000002</v>
      </c>
      <c r="N88" s="172"/>
      <c r="O88" s="180"/>
      <c r="P88" s="211"/>
      <c r="Q88" s="211"/>
      <c r="R88" s="211"/>
    </row>
    <row r="89" spans="1:18" s="191" customFormat="1" ht="44.25" customHeight="1" x14ac:dyDescent="0.4">
      <c r="A89" s="190">
        <v>1140</v>
      </c>
      <c r="B89" s="175" t="s">
        <v>169</v>
      </c>
      <c r="C89" s="136">
        <v>0</v>
      </c>
      <c r="D89" s="136">
        <v>-63.682290000000002</v>
      </c>
      <c r="E89" s="136"/>
      <c r="F89" s="182"/>
      <c r="G89" s="128">
        <v>0</v>
      </c>
      <c r="H89" s="128">
        <v>0</v>
      </c>
      <c r="I89" s="137"/>
      <c r="J89" s="182"/>
      <c r="K89" s="136"/>
      <c r="L89" s="181">
        <f t="shared" si="22"/>
        <v>0</v>
      </c>
      <c r="M89" s="181">
        <f t="shared" si="23"/>
        <v>-63.682290000000002</v>
      </c>
      <c r="N89" s="181"/>
      <c r="O89" s="182"/>
      <c r="P89" s="212"/>
      <c r="Q89" s="212"/>
      <c r="R89" s="212"/>
    </row>
    <row r="90" spans="1:18" s="191" customFormat="1" ht="87" customHeight="1" x14ac:dyDescent="0.4">
      <c r="A90" s="190">
        <v>8820</v>
      </c>
      <c r="B90" s="175" t="s">
        <v>173</v>
      </c>
      <c r="C90" s="136">
        <v>1114.348</v>
      </c>
      <c r="D90" s="136">
        <v>1075.704</v>
      </c>
      <c r="E90" s="136"/>
      <c r="F90" s="182"/>
      <c r="G90" s="128">
        <v>1379.1</v>
      </c>
      <c r="H90" s="128">
        <v>353.06299999999999</v>
      </c>
      <c r="I90" s="128"/>
      <c r="J90" s="182"/>
      <c r="K90" s="136"/>
      <c r="L90" s="181">
        <f t="shared" si="22"/>
        <v>2493.4479999999999</v>
      </c>
      <c r="M90" s="181">
        <f t="shared" si="23"/>
        <v>1428.7669999999998</v>
      </c>
      <c r="N90" s="181"/>
      <c r="O90" s="182"/>
      <c r="P90" s="212"/>
      <c r="Q90" s="212"/>
      <c r="R90" s="212"/>
    </row>
    <row r="91" spans="1:18" s="191" customFormat="1" ht="63" x14ac:dyDescent="0.4">
      <c r="A91" s="190" t="s">
        <v>170</v>
      </c>
      <c r="B91" s="175" t="s">
        <v>171</v>
      </c>
      <c r="C91" s="136">
        <v>210</v>
      </c>
      <c r="D91" s="136">
        <v>60</v>
      </c>
      <c r="E91" s="136"/>
      <c r="F91" s="182"/>
      <c r="G91" s="128">
        <v>1374.8</v>
      </c>
      <c r="H91" s="128">
        <v>-524.67999999999995</v>
      </c>
      <c r="I91" s="128"/>
      <c r="J91" s="182"/>
      <c r="K91" s="136"/>
      <c r="L91" s="181">
        <f t="shared" si="22"/>
        <v>1584.8</v>
      </c>
      <c r="M91" s="181">
        <f t="shared" si="23"/>
        <v>-464.67999999999995</v>
      </c>
      <c r="N91" s="181"/>
      <c r="O91" s="182"/>
      <c r="P91" s="212"/>
      <c r="Q91" s="212"/>
      <c r="R91" s="212"/>
    </row>
    <row r="92" spans="1:18" s="191" customFormat="1" ht="131.25" customHeight="1" x14ac:dyDescent="0.4">
      <c r="A92" s="190">
        <v>8880</v>
      </c>
      <c r="B92" s="175" t="s">
        <v>172</v>
      </c>
      <c r="C92" s="136">
        <v>0</v>
      </c>
      <c r="D92" s="136">
        <v>0</v>
      </c>
      <c r="E92" s="136"/>
      <c r="F92" s="182"/>
      <c r="G92" s="128">
        <v>16358.09</v>
      </c>
      <c r="H92" s="128">
        <v>0</v>
      </c>
      <c r="I92" s="128"/>
      <c r="J92" s="182"/>
      <c r="K92" s="136"/>
      <c r="L92" s="181">
        <f t="shared" si="22"/>
        <v>16358.09</v>
      </c>
      <c r="M92" s="181">
        <f t="shared" si="23"/>
        <v>0</v>
      </c>
      <c r="N92" s="181"/>
      <c r="O92" s="182"/>
      <c r="P92" s="212"/>
      <c r="Q92" s="212"/>
      <c r="R92" s="212"/>
    </row>
    <row r="93" spans="1:18" s="7" customFormat="1" ht="63" hidden="1" x14ac:dyDescent="0.4">
      <c r="A93" s="71">
        <v>8103</v>
      </c>
      <c r="B93" s="122" t="s">
        <v>1</v>
      </c>
      <c r="C93" s="136"/>
      <c r="D93" s="136"/>
      <c r="E93" s="137">
        <f>D93-C93</f>
        <v>0</v>
      </c>
      <c r="F93" s="151" t="str">
        <f>IFERROR(D93/C93,"")</f>
        <v/>
      </c>
      <c r="G93" s="128"/>
      <c r="H93" s="128"/>
      <c r="I93" s="128">
        <f>H93-G93</f>
        <v>0</v>
      </c>
      <c r="J93" s="151" t="str">
        <f t="shared" si="17"/>
        <v/>
      </c>
      <c r="K93" s="137"/>
      <c r="L93" s="137">
        <f t="shared" si="22"/>
        <v>0</v>
      </c>
      <c r="M93" s="137">
        <f t="shared" si="23"/>
        <v>0</v>
      </c>
      <c r="N93" s="137">
        <f t="shared" si="19"/>
        <v>0</v>
      </c>
      <c r="O93" s="151" t="str">
        <f t="shared" si="18"/>
        <v/>
      </c>
    </row>
    <row r="94" spans="1:18" s="7" customFormat="1" ht="63" hidden="1" x14ac:dyDescent="0.4">
      <c r="A94" s="71">
        <v>8104</v>
      </c>
      <c r="B94" s="122" t="s">
        <v>2</v>
      </c>
      <c r="C94" s="136"/>
      <c r="D94" s="136"/>
      <c r="E94" s="137">
        <f>D94-C94</f>
        <v>0</v>
      </c>
      <c r="F94" s="151" t="str">
        <f>IFERROR(D94/C94,"")</f>
        <v/>
      </c>
      <c r="G94" s="129"/>
      <c r="H94" s="129"/>
      <c r="I94" s="128">
        <f>H94-G94</f>
        <v>0</v>
      </c>
      <c r="J94" s="151" t="str">
        <f t="shared" si="17"/>
        <v/>
      </c>
      <c r="K94" s="137"/>
      <c r="L94" s="137">
        <f t="shared" si="22"/>
        <v>0</v>
      </c>
      <c r="M94" s="137">
        <f t="shared" si="23"/>
        <v>0</v>
      </c>
      <c r="N94" s="137">
        <f t="shared" si="19"/>
        <v>0</v>
      </c>
      <c r="O94" s="151" t="str">
        <f t="shared" si="18"/>
        <v/>
      </c>
    </row>
    <row r="95" spans="1:18" s="7" customFormat="1" ht="42" hidden="1" x14ac:dyDescent="0.4">
      <c r="A95" s="71">
        <v>8106</v>
      </c>
      <c r="B95" s="122" t="s">
        <v>3</v>
      </c>
      <c r="C95" s="136"/>
      <c r="D95" s="136"/>
      <c r="E95" s="137">
        <f>D95-C95</f>
        <v>0</v>
      </c>
      <c r="F95" s="151" t="str">
        <f>IFERROR(D95/C95,"")</f>
        <v/>
      </c>
      <c r="G95" s="137"/>
      <c r="H95" s="137"/>
      <c r="I95" s="128">
        <f>H95-G95</f>
        <v>0</v>
      </c>
      <c r="J95" s="151" t="str">
        <f t="shared" si="17"/>
        <v/>
      </c>
      <c r="K95" s="137"/>
      <c r="L95" s="137">
        <f t="shared" si="22"/>
        <v>0</v>
      </c>
      <c r="M95" s="137">
        <f t="shared" si="23"/>
        <v>0</v>
      </c>
      <c r="N95" s="137">
        <f t="shared" si="19"/>
        <v>0</v>
      </c>
      <c r="O95" s="151" t="str">
        <f t="shared" si="18"/>
        <v/>
      </c>
    </row>
    <row r="96" spans="1:18" s="7" customFormat="1" ht="63" hidden="1" x14ac:dyDescent="0.4">
      <c r="A96" s="71">
        <v>8107</v>
      </c>
      <c r="B96" s="122" t="s">
        <v>113</v>
      </c>
      <c r="C96" s="136"/>
      <c r="D96" s="136"/>
      <c r="E96" s="137">
        <f>D96-C96</f>
        <v>0</v>
      </c>
      <c r="F96" s="151" t="str">
        <f>IFERROR(D96/C96,"")</f>
        <v/>
      </c>
      <c r="G96" s="137"/>
      <c r="H96" s="137"/>
      <c r="I96" s="128">
        <f>H96-G96</f>
        <v>0</v>
      </c>
      <c r="J96" s="151" t="str">
        <f t="shared" si="17"/>
        <v/>
      </c>
      <c r="K96" s="137"/>
      <c r="L96" s="137">
        <f t="shared" si="22"/>
        <v>0</v>
      </c>
      <c r="M96" s="137">
        <f t="shared" si="23"/>
        <v>0</v>
      </c>
      <c r="N96" s="137">
        <f t="shared" si="19"/>
        <v>0</v>
      </c>
      <c r="O96" s="151" t="str">
        <f t="shared" si="18"/>
        <v/>
      </c>
    </row>
    <row r="97" spans="1:17" ht="25.5" customHeight="1" x14ac:dyDescent="0.35">
      <c r="A97" s="72"/>
      <c r="B97" s="123" t="s">
        <v>4</v>
      </c>
      <c r="C97" s="268">
        <f>C88+C53</f>
        <v>10411868.766129998</v>
      </c>
      <c r="D97" s="268">
        <f>D88+D53</f>
        <v>9892495.8096199986</v>
      </c>
      <c r="E97" s="130">
        <f>D97-C97</f>
        <v>-519372.95650999993</v>
      </c>
      <c r="F97" s="151">
        <f>IFERROR(D97/C97,"")</f>
        <v>0.95011722024392686</v>
      </c>
      <c r="G97" s="130">
        <f>G53+G88</f>
        <v>3508539.3196300003</v>
      </c>
      <c r="H97" s="130">
        <f>H53+H88</f>
        <v>2833054.6332299998</v>
      </c>
      <c r="I97" s="130">
        <f>I53+I88</f>
        <v>-656201.07939999981</v>
      </c>
      <c r="J97" s="151">
        <f t="shared" si="17"/>
        <v>0.80747410108226036</v>
      </c>
      <c r="K97" s="165"/>
      <c r="L97" s="165">
        <f t="shared" si="22"/>
        <v>13920408.085759999</v>
      </c>
      <c r="M97" s="165">
        <f t="shared" si="23"/>
        <v>12725550.442849997</v>
      </c>
      <c r="N97" s="165">
        <f t="shared" si="19"/>
        <v>-1194857.6429100018</v>
      </c>
      <c r="O97" s="151">
        <f t="shared" si="18"/>
        <v>0.91416504203405557</v>
      </c>
      <c r="P97" s="11"/>
      <c r="Q97" s="11"/>
    </row>
    <row r="98" spans="1:17" x14ac:dyDescent="0.3">
      <c r="A98" s="47"/>
      <c r="B98" s="48"/>
      <c r="C98" s="274"/>
      <c r="D98" s="274"/>
      <c r="E98" s="213"/>
      <c r="F98" s="213"/>
      <c r="G98" s="242"/>
      <c r="H98" s="242"/>
      <c r="I98" s="200"/>
      <c r="J98" s="201"/>
      <c r="K98" s="125"/>
      <c r="L98" s="125"/>
      <c r="M98" s="125"/>
      <c r="N98" s="125"/>
      <c r="O98" s="125"/>
      <c r="P98" s="11"/>
      <c r="Q98" s="11"/>
    </row>
    <row r="99" spans="1:17" x14ac:dyDescent="0.3">
      <c r="A99" s="44"/>
      <c r="B99" s="55"/>
      <c r="C99" s="275"/>
      <c r="D99" s="275"/>
      <c r="E99" s="213"/>
      <c r="F99" s="213"/>
      <c r="G99" s="242"/>
      <c r="H99" s="242"/>
      <c r="I99" s="200"/>
      <c r="J99" s="201"/>
      <c r="K99" s="125"/>
      <c r="L99" s="125"/>
      <c r="M99" s="125"/>
      <c r="N99" s="125"/>
      <c r="O99" s="125"/>
    </row>
    <row r="100" spans="1:17" x14ac:dyDescent="0.3">
      <c r="A100" s="42"/>
      <c r="B100" s="43"/>
      <c r="C100" s="276"/>
      <c r="D100" s="277"/>
      <c r="E100" s="224"/>
      <c r="F100" s="225"/>
      <c r="G100" s="244"/>
      <c r="H100" s="245"/>
      <c r="J100" s="202"/>
    </row>
    <row r="101" spans="1:17" ht="17.399999999999999" x14ac:dyDescent="0.3">
      <c r="A101" s="42"/>
      <c r="B101" s="84"/>
      <c r="C101" s="278">
        <v>10405412060.629997</v>
      </c>
      <c r="D101" s="278">
        <v>8542699276.2199984</v>
      </c>
      <c r="E101" s="224"/>
      <c r="F101" s="225"/>
      <c r="G101" s="246"/>
      <c r="H101" s="245"/>
      <c r="J101" s="202"/>
    </row>
    <row r="102" spans="1:17" x14ac:dyDescent="0.3">
      <c r="A102" s="42"/>
      <c r="B102" s="43"/>
      <c r="C102" s="279">
        <f>C101-C53</f>
        <v>10395001516.211866</v>
      </c>
      <c r="D102" s="279">
        <f>D101-D53</f>
        <v>8532807852.4320879</v>
      </c>
      <c r="E102" s="224"/>
      <c r="F102" s="225"/>
      <c r="G102" s="245"/>
      <c r="H102" s="246"/>
      <c r="J102" s="202"/>
    </row>
    <row r="103" spans="1:17" x14ac:dyDescent="0.3">
      <c r="A103" s="42"/>
      <c r="B103" s="43"/>
      <c r="C103" s="279"/>
      <c r="D103" s="280"/>
      <c r="E103" s="224"/>
      <c r="F103" s="225"/>
      <c r="G103" s="245"/>
      <c r="H103" s="245"/>
      <c r="J103" s="202"/>
    </row>
    <row r="104" spans="1:17" x14ac:dyDescent="0.3">
      <c r="A104" s="42"/>
      <c r="B104" s="43"/>
      <c r="C104" s="279"/>
      <c r="D104" s="280"/>
      <c r="E104" s="224"/>
      <c r="F104" s="225"/>
      <c r="G104" s="245"/>
      <c r="H104" s="245"/>
      <c r="J104" s="202"/>
    </row>
    <row r="105" spans="1:17" x14ac:dyDescent="0.3">
      <c r="A105" s="42"/>
      <c r="B105" s="43"/>
      <c r="C105" s="279"/>
      <c r="D105" s="280"/>
      <c r="E105" s="224"/>
      <c r="F105" s="225"/>
      <c r="G105" s="245"/>
      <c r="H105" s="245"/>
      <c r="J105" s="202"/>
    </row>
    <row r="106" spans="1:17" x14ac:dyDescent="0.3">
      <c r="A106" s="45"/>
      <c r="B106" s="46"/>
      <c r="C106" s="281"/>
      <c r="D106" s="229"/>
      <c r="E106" s="221"/>
      <c r="J106" s="202"/>
    </row>
    <row r="107" spans="1:17" x14ac:dyDescent="0.3">
      <c r="A107" s="45"/>
      <c r="B107" s="46"/>
      <c r="C107" s="281"/>
      <c r="D107" s="229"/>
      <c r="E107" s="221"/>
      <c r="J107" s="202"/>
    </row>
    <row r="108" spans="1:17" x14ac:dyDescent="0.3">
      <c r="A108" s="45"/>
      <c r="B108" s="46"/>
      <c r="C108" s="281"/>
      <c r="D108" s="229"/>
      <c r="E108" s="221"/>
      <c r="J108" s="202"/>
    </row>
    <row r="109" spans="1:17" x14ac:dyDescent="0.3">
      <c r="J109" s="202"/>
    </row>
    <row r="110" spans="1:17" x14ac:dyDescent="0.3">
      <c r="J110" s="202"/>
    </row>
    <row r="111" spans="1:17" x14ac:dyDescent="0.3">
      <c r="J111" s="202"/>
    </row>
    <row r="112" spans="1:17" x14ac:dyDescent="0.3">
      <c r="J112" s="202"/>
    </row>
    <row r="113" spans="10:10" x14ac:dyDescent="0.3">
      <c r="J113" s="202"/>
    </row>
    <row r="114" spans="10:10" x14ac:dyDescent="0.3">
      <c r="J114" s="202"/>
    </row>
    <row r="115" spans="10:10" x14ac:dyDescent="0.3">
      <c r="J115" s="202"/>
    </row>
    <row r="116" spans="10:10" x14ac:dyDescent="0.3">
      <c r="J116" s="202"/>
    </row>
    <row r="117" spans="10:10" x14ac:dyDescent="0.3">
      <c r="J117" s="202"/>
    </row>
    <row r="118" spans="10:10" x14ac:dyDescent="0.3">
      <c r="J118" s="202"/>
    </row>
    <row r="119" spans="10:10" x14ac:dyDescent="0.3">
      <c r="J119" s="202"/>
    </row>
    <row r="120" spans="10:10" x14ac:dyDescent="0.3">
      <c r="J120" s="202"/>
    </row>
    <row r="121" spans="10:10" x14ac:dyDescent="0.3">
      <c r="J121" s="202"/>
    </row>
    <row r="122" spans="10:10" x14ac:dyDescent="0.3">
      <c r="J122" s="202"/>
    </row>
    <row r="123" spans="10:10" x14ac:dyDescent="0.3">
      <c r="J123" s="202"/>
    </row>
    <row r="124" spans="10:10" x14ac:dyDescent="0.3">
      <c r="J124" s="202"/>
    </row>
    <row r="125" spans="10:10" x14ac:dyDescent="0.3">
      <c r="J125" s="202"/>
    </row>
    <row r="126" spans="10:10" x14ac:dyDescent="0.3">
      <c r="J126" s="202"/>
    </row>
    <row r="127" spans="10:10" x14ac:dyDescent="0.3">
      <c r="J127" s="202"/>
    </row>
    <row r="128" spans="10:10" x14ac:dyDescent="0.3">
      <c r="J128" s="202"/>
    </row>
    <row r="129" spans="10:10" x14ac:dyDescent="0.3">
      <c r="J129" s="202"/>
    </row>
    <row r="130" spans="10:10" x14ac:dyDescent="0.3">
      <c r="J130" s="202"/>
    </row>
    <row r="131" spans="10:10" x14ac:dyDescent="0.3">
      <c r="J131" s="202"/>
    </row>
    <row r="132" spans="10:10" x14ac:dyDescent="0.3">
      <c r="J132" s="202"/>
    </row>
    <row r="133" spans="10:10" x14ac:dyDescent="0.3">
      <c r="J133" s="202"/>
    </row>
    <row r="134" spans="10:10" x14ac:dyDescent="0.3">
      <c r="J134" s="202"/>
    </row>
    <row r="135" spans="10:10" x14ac:dyDescent="0.3">
      <c r="J135" s="202"/>
    </row>
    <row r="136" spans="10:10" x14ac:dyDescent="0.3">
      <c r="J136" s="202"/>
    </row>
    <row r="137" spans="10:10" x14ac:dyDescent="0.3">
      <c r="J137" s="202"/>
    </row>
    <row r="138" spans="10:10" x14ac:dyDescent="0.3">
      <c r="J138" s="202"/>
    </row>
    <row r="139" spans="10:10" x14ac:dyDescent="0.3">
      <c r="J139" s="202"/>
    </row>
    <row r="140" spans="10:10" x14ac:dyDescent="0.3">
      <c r="J140" s="202"/>
    </row>
    <row r="141" spans="10:10" x14ac:dyDescent="0.3">
      <c r="J141" s="202"/>
    </row>
    <row r="142" spans="10:10" x14ac:dyDescent="0.3">
      <c r="J142" s="202"/>
    </row>
    <row r="143" spans="10:10" x14ac:dyDescent="0.3">
      <c r="J143" s="202"/>
    </row>
    <row r="144" spans="10:10" x14ac:dyDescent="0.3">
      <c r="J144" s="202"/>
    </row>
    <row r="145" spans="10:10" x14ac:dyDescent="0.3">
      <c r="J145" s="202"/>
    </row>
    <row r="146" spans="10:10" x14ac:dyDescent="0.3">
      <c r="J146" s="202"/>
    </row>
    <row r="147" spans="10:10" x14ac:dyDescent="0.3">
      <c r="J147" s="202"/>
    </row>
    <row r="148" spans="10:10" x14ac:dyDescent="0.3">
      <c r="J148" s="202"/>
    </row>
    <row r="149" spans="10:10" x14ac:dyDescent="0.3">
      <c r="J149" s="202"/>
    </row>
    <row r="150" spans="10:10" x14ac:dyDescent="0.3">
      <c r="J150" s="202"/>
    </row>
    <row r="151" spans="10:10" x14ac:dyDescent="0.3">
      <c r="J151" s="202"/>
    </row>
    <row r="152" spans="10:10" x14ac:dyDescent="0.3">
      <c r="J152" s="202"/>
    </row>
    <row r="153" spans="10:10" x14ac:dyDescent="0.3">
      <c r="J153" s="202"/>
    </row>
    <row r="154" spans="10:10" x14ac:dyDescent="0.3">
      <c r="J154" s="202"/>
    </row>
    <row r="155" spans="10:10" x14ac:dyDescent="0.3">
      <c r="J155" s="202"/>
    </row>
    <row r="156" spans="10:10" x14ac:dyDescent="0.3">
      <c r="J156" s="202"/>
    </row>
    <row r="157" spans="10:10" x14ac:dyDescent="0.3">
      <c r="J157" s="202"/>
    </row>
    <row r="158" spans="10:10" x14ac:dyDescent="0.3">
      <c r="J158" s="202"/>
    </row>
    <row r="159" spans="10:10" x14ac:dyDescent="0.3">
      <c r="J159" s="202"/>
    </row>
    <row r="160" spans="10:10" x14ac:dyDescent="0.3">
      <c r="J160" s="202"/>
    </row>
    <row r="161" spans="10:10" x14ac:dyDescent="0.3">
      <c r="J161" s="202"/>
    </row>
    <row r="162" spans="10:10" x14ac:dyDescent="0.3">
      <c r="J162" s="202"/>
    </row>
    <row r="163" spans="10:10" x14ac:dyDescent="0.3">
      <c r="J163" s="202"/>
    </row>
    <row r="164" spans="10:10" x14ac:dyDescent="0.3">
      <c r="J164" s="202"/>
    </row>
    <row r="165" spans="10:10" x14ac:dyDescent="0.3">
      <c r="J165" s="202"/>
    </row>
    <row r="166" spans="10:10" x14ac:dyDescent="0.3">
      <c r="J166" s="202"/>
    </row>
    <row r="167" spans="10:10" x14ac:dyDescent="0.3">
      <c r="J167" s="202"/>
    </row>
    <row r="168" spans="10:10" x14ac:dyDescent="0.3">
      <c r="J168" s="202"/>
    </row>
    <row r="169" spans="10:10" x14ac:dyDescent="0.3">
      <c r="J169" s="202"/>
    </row>
    <row r="170" spans="10:10" x14ac:dyDescent="0.3">
      <c r="J170" s="202"/>
    </row>
    <row r="171" spans="10:10" x14ac:dyDescent="0.3">
      <c r="J171" s="202"/>
    </row>
    <row r="172" spans="10:10" x14ac:dyDescent="0.3">
      <c r="J172" s="202"/>
    </row>
    <row r="173" spans="10:10" x14ac:dyDescent="0.3">
      <c r="J173" s="202"/>
    </row>
    <row r="174" spans="10:10" x14ac:dyDescent="0.3">
      <c r="J174" s="202"/>
    </row>
    <row r="175" spans="10:10" x14ac:dyDescent="0.3">
      <c r="J175" s="202"/>
    </row>
    <row r="176" spans="10:10" x14ac:dyDescent="0.3">
      <c r="J176" s="202"/>
    </row>
    <row r="177" spans="10:10" x14ac:dyDescent="0.3">
      <c r="J177" s="202"/>
    </row>
    <row r="178" spans="10:10" x14ac:dyDescent="0.3">
      <c r="J178" s="202"/>
    </row>
    <row r="179" spans="10:10" x14ac:dyDescent="0.3">
      <c r="J179" s="202"/>
    </row>
    <row r="180" spans="10:10" x14ac:dyDescent="0.3">
      <c r="J180" s="202"/>
    </row>
    <row r="181" spans="10:10" x14ac:dyDescent="0.3">
      <c r="J181" s="202"/>
    </row>
    <row r="182" spans="10:10" x14ac:dyDescent="0.3">
      <c r="J182" s="202"/>
    </row>
    <row r="183" spans="10:10" x14ac:dyDescent="0.3">
      <c r="J183" s="202"/>
    </row>
    <row r="184" spans="10:10" x14ac:dyDescent="0.3">
      <c r="J184" s="202"/>
    </row>
    <row r="185" spans="10:10" x14ac:dyDescent="0.3">
      <c r="J185" s="202"/>
    </row>
    <row r="186" spans="10:10" x14ac:dyDescent="0.3">
      <c r="J186" s="202"/>
    </row>
    <row r="187" spans="10:10" x14ac:dyDescent="0.3">
      <c r="J187" s="202"/>
    </row>
    <row r="188" spans="10:10" x14ac:dyDescent="0.3">
      <c r="J188" s="202"/>
    </row>
    <row r="189" spans="10:10" x14ac:dyDescent="0.3">
      <c r="J189" s="202"/>
    </row>
    <row r="190" spans="10:10" x14ac:dyDescent="0.3">
      <c r="J190" s="202"/>
    </row>
    <row r="191" spans="10:10" x14ac:dyDescent="0.3">
      <c r="J191" s="202"/>
    </row>
    <row r="192" spans="10:10" x14ac:dyDescent="0.3">
      <c r="J192" s="202"/>
    </row>
    <row r="193" spans="10:10" x14ac:dyDescent="0.3">
      <c r="J193" s="202"/>
    </row>
    <row r="194" spans="10:10" x14ac:dyDescent="0.3">
      <c r="J194" s="202"/>
    </row>
    <row r="195" spans="10:10" x14ac:dyDescent="0.3">
      <c r="J195" s="202"/>
    </row>
    <row r="196" spans="10:10" x14ac:dyDescent="0.3">
      <c r="J196" s="202"/>
    </row>
    <row r="197" spans="10:10" x14ac:dyDescent="0.3">
      <c r="J197" s="202"/>
    </row>
    <row r="198" spans="10:10" x14ac:dyDescent="0.3">
      <c r="J198" s="202"/>
    </row>
    <row r="199" spans="10:10" x14ac:dyDescent="0.3">
      <c r="J199" s="202"/>
    </row>
    <row r="200" spans="10:10" x14ac:dyDescent="0.3">
      <c r="J200" s="202"/>
    </row>
    <row r="201" spans="10:10" x14ac:dyDescent="0.3">
      <c r="J201" s="202"/>
    </row>
    <row r="202" spans="10:10" x14ac:dyDescent="0.3">
      <c r="J202" s="202"/>
    </row>
    <row r="203" spans="10:10" x14ac:dyDescent="0.3">
      <c r="J203" s="202"/>
    </row>
    <row r="204" spans="10:10" x14ac:dyDescent="0.3">
      <c r="J204" s="202"/>
    </row>
    <row r="205" spans="10:10" x14ac:dyDescent="0.3">
      <c r="J205" s="202"/>
    </row>
    <row r="206" spans="10:10" x14ac:dyDescent="0.3">
      <c r="J206" s="202"/>
    </row>
    <row r="207" spans="10:10" x14ac:dyDescent="0.3">
      <c r="J207" s="202"/>
    </row>
    <row r="208" spans="10:10" x14ac:dyDescent="0.3">
      <c r="J208" s="202"/>
    </row>
    <row r="209" spans="10:10" x14ac:dyDescent="0.3">
      <c r="J209" s="202"/>
    </row>
    <row r="210" spans="10:10" x14ac:dyDescent="0.3">
      <c r="J210" s="202"/>
    </row>
    <row r="211" spans="10:10" x14ac:dyDescent="0.3">
      <c r="J211" s="202"/>
    </row>
    <row r="212" spans="10:10" x14ac:dyDescent="0.3">
      <c r="J212" s="202"/>
    </row>
    <row r="213" spans="10:10" x14ac:dyDescent="0.3">
      <c r="J213" s="202"/>
    </row>
    <row r="214" spans="10:10" x14ac:dyDescent="0.3">
      <c r="J214" s="202"/>
    </row>
    <row r="215" spans="10:10" x14ac:dyDescent="0.3">
      <c r="J215" s="202"/>
    </row>
    <row r="216" spans="10:10" x14ac:dyDescent="0.3">
      <c r="J216" s="202"/>
    </row>
    <row r="217" spans="10:10" x14ac:dyDescent="0.3">
      <c r="J217" s="202"/>
    </row>
    <row r="218" spans="10:10" x14ac:dyDescent="0.3">
      <c r="J218" s="202"/>
    </row>
    <row r="219" spans="10:10" x14ac:dyDescent="0.3">
      <c r="J219" s="202"/>
    </row>
    <row r="220" spans="10:10" x14ac:dyDescent="0.3">
      <c r="J220" s="202"/>
    </row>
    <row r="221" spans="10:10" x14ac:dyDescent="0.3">
      <c r="J221" s="202"/>
    </row>
    <row r="222" spans="10:10" x14ac:dyDescent="0.3">
      <c r="J222" s="202"/>
    </row>
    <row r="223" spans="10:10" x14ac:dyDescent="0.3">
      <c r="J223" s="202"/>
    </row>
    <row r="224" spans="10:10" x14ac:dyDescent="0.3">
      <c r="J224" s="202"/>
    </row>
    <row r="225" spans="10:10" x14ac:dyDescent="0.3">
      <c r="J225" s="202"/>
    </row>
    <row r="226" spans="10:10" x14ac:dyDescent="0.3">
      <c r="J226" s="202"/>
    </row>
    <row r="227" spans="10:10" x14ac:dyDescent="0.3">
      <c r="J227" s="202"/>
    </row>
    <row r="228" spans="10:10" x14ac:dyDescent="0.3">
      <c r="J228" s="202"/>
    </row>
    <row r="229" spans="10:10" x14ac:dyDescent="0.3">
      <c r="J229" s="202"/>
    </row>
    <row r="230" spans="10:10" x14ac:dyDescent="0.3">
      <c r="J230" s="202"/>
    </row>
    <row r="231" spans="10:10" x14ac:dyDescent="0.3">
      <c r="J231" s="202"/>
    </row>
    <row r="232" spans="10:10" x14ac:dyDescent="0.3">
      <c r="J232" s="202"/>
    </row>
    <row r="233" spans="10:10" x14ac:dyDescent="0.3">
      <c r="J233" s="202"/>
    </row>
    <row r="234" spans="10:10" x14ac:dyDescent="0.3">
      <c r="J234" s="202"/>
    </row>
    <row r="235" spans="10:10" x14ac:dyDescent="0.3">
      <c r="J235" s="202"/>
    </row>
    <row r="236" spans="10:10" x14ac:dyDescent="0.3">
      <c r="J236" s="202"/>
    </row>
    <row r="237" spans="10:10" x14ac:dyDescent="0.3">
      <c r="J237" s="202"/>
    </row>
    <row r="238" spans="10:10" x14ac:dyDescent="0.3">
      <c r="J238" s="202"/>
    </row>
    <row r="239" spans="10:10" x14ac:dyDescent="0.3">
      <c r="J239" s="202"/>
    </row>
    <row r="240" spans="10:10" x14ac:dyDescent="0.3">
      <c r="J240" s="202"/>
    </row>
    <row r="241" spans="10:10" x14ac:dyDescent="0.3">
      <c r="J241" s="202"/>
    </row>
    <row r="242" spans="10:10" x14ac:dyDescent="0.3">
      <c r="J242" s="202"/>
    </row>
    <row r="243" spans="10:10" x14ac:dyDescent="0.3">
      <c r="J243" s="202"/>
    </row>
    <row r="244" spans="10:10" x14ac:dyDescent="0.3">
      <c r="J244" s="202"/>
    </row>
    <row r="245" spans="10:10" x14ac:dyDescent="0.3">
      <c r="J245" s="202"/>
    </row>
    <row r="246" spans="10:10" x14ac:dyDescent="0.3">
      <c r="J246" s="202"/>
    </row>
    <row r="247" spans="10:10" x14ac:dyDescent="0.3">
      <c r="J247" s="202"/>
    </row>
    <row r="248" spans="10:10" x14ac:dyDescent="0.3">
      <c r="J248" s="202"/>
    </row>
    <row r="249" spans="10:10" x14ac:dyDescent="0.3">
      <c r="J249" s="202"/>
    </row>
    <row r="250" spans="10:10" x14ac:dyDescent="0.3">
      <c r="J250" s="202"/>
    </row>
    <row r="251" spans="10:10" x14ac:dyDescent="0.3">
      <c r="J251" s="202"/>
    </row>
    <row r="252" spans="10:10" x14ac:dyDescent="0.3">
      <c r="J252" s="202"/>
    </row>
    <row r="253" spans="10:10" x14ac:dyDescent="0.3">
      <c r="J253" s="202"/>
    </row>
    <row r="254" spans="10:10" x14ac:dyDescent="0.3">
      <c r="J254" s="202"/>
    </row>
    <row r="255" spans="10:10" x14ac:dyDescent="0.3">
      <c r="J255" s="202"/>
    </row>
    <row r="256" spans="10:10" x14ac:dyDescent="0.3">
      <c r="J256" s="202"/>
    </row>
    <row r="257" spans="10:10" x14ac:dyDescent="0.3">
      <c r="J257" s="202"/>
    </row>
    <row r="258" spans="10:10" x14ac:dyDescent="0.3">
      <c r="J258" s="202"/>
    </row>
    <row r="259" spans="10:10" x14ac:dyDescent="0.3">
      <c r="J259" s="202"/>
    </row>
    <row r="260" spans="10:10" x14ac:dyDescent="0.3">
      <c r="J260" s="202"/>
    </row>
    <row r="261" spans="10:10" x14ac:dyDescent="0.3">
      <c r="J261" s="202"/>
    </row>
    <row r="262" spans="10:10" x14ac:dyDescent="0.3">
      <c r="J262" s="202"/>
    </row>
    <row r="263" spans="10:10" x14ac:dyDescent="0.3">
      <c r="J263" s="202"/>
    </row>
    <row r="264" spans="10:10" x14ac:dyDescent="0.3">
      <c r="J264" s="202"/>
    </row>
    <row r="265" spans="10:10" x14ac:dyDescent="0.3">
      <c r="J265" s="202"/>
    </row>
    <row r="266" spans="10:10" x14ac:dyDescent="0.3">
      <c r="J266" s="202"/>
    </row>
    <row r="267" spans="10:10" x14ac:dyDescent="0.3">
      <c r="J267" s="202"/>
    </row>
    <row r="268" spans="10:10" x14ac:dyDescent="0.3">
      <c r="J268" s="202"/>
    </row>
    <row r="269" spans="10:10" x14ac:dyDescent="0.3">
      <c r="J269" s="202"/>
    </row>
    <row r="270" spans="10:10" x14ac:dyDescent="0.3">
      <c r="J270" s="202"/>
    </row>
    <row r="271" spans="10:10" x14ac:dyDescent="0.3">
      <c r="J271" s="202"/>
    </row>
    <row r="272" spans="10:10" x14ac:dyDescent="0.3">
      <c r="J272" s="202"/>
    </row>
    <row r="273" spans="10:10" x14ac:dyDescent="0.3">
      <c r="J273" s="202"/>
    </row>
    <row r="274" spans="10:10" x14ac:dyDescent="0.3">
      <c r="J274" s="202"/>
    </row>
    <row r="275" spans="10:10" x14ac:dyDescent="0.3">
      <c r="J275" s="202"/>
    </row>
    <row r="276" spans="10:10" x14ac:dyDescent="0.3">
      <c r="J276" s="202"/>
    </row>
    <row r="277" spans="10:10" x14ac:dyDescent="0.3">
      <c r="J277" s="202"/>
    </row>
    <row r="278" spans="10:10" x14ac:dyDescent="0.3">
      <c r="J278" s="202"/>
    </row>
    <row r="279" spans="10:10" x14ac:dyDescent="0.3">
      <c r="J279" s="202"/>
    </row>
    <row r="280" spans="10:10" x14ac:dyDescent="0.3">
      <c r="J280" s="202"/>
    </row>
    <row r="281" spans="10:10" x14ac:dyDescent="0.3">
      <c r="J281" s="202"/>
    </row>
    <row r="282" spans="10:10" x14ac:dyDescent="0.3">
      <c r="J282" s="202"/>
    </row>
    <row r="283" spans="10:10" x14ac:dyDescent="0.3">
      <c r="J283" s="202"/>
    </row>
    <row r="284" spans="10:10" x14ac:dyDescent="0.3">
      <c r="J284" s="202"/>
    </row>
    <row r="285" spans="10:10" x14ac:dyDescent="0.3">
      <c r="J285" s="202"/>
    </row>
    <row r="286" spans="10:10" x14ac:dyDescent="0.3">
      <c r="J286" s="202"/>
    </row>
    <row r="287" spans="10:10" x14ac:dyDescent="0.3">
      <c r="J287" s="202"/>
    </row>
    <row r="288" spans="10:10" x14ac:dyDescent="0.3">
      <c r="J288" s="202"/>
    </row>
    <row r="289" spans="10:10" x14ac:dyDescent="0.3">
      <c r="J289" s="202"/>
    </row>
    <row r="290" spans="10:10" x14ac:dyDescent="0.3">
      <c r="J290" s="202"/>
    </row>
    <row r="291" spans="10:10" x14ac:dyDescent="0.3">
      <c r="J291" s="202"/>
    </row>
    <row r="292" spans="10:10" x14ac:dyDescent="0.3">
      <c r="J292" s="202"/>
    </row>
    <row r="293" spans="10:10" x14ac:dyDescent="0.3">
      <c r="J293" s="202"/>
    </row>
    <row r="294" spans="10:10" x14ac:dyDescent="0.3">
      <c r="J294" s="202"/>
    </row>
    <row r="295" spans="10:10" x14ac:dyDescent="0.3">
      <c r="J295" s="202"/>
    </row>
    <row r="296" spans="10:10" x14ac:dyDescent="0.3">
      <c r="J296" s="202"/>
    </row>
    <row r="297" spans="10:10" x14ac:dyDescent="0.3">
      <c r="J297" s="202"/>
    </row>
    <row r="298" spans="10:10" x14ac:dyDescent="0.3">
      <c r="J298" s="202"/>
    </row>
    <row r="299" spans="10:10" x14ac:dyDescent="0.3">
      <c r="J299" s="202"/>
    </row>
    <row r="300" spans="10:10" x14ac:dyDescent="0.3">
      <c r="J300" s="202"/>
    </row>
    <row r="301" spans="10:10" x14ac:dyDescent="0.3">
      <c r="J301" s="202"/>
    </row>
    <row r="302" spans="10:10" x14ac:dyDescent="0.3">
      <c r="J302" s="202"/>
    </row>
    <row r="303" spans="10:10" x14ac:dyDescent="0.3">
      <c r="J303" s="202"/>
    </row>
    <row r="304" spans="10:10" x14ac:dyDescent="0.3">
      <c r="J304" s="202"/>
    </row>
    <row r="305" spans="10:10" x14ac:dyDescent="0.3">
      <c r="J305" s="202"/>
    </row>
    <row r="306" spans="10:10" x14ac:dyDescent="0.3">
      <c r="J306" s="202"/>
    </row>
    <row r="307" spans="10:10" x14ac:dyDescent="0.3">
      <c r="J307" s="202"/>
    </row>
    <row r="308" spans="10:10" x14ac:dyDescent="0.3">
      <c r="J308" s="202"/>
    </row>
    <row r="309" spans="10:10" x14ac:dyDescent="0.3">
      <c r="J309" s="202"/>
    </row>
    <row r="310" spans="10:10" x14ac:dyDescent="0.3">
      <c r="J310" s="202"/>
    </row>
    <row r="311" spans="10:10" x14ac:dyDescent="0.3">
      <c r="J311" s="202"/>
    </row>
    <row r="312" spans="10:10" x14ac:dyDescent="0.3">
      <c r="J312" s="202"/>
    </row>
    <row r="313" spans="10:10" x14ac:dyDescent="0.3">
      <c r="J313" s="202"/>
    </row>
    <row r="314" spans="10:10" x14ac:dyDescent="0.3">
      <c r="J314" s="202"/>
    </row>
    <row r="315" spans="10:10" x14ac:dyDescent="0.3">
      <c r="J315" s="202"/>
    </row>
    <row r="316" spans="10:10" x14ac:dyDescent="0.3">
      <c r="J316" s="202"/>
    </row>
    <row r="317" spans="10:10" x14ac:dyDescent="0.3">
      <c r="J317" s="202"/>
    </row>
    <row r="318" spans="10:10" x14ac:dyDescent="0.3">
      <c r="J318" s="202"/>
    </row>
    <row r="319" spans="10:10" x14ac:dyDescent="0.3">
      <c r="J319" s="202"/>
    </row>
    <row r="320" spans="10:10" x14ac:dyDescent="0.3">
      <c r="J320" s="202"/>
    </row>
    <row r="321" spans="10:10" x14ac:dyDescent="0.3">
      <c r="J321" s="202"/>
    </row>
    <row r="322" spans="10:10" x14ac:dyDescent="0.3">
      <c r="J322" s="202"/>
    </row>
    <row r="323" spans="10:10" x14ac:dyDescent="0.3">
      <c r="J323" s="202"/>
    </row>
    <row r="324" spans="10:10" x14ac:dyDescent="0.3">
      <c r="J324" s="202"/>
    </row>
    <row r="325" spans="10:10" x14ac:dyDescent="0.3">
      <c r="J325" s="202"/>
    </row>
  </sheetData>
  <sheetProtection password="C4FF" sheet="1"/>
  <mergeCells count="6">
    <mergeCell ref="K3:O3"/>
    <mergeCell ref="G3:J3"/>
    <mergeCell ref="A3:A4"/>
    <mergeCell ref="B3:B4"/>
    <mergeCell ref="C3:F3"/>
    <mergeCell ref="A1:C1"/>
  </mergeCells>
  <phoneticPr fontId="13" type="noConversion"/>
  <printOptions horizontalCentered="1"/>
  <pageMargins left="0.16" right="0.19685039370078741" top="0.98425196850393704" bottom="0.27559055118110237" header="0.31496062992125984" footer="0.19685039370078741"/>
  <pageSetup paperSize="9" scale="37" orientation="landscape" horizontalDpi="4294967294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2024-01-11T10:18:04Z</cp:lastPrinted>
  <dcterms:created xsi:type="dcterms:W3CDTF">2001-07-11T13:17:26Z</dcterms:created>
  <dcterms:modified xsi:type="dcterms:W3CDTF">2024-02-15T08:41:38Z</dcterms:modified>
</cp:coreProperties>
</file>