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1"/>
  </bookViews>
  <sheets>
    <sheet name="Доходи" sheetId="1" r:id="rId1"/>
    <sheet name="Видатки" sheetId="2" r:id="rId2"/>
  </sheets>
  <definedNames>
    <definedName name="_xlfn.IFERROR" hidden="1">#NAME?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'Видатки'!$3:$5</definedName>
    <definedName name="_xlnm.Print_Titles" localSheetId="0">'Доходи'!$7:$9</definedName>
    <definedName name="_xlnm.Print_Area" localSheetId="1">'Видатки'!$A$1:$R$93</definedName>
    <definedName name="_xlnm.Print_Area" localSheetId="0">'Доходи'!$A$1:$R$87</definedName>
  </definedNames>
  <calcPr fullCalcOnLoad="1"/>
</workbook>
</file>

<file path=xl/sharedStrings.xml><?xml version="1.0" encoding="utf-8"?>
<sst xmlns="http://schemas.openxmlformats.org/spreadsheetml/2006/main" count="298" uniqueCount="259">
  <si>
    <t>Кредитування</t>
  </si>
  <si>
    <t xml:space="preserve">Надання пільгового довгострокового кредиту громадянам на будівництво (реконструкцію) та придбання житла </t>
  </si>
  <si>
    <t>Повернення кредитів, наданих для кредитування громадян на будівництво (реконструкцію) та придбання житла</t>
  </si>
  <si>
    <t>Надання державного пільгового кредиту індивідуальним сільським забудовникам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</si>
  <si>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</si>
  <si>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</si>
  <si>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</si>
  <si>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</si>
  <si>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</si>
  <si>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</si>
  <si>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</si>
  <si>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5</t>
  </si>
  <si>
    <t>9</t>
  </si>
  <si>
    <t>10</t>
  </si>
  <si>
    <t>11</t>
  </si>
  <si>
    <t>12</t>
  </si>
  <si>
    <t>14</t>
  </si>
  <si>
    <t>Податкові надходження</t>
  </si>
  <si>
    <t>Місцеві податки і збори</t>
  </si>
  <si>
    <t>Неподаткові надходження</t>
  </si>
  <si>
    <t>Інші надходження</t>
  </si>
  <si>
    <t>Цільові фонди</t>
  </si>
  <si>
    <t>Разом доходів</t>
  </si>
  <si>
    <t>Всього доходів</t>
  </si>
  <si>
    <t xml:space="preserve">  </t>
  </si>
  <si>
    <t>Найменування видатків</t>
  </si>
  <si>
    <t>900201</t>
  </si>
  <si>
    <t xml:space="preserve">Разом видатків </t>
  </si>
  <si>
    <t>900202</t>
  </si>
  <si>
    <t>900300</t>
  </si>
  <si>
    <t>Перевищення доходів над видатками (дефіцит бюджету)</t>
  </si>
  <si>
    <t xml:space="preserve">III. Джерела фінансування дефіциту : </t>
  </si>
  <si>
    <t xml:space="preserve">Зміна залишків коштів місцевих бюджетів та бюджетних установ, що утримуються з  місцевих бюджетів </t>
  </si>
  <si>
    <t xml:space="preserve">Залишки на початок року </t>
  </si>
  <si>
    <t xml:space="preserve">Залишки на кінець звітного періоду </t>
  </si>
  <si>
    <t>Фінансування за рахунок коштів бюджетів різних рівнів та державних фондів</t>
  </si>
  <si>
    <t>Позики, одержані з державних фондів</t>
  </si>
  <si>
    <t xml:space="preserve">         одержано позик</t>
  </si>
  <si>
    <t xml:space="preserve">         погашено  позик</t>
  </si>
  <si>
    <t>Позики, одержані з бюджетів вищих рівнів</t>
  </si>
  <si>
    <t>Позики, одержані з бюджетів нижчих рівнів</t>
  </si>
  <si>
    <t xml:space="preserve">Фінансування за рахунок  позик Національного банку України </t>
  </si>
  <si>
    <t>Позики Національного банку України для фінансування дефіциту бюджету</t>
  </si>
  <si>
    <t xml:space="preserve">          зміна залишків коштів на рахунках бюджетних установ</t>
  </si>
  <si>
    <t xml:space="preserve">          зміна готівкових залишків коштів</t>
  </si>
  <si>
    <t>Фінансування за рахунок комерційних банків</t>
  </si>
  <si>
    <t>Позики комерційних банків для фінансування  дефіциту бюджету</t>
  </si>
  <si>
    <t xml:space="preserve">          одержано позик</t>
  </si>
  <si>
    <t xml:space="preserve">          погашено позик</t>
  </si>
  <si>
    <t>Інше внутрішнє фінансування</t>
  </si>
  <si>
    <t>Коригування</t>
  </si>
  <si>
    <t>Разом коштів, отриманих з усіх джерел фінансування дефіциту бюджету</t>
  </si>
  <si>
    <t>Державне мито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</si>
  <si>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</si>
  <si>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</si>
  <si>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</si>
  <si>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Кошти, одержані із загального фонду до бюджету розвитку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</si>
  <si>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</si>
  <si>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</si>
  <si>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</si>
  <si>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</si>
  <si>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</si>
  <si>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</si>
  <si>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</si>
  <si>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</si>
  <si>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</si>
  <si>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</si>
  <si>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Дотації</t>
  </si>
  <si>
    <t>Субвенції</t>
  </si>
  <si>
    <t>Доходи від операцій з капіталом</t>
  </si>
  <si>
    <t xml:space="preserve">про виконання місцевих бюджетів  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</si>
  <si>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</si>
  <si>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</si>
  <si>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</si>
  <si>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</si>
  <si>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</si>
  <si>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</si>
  <si>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</si>
  <si>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</si>
  <si>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</si>
  <si>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>Разом</t>
  </si>
  <si>
    <t>Офіційні трансферти з іншої                                                                                              частини бюджету</t>
  </si>
  <si>
    <t xml:space="preserve">Застверджено місцевими радами на 2005 рік </t>
  </si>
  <si>
    <t>Доходи від операцій  з кредитування та надання гарантій</t>
  </si>
  <si>
    <t>Затверджено обласною радою  на 2010 рік із урахуванням змін</t>
  </si>
  <si>
    <t>Виконано з початку року</t>
  </si>
  <si>
    <t>Збір за місця для паркування транспортних засобів </t>
  </si>
  <si>
    <t>Туристичний збір </t>
  </si>
  <si>
    <t>Єдиний податок  </t>
  </si>
  <si>
    <t>Інші податки та збори</t>
  </si>
  <si>
    <t>Екологічний податок</t>
  </si>
  <si>
    <t>24170000</t>
  </si>
  <si>
    <t>Надходження коштів пайової участі у розвитку інфраструктури населеного пункту</t>
  </si>
  <si>
    <t>Плата за використання інших природних ресурсів  </t>
  </si>
  <si>
    <t>41030300</t>
  </si>
  <si>
    <t>41035000</t>
  </si>
  <si>
    <t>Кошти, що передаються до районних та мiських  бюджетiв з міських (міст районного значення), селищних, сільських та районних у містах бюджетів</t>
  </si>
  <si>
    <t>Дотації вирівнювання, що передаються з районних та міських (обласного значення) бюджетів</t>
  </si>
  <si>
    <t>Інші субвенції</t>
  </si>
  <si>
    <t>41010600</t>
  </si>
  <si>
    <t>41020300</t>
  </si>
  <si>
    <t>Субвенція на утримання об"єктів спільного користування чи ліквідацію негативних наслідків діяльності об"їктів спільного користування</t>
  </si>
  <si>
    <t>Усього доходів</t>
  </si>
  <si>
    <t>16</t>
  </si>
  <si>
    <t>17</t>
  </si>
  <si>
    <t>Базова дотація</t>
  </si>
  <si>
    <t>Організація та проведення громадських робіт</t>
  </si>
  <si>
    <t>6</t>
  </si>
  <si>
    <t>7</t>
  </si>
  <si>
    <t>2000</t>
  </si>
  <si>
    <t>3000</t>
  </si>
  <si>
    <t>3100</t>
  </si>
  <si>
    <t>3110</t>
  </si>
  <si>
    <t>3130</t>
  </si>
  <si>
    <t>3140</t>
  </si>
  <si>
    <t>Повернення коштів, наданих для кредитування індивідуальних сільських забудовників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</si>
  <si>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</si>
  <si>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</si>
  <si>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</si>
  <si>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</si>
  <si>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</si>
  <si>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</si>
  <si>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3030</t>
  </si>
  <si>
    <t>3180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</si>
  <si>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</si>
  <si>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</si>
  <si>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</si>
  <si>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</si>
  <si>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</si>
  <si>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</si>
  <si>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</si>
  <si>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</si>
  <si>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</si>
  <si>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</si>
  <si>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</si>
  <si>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</si>
  <si>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Реверсна дотація </t>
  </si>
  <si>
    <t xml:space="preserve">Всього видатків </t>
  </si>
  <si>
    <t>Код типової програмної класифікації видатків та кредитування місцевих бюджетів</t>
  </si>
  <si>
    <t>Акцизний податок з вироблених в Україні підакцизних товарів (продукції)</t>
  </si>
  <si>
    <t xml:space="preserve"> I. Доходи  по області (загальний та спеціальний фонди)</t>
  </si>
  <si>
    <t>II  Видатки  по області (загальний та спеціальний фонди)</t>
  </si>
  <si>
    <t>0150</t>
  </si>
  <si>
    <t>Економічна діяльність</t>
  </si>
  <si>
    <t>Будівництво та регіональний розвиток</t>
  </si>
  <si>
    <t>Транспорт та транспортна інфраструктура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</si>
  <si>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</si>
  <si>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</si>
  <si>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</t>
  </si>
  <si>
    <t>8200</t>
  </si>
  <si>
    <t>8300</t>
  </si>
  <si>
    <t>8400</t>
  </si>
  <si>
    <t>8700</t>
  </si>
  <si>
    <t>Громадський порядок та безпека</t>
  </si>
  <si>
    <t>Охорона навколишнього природного середовища</t>
  </si>
  <si>
    <t>7100</t>
  </si>
  <si>
    <t>Сільське, лісове, рибне господарство та мисливство</t>
  </si>
  <si>
    <t>Інші заклади та заходи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</si>
  <si>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</si>
  <si>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</si>
  <si>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</si>
  <si>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</si>
  <si>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</si>
  <si>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</si>
  <si>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</si>
  <si>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</si>
  <si>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обробки інформації з нарахування та виплати допомог і компенсацій</t>
  </si>
  <si>
    <t>Забезпечення реалізації окремих програм для осіб з інвалідністю</t>
  </si>
  <si>
    <t>9110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</si>
  <si>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</si>
  <si>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</si>
  <si>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</si>
  <si>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</si>
  <si>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</si>
  <si>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</si>
  <si>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</si>
  <si>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</si>
  <si>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</si>
  <si>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</si>
  <si>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</si>
  <si>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</si>
  <si>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</si>
  <si>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</si>
  <si>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</si>
  <si>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</si>
  <si>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</si>
  <si>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</si>
  <si>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</si>
  <si>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8600</t>
  </si>
  <si>
    <t>Обслуговування місцевого боргу</t>
  </si>
  <si>
    <t>42000000</t>
  </si>
  <si>
    <t>Від Європейського Союзу, урядів іноземних держав, міжнародних організацій, донорських установ</t>
  </si>
  <si>
    <t>4</t>
  </si>
  <si>
    <t>Відхилення (+;-)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</si>
  <si>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</si>
  <si>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</si>
  <si>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</si>
  <si>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</si>
  <si>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</si>
  <si>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</si>
  <si>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Відхилення  (+;-)</t>
  </si>
  <si>
    <t>Податок та збір на доходи фізичних осіб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</si>
  <si>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</si>
  <si>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41033900</t>
  </si>
  <si>
    <t>41034400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</si>
  <si>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</si>
  <si>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</si>
  <si>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</si>
  <si>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</si>
  <si>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</si>
  <si>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</si>
  <si>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Відхилення від кошторисних призначень (+/-)</t>
  </si>
  <si>
    <t>Процент виконання до плану року</t>
  </si>
  <si>
    <t>Охорона здоров'я</t>
  </si>
  <si>
    <t>Зв'язок, телекомунікації та інформатика</t>
  </si>
  <si>
    <t>7500</t>
  </si>
  <si>
    <t>Податки на власність</t>
  </si>
  <si>
    <t>12000000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</si>
  <si>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</si>
  <si>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Окремі податки і збори, що зараховуються до місцевих бюджетів 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</si>
  <si>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</si>
  <si>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реалізацію пректів з реконструкції, капітального ремонту приймальних відділень в опорних закладах охорони здоров"я у госпітальних округах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</si>
  <si>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</si>
  <si>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</si>
  <si>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Рентна плата за користування надрами місцевого значення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</si>
  <si>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</si>
  <si>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(тис. грн)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</si>
  <si>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</si>
  <si>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</si>
  <si>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розвиток мережі центрів надання адміністративних послуг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</si>
  <si>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</si>
  <si>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</si>
  <si>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</si>
  <si>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</si>
  <si>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</si>
  <si>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</si>
  <si>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7200</t>
  </si>
  <si>
    <t>Газове господарство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</si>
  <si>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</si>
  <si>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</si>
  <si>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(по шифровому звіту)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</si>
  <si>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</si>
  <si>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</si>
  <si>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</si>
  <si>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 xml:space="preserve">Процент виконання до плану на січень 2023 року </t>
  </si>
  <si>
    <t>Затверджено обласною радою на 2023 рік із урахуванням змін</t>
  </si>
  <si>
    <t>План на січень 2023 року</t>
  </si>
  <si>
    <t>Відхилення на січень 2023 року (+/-)</t>
  </si>
  <si>
    <t>Процент виконання до плану 2023 року</t>
  </si>
  <si>
    <t>Затверджено місцевими радами на 2032 рік із урахуванням змін (кошторисні призначення)</t>
  </si>
  <si>
    <t>Затверджено обласною радою  на 2023 рік з урахуванням змін</t>
  </si>
  <si>
    <t>за січень 2023 року</t>
  </si>
  <si>
    <t>Відхилення до плану на січень 2023 року (+/-)</t>
  </si>
  <si>
    <t>Затверджено місцевими радами на 2023 рік із урахуванням змін (кошторисні призначення)</t>
  </si>
  <si>
    <t>Затверджено місцевими радами на 2023 рік з урахуванням змін (кошторисні призначення)</t>
  </si>
  <si>
    <t/>
  </si>
  <si>
    <t>Збір за забруднення навколишнього природного середовища  </t>
  </si>
  <si>
    <t>Виплата компенсації реабілітованим</t>
  </si>
  <si>
    <t>Затверджено місцевими радами на 2023 рік із урахуванням змін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</si>
</sst>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_-* #,##0_р_._-;\-* #,##0_р_._-;_-* &quot;-&quot;_р_._-;_-@_-"/>
    <numFmt numFmtId="183" formatCode="_-* #,##0.00_р_._-;\-* #,##0.00_р_._-;_-* &quot;-&quot;??_р_._-;_-@_-"/>
    <numFmt numFmtId="184" formatCode="000000"/>
    <numFmt numFmtId="185" formatCode="0.0"/>
    <numFmt numFmtId="186" formatCode="#,##0.0_ ;[Red]\-#,##0.0\ "/>
    <numFmt numFmtId="187" formatCode="0.0000"/>
    <numFmt numFmtId="188" formatCode="0.00000"/>
    <numFmt numFmtId="189" formatCode="0.000000"/>
    <numFmt numFmtId="190" formatCode="0.0000000"/>
    <numFmt numFmtId="191" formatCode="0.000"/>
    <numFmt numFmtId="192" formatCode="#,##0.0\ &quot;грн.&quot;"/>
    <numFmt numFmtId="193" formatCode="#,##0.0\ &quot;грн.&quot;;[Red]#,##0.0\ &quot;грн.&quot;"/>
    <numFmt numFmtId="194" formatCode="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_);\-#,##0.00"/>
    <numFmt numFmtId="200" formatCode="[$-422]d\ mmmm\ yyyy&quot; р.&quot;"/>
    <numFmt numFmtId="201" formatCode="#,##0.00\ _г_р_н_."/>
    <numFmt numFmtId="202" formatCode="0.00;[Red]0.00"/>
    <numFmt numFmtId="203" formatCode="#,##0.00\ &quot;грн.&quot;"/>
    <numFmt numFmtId="204" formatCode="0.0%"/>
    <numFmt numFmtId="205" formatCode="#0.00"/>
    <numFmt numFmtId="206" formatCode="#,##0.000"/>
  </numFmts>
  <fonts count="83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i/>
      <sz val="15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i/>
      <sz val="15"/>
      <color indexed="10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i/>
      <sz val="16"/>
      <color indexed="10"/>
      <name val="Times New Roman"/>
      <family val="1"/>
    </font>
    <font>
      <b/>
      <sz val="16"/>
      <name val="Times New Roman Cyr"/>
      <family val="1"/>
    </font>
    <font>
      <b/>
      <i/>
      <sz val="16"/>
      <name val="Times New Roman Cyr"/>
      <family val="1"/>
    </font>
    <font>
      <b/>
      <i/>
      <sz val="16"/>
      <color indexed="10"/>
      <name val="Times New Roman"/>
      <family val="1"/>
    </font>
    <font>
      <i/>
      <sz val="16"/>
      <name val="Times New Roman Cyr"/>
      <family val="1"/>
    </font>
    <font>
      <i/>
      <sz val="16"/>
      <color indexed="8"/>
      <name val="Times New Roman"/>
      <family val="1"/>
    </font>
    <font>
      <sz val="16"/>
      <color indexed="10"/>
      <name val="Times New Roman"/>
      <family val="1"/>
    </font>
    <font>
      <i/>
      <sz val="16"/>
      <color indexed="10"/>
      <name val="Times New Roman Cyr"/>
      <family val="1"/>
    </font>
    <font>
      <sz val="14"/>
      <name val="Times New Roman Cyr"/>
      <family val="0"/>
    </font>
    <font>
      <sz val="16"/>
      <name val="Times New Roman Cyr"/>
      <family val="0"/>
    </font>
    <font>
      <i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6"/>
      <color rgb="FFFF0000"/>
      <name val="Times New Roman Cyr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47" fillId="3" borderId="0" applyNumberFormat="0" applyBorder="0" applyAlignment="0" applyProtection="0"/>
    <xf numFmtId="0" fontId="68" fillId="4" borderId="0" applyNumberFormat="0" applyBorder="0" applyAlignment="0" applyProtection="0"/>
    <xf numFmtId="0" fontId="47" fillId="5" borderId="0" applyNumberFormat="0" applyBorder="0" applyAlignment="0" applyProtection="0"/>
    <xf numFmtId="0" fontId="68" fillId="6" borderId="0" applyNumberFormat="0" applyBorder="0" applyAlignment="0" applyProtection="0"/>
    <xf numFmtId="0" fontId="47" fillId="7" borderId="0" applyNumberFormat="0" applyBorder="0" applyAlignment="0" applyProtection="0"/>
    <xf numFmtId="0" fontId="68" fillId="8" borderId="0" applyNumberFormat="0" applyBorder="0" applyAlignment="0" applyProtection="0"/>
    <xf numFmtId="0" fontId="47" fillId="9" borderId="0" applyNumberFormat="0" applyBorder="0" applyAlignment="0" applyProtection="0"/>
    <xf numFmtId="0" fontId="68" fillId="10" borderId="0" applyNumberFormat="0" applyBorder="0" applyAlignment="0" applyProtection="0"/>
    <xf numFmtId="0" fontId="47" fillId="11" borderId="0" applyNumberFormat="0" applyBorder="0" applyAlignment="0" applyProtection="0"/>
    <xf numFmtId="0" fontId="68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5" borderId="0" applyNumberFormat="0" applyBorder="0" applyAlignment="0" applyProtection="0"/>
    <xf numFmtId="0" fontId="47" fillId="7" borderId="0" applyNumberFormat="0" applyBorder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13" borderId="0" applyNumberFormat="0" applyBorder="0" applyAlignment="0" applyProtection="0"/>
    <xf numFmtId="0" fontId="68" fillId="14" borderId="0" applyNumberFormat="0" applyBorder="0" applyAlignment="0" applyProtection="0"/>
    <xf numFmtId="0" fontId="47" fillId="15" borderId="0" applyNumberFormat="0" applyBorder="0" applyAlignment="0" applyProtection="0"/>
    <xf numFmtId="0" fontId="68" fillId="16" borderId="0" applyNumberFormat="0" applyBorder="0" applyAlignment="0" applyProtection="0"/>
    <xf numFmtId="0" fontId="47" fillId="17" borderId="0" applyNumberFormat="0" applyBorder="0" applyAlignment="0" applyProtection="0"/>
    <xf numFmtId="0" fontId="68" fillId="18" borderId="0" applyNumberFormat="0" applyBorder="0" applyAlignment="0" applyProtection="0"/>
    <xf numFmtId="0" fontId="47" fillId="19" borderId="0" applyNumberFormat="0" applyBorder="0" applyAlignment="0" applyProtection="0"/>
    <xf numFmtId="0" fontId="68" fillId="20" borderId="0" applyNumberFormat="0" applyBorder="0" applyAlignment="0" applyProtection="0"/>
    <xf numFmtId="0" fontId="47" fillId="9" borderId="0" applyNumberFormat="0" applyBorder="0" applyAlignment="0" applyProtection="0"/>
    <xf numFmtId="0" fontId="68" fillId="21" borderId="0" applyNumberFormat="0" applyBorder="0" applyAlignment="0" applyProtection="0"/>
    <xf numFmtId="0" fontId="47" fillId="15" borderId="0" applyNumberFormat="0" applyBorder="0" applyAlignment="0" applyProtection="0"/>
    <xf numFmtId="0" fontId="68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15" borderId="0" applyNumberFormat="0" applyBorder="0" applyAlignment="0" applyProtection="0"/>
    <xf numFmtId="0" fontId="47" fillId="17" borderId="0" applyNumberFormat="0" applyBorder="0" applyAlignment="0" applyProtection="0"/>
    <xf numFmtId="0" fontId="47" fillId="19" borderId="0" applyNumberFormat="0" applyBorder="0" applyAlignment="0" applyProtection="0"/>
    <xf numFmtId="0" fontId="47" fillId="9" borderId="0" applyNumberFormat="0" applyBorder="0" applyAlignment="0" applyProtection="0"/>
    <xf numFmtId="0" fontId="47" fillId="15" borderId="0" applyNumberFormat="0" applyBorder="0" applyAlignment="0" applyProtection="0"/>
    <xf numFmtId="0" fontId="47" fillId="23" borderId="0" applyNumberFormat="0" applyBorder="0" applyAlignment="0" applyProtection="0"/>
    <xf numFmtId="0" fontId="69" fillId="24" borderId="0" applyNumberFormat="0" applyBorder="0" applyAlignment="0" applyProtection="0"/>
    <xf numFmtId="0" fontId="48" fillId="25" borderId="0" applyNumberFormat="0" applyBorder="0" applyAlignment="0" applyProtection="0"/>
    <xf numFmtId="0" fontId="69" fillId="26" borderId="0" applyNumberFormat="0" applyBorder="0" applyAlignment="0" applyProtection="0"/>
    <xf numFmtId="0" fontId="48" fillId="17" borderId="0" applyNumberFormat="0" applyBorder="0" applyAlignment="0" applyProtection="0"/>
    <xf numFmtId="0" fontId="69" fillId="27" borderId="0" applyNumberFormat="0" applyBorder="0" applyAlignment="0" applyProtection="0"/>
    <xf numFmtId="0" fontId="48" fillId="19" borderId="0" applyNumberFormat="0" applyBorder="0" applyAlignment="0" applyProtection="0"/>
    <xf numFmtId="0" fontId="69" fillId="28" borderId="0" applyNumberFormat="0" applyBorder="0" applyAlignment="0" applyProtection="0"/>
    <xf numFmtId="0" fontId="48" fillId="29" borderId="0" applyNumberFormat="0" applyBorder="0" applyAlignment="0" applyProtection="0"/>
    <xf numFmtId="0" fontId="69" fillId="30" borderId="0" applyNumberFormat="0" applyBorder="0" applyAlignment="0" applyProtection="0"/>
    <xf numFmtId="0" fontId="48" fillId="31" borderId="0" applyNumberFormat="0" applyBorder="0" applyAlignment="0" applyProtection="0"/>
    <xf numFmtId="0" fontId="69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25" borderId="0" applyNumberFormat="0" applyBorder="0" applyAlignment="0" applyProtection="0"/>
    <xf numFmtId="0" fontId="48" fillId="17" borderId="0" applyNumberFormat="0" applyBorder="0" applyAlignment="0" applyProtection="0"/>
    <xf numFmtId="0" fontId="48" fillId="19" borderId="0" applyNumberFormat="0" applyBorder="0" applyAlignment="0" applyProtection="0"/>
    <xf numFmtId="0" fontId="48" fillId="29" borderId="0" applyNumberFormat="0" applyBorder="0" applyAlignment="0" applyProtection="0"/>
    <xf numFmtId="0" fontId="48" fillId="31" borderId="0" applyNumberFormat="0" applyBorder="0" applyAlignment="0" applyProtection="0"/>
    <xf numFmtId="0" fontId="48" fillId="33" borderId="0" applyNumberFormat="0" applyBorder="0" applyAlignment="0" applyProtection="0"/>
    <xf numFmtId="0" fontId="65" fillId="0" borderId="0">
      <alignment/>
      <protection/>
    </xf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29" borderId="0" applyNumberFormat="0" applyBorder="0" applyAlignment="0" applyProtection="0"/>
    <xf numFmtId="0" fontId="48" fillId="31" borderId="0" applyNumberFormat="0" applyBorder="0" applyAlignment="0" applyProtection="0"/>
    <xf numFmtId="0" fontId="48" fillId="43" borderId="0" applyNumberFormat="0" applyBorder="0" applyAlignment="0" applyProtection="0"/>
    <xf numFmtId="0" fontId="49" fillId="13" borderId="1" applyNumberFormat="0" applyAlignment="0" applyProtection="0"/>
    <xf numFmtId="0" fontId="70" fillId="44" borderId="2" applyNumberFormat="0" applyAlignment="0" applyProtection="0"/>
    <xf numFmtId="0" fontId="50" fillId="45" borderId="3" applyNumberFormat="0" applyAlignment="0" applyProtection="0"/>
    <xf numFmtId="0" fontId="51" fillId="45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3" fillId="7" borderId="0" applyNumberFormat="0" applyBorder="0" applyAlignment="0" applyProtection="0"/>
    <xf numFmtId="0" fontId="71" fillId="0" borderId="4" applyNumberFormat="0" applyFill="0" applyAlignment="0" applyProtection="0"/>
    <xf numFmtId="0" fontId="52" fillId="0" borderId="5" applyNumberFormat="0" applyFill="0" applyAlignment="0" applyProtection="0"/>
    <xf numFmtId="0" fontId="72" fillId="0" borderId="6" applyNumberFormat="0" applyFill="0" applyAlignment="0" applyProtection="0"/>
    <xf numFmtId="0" fontId="53" fillId="0" borderId="7" applyNumberFormat="0" applyFill="0" applyAlignment="0" applyProtection="0"/>
    <xf numFmtId="0" fontId="73" fillId="0" borderId="8" applyNumberFormat="0" applyFill="0" applyAlignment="0" applyProtection="0"/>
    <xf numFmtId="0" fontId="54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61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46" borderId="12" applyNumberFormat="0" applyAlignment="0" applyProtection="0"/>
    <xf numFmtId="0" fontId="74" fillId="47" borderId="13" applyNumberFormat="0" applyAlignment="0" applyProtection="0"/>
    <xf numFmtId="0" fontId="5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48" borderId="0" applyNumberFormat="0" applyBorder="0" applyAlignment="0" applyProtection="0"/>
    <xf numFmtId="0" fontId="68" fillId="0" borderId="0">
      <alignment/>
      <protection/>
    </xf>
    <xf numFmtId="0" fontId="65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65" fillId="49" borderId="14" applyNumberFormat="0" applyFont="0" applyAlignment="0" applyProtection="0"/>
    <xf numFmtId="0" fontId="47" fillId="49" borderId="14" applyNumberFormat="0" applyFont="0" applyAlignment="0" applyProtection="0"/>
    <xf numFmtId="9" fontId="0" fillId="0" borderId="0" applyFont="0" applyFill="0" applyBorder="0" applyAlignment="0" applyProtection="0"/>
    <xf numFmtId="0" fontId="78" fillId="0" borderId="15" applyNumberFormat="0" applyFill="0" applyAlignment="0" applyProtection="0"/>
    <xf numFmtId="0" fontId="58" fillId="50" borderId="0" applyNumberFormat="0" applyBorder="0" applyAlignment="0" applyProtection="0"/>
    <xf numFmtId="0" fontId="66" fillId="0" borderId="0">
      <alignment/>
      <protection/>
    </xf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51" borderId="0" applyNumberFormat="0" applyBorder="0" applyAlignment="0" applyProtection="0"/>
  </cellStyleXfs>
  <cellXfs count="306">
    <xf numFmtId="0" fontId="0" fillId="0" borderId="0" xfId="0" applyAlignment="1">
      <alignment/>
    </xf>
    <xf numFmtId="0" fontId="7" fillId="0" borderId="0" xfId="110" applyFont="1" applyFill="1" applyProtection="1">
      <alignment/>
      <protection/>
    </xf>
    <xf numFmtId="0" fontId="4" fillId="0" borderId="0" xfId="110" applyFont="1" applyFill="1" applyAlignment="1" applyProtection="1">
      <alignment horizontal="left" vertical="center"/>
      <protection/>
    </xf>
    <xf numFmtId="0" fontId="9" fillId="0" borderId="0" xfId="110" applyFont="1" applyProtection="1">
      <alignment/>
      <protection/>
    </xf>
    <xf numFmtId="0" fontId="10" fillId="0" borderId="16" xfId="110" applyFont="1" applyBorder="1" applyAlignment="1" applyProtection="1">
      <alignment horizontal="center" vertical="center"/>
      <protection/>
    </xf>
    <xf numFmtId="0" fontId="7" fillId="0" borderId="0" xfId="110" applyFont="1" applyProtection="1">
      <alignment/>
      <protection/>
    </xf>
    <xf numFmtId="0" fontId="5" fillId="0" borderId="16" xfId="110" applyFont="1" applyBorder="1" applyAlignment="1" applyProtection="1">
      <alignment horizontal="center" vertical="center" wrapText="1"/>
      <protection/>
    </xf>
    <xf numFmtId="185" fontId="8" fillId="0" borderId="16" xfId="110" applyNumberFormat="1" applyFont="1" applyBorder="1" applyProtection="1">
      <alignment/>
      <protection locked="0"/>
    </xf>
    <xf numFmtId="0" fontId="5" fillId="52" borderId="16" xfId="110" applyFont="1" applyFill="1" applyBorder="1" applyAlignment="1" applyProtection="1">
      <alignment horizontal="center" vertical="center"/>
      <protection/>
    </xf>
    <xf numFmtId="0" fontId="5" fillId="52" borderId="16" xfId="110" applyFont="1" applyFill="1" applyBorder="1" applyAlignment="1" applyProtection="1">
      <alignment horizontal="center" vertical="center" wrapText="1"/>
      <protection/>
    </xf>
    <xf numFmtId="185" fontId="5" fillId="52" borderId="16" xfId="110" applyNumberFormat="1" applyFont="1" applyFill="1" applyBorder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110" applyFont="1" applyProtection="1">
      <alignment/>
      <protection/>
    </xf>
    <xf numFmtId="0" fontId="9" fillId="0" borderId="16" xfId="110" applyFont="1" applyBorder="1" applyAlignment="1" applyProtection="1">
      <alignment horizontal="center" vertical="center"/>
      <protection/>
    </xf>
    <xf numFmtId="185" fontId="12" fillId="0" borderId="16" xfId="110" applyNumberFormat="1" applyFont="1" applyBorder="1" applyProtection="1">
      <alignment/>
      <protection locked="0"/>
    </xf>
    <xf numFmtId="49" fontId="10" fillId="0" borderId="16" xfId="110" applyNumberFormat="1" applyFont="1" applyBorder="1" applyAlignment="1" applyProtection="1">
      <alignment horizontal="center" vertical="top" wrapText="1"/>
      <protection/>
    </xf>
    <xf numFmtId="0" fontId="10" fillId="0" borderId="16" xfId="110" applyFont="1" applyBorder="1" applyAlignment="1" applyProtection="1">
      <alignment horizontal="center" vertical="top" wrapText="1"/>
      <protection/>
    </xf>
    <xf numFmtId="0" fontId="6" fillId="0" borderId="16" xfId="110" applyFont="1" applyBorder="1" applyAlignment="1" applyProtection="1">
      <alignment vertical="center" wrapText="1"/>
      <protection/>
    </xf>
    <xf numFmtId="0" fontId="17" fillId="0" borderId="0" xfId="110" applyFont="1" applyAlignment="1" applyProtection="1">
      <alignment/>
      <protection/>
    </xf>
    <xf numFmtId="0" fontId="18" fillId="0" borderId="0" xfId="110" applyFont="1" applyFill="1" applyAlignment="1" applyProtection="1">
      <alignment/>
      <protection/>
    </xf>
    <xf numFmtId="0" fontId="16" fillId="0" borderId="0" xfId="111" applyFont="1" applyAlignment="1" applyProtection="1">
      <alignment/>
      <protection/>
    </xf>
    <xf numFmtId="0" fontId="15" fillId="0" borderId="0" xfId="110" applyFont="1" applyFill="1" applyAlignment="1" applyProtection="1">
      <alignment/>
      <protection/>
    </xf>
    <xf numFmtId="0" fontId="20" fillId="0" borderId="0" xfId="110" applyFont="1" applyFill="1" applyProtection="1">
      <alignment/>
      <protection/>
    </xf>
    <xf numFmtId="0" fontId="20" fillId="0" borderId="0" xfId="110" applyFont="1" applyProtection="1">
      <alignment/>
      <protection/>
    </xf>
    <xf numFmtId="0" fontId="20" fillId="0" borderId="0" xfId="110" applyFont="1" applyBorder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110" applyFont="1" applyProtection="1">
      <alignment/>
      <protection/>
    </xf>
    <xf numFmtId="194" fontId="23" fillId="0" borderId="0" xfId="110" applyNumberFormat="1" applyFont="1" applyProtection="1">
      <alignment/>
      <protection/>
    </xf>
    <xf numFmtId="0" fontId="7" fillId="0" borderId="0" xfId="110" applyFont="1" applyAlignment="1" applyProtection="1">
      <alignment horizontal="center"/>
      <protection/>
    </xf>
    <xf numFmtId="0" fontId="25" fillId="0" borderId="0" xfId="110" applyFo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185" fontId="15" fillId="0" borderId="0" xfId="0" applyNumberFormat="1" applyFont="1" applyFill="1" applyBorder="1" applyAlignment="1" applyProtection="1">
      <alignment vertical="center"/>
      <protection/>
    </xf>
    <xf numFmtId="185" fontId="20" fillId="0" borderId="0" xfId="110" applyNumberFormat="1" applyFont="1" applyBorder="1" applyProtection="1">
      <alignment/>
      <protection/>
    </xf>
    <xf numFmtId="0" fontId="5" fillId="0" borderId="17" xfId="110" applyFont="1" applyFill="1" applyBorder="1" applyAlignment="1" applyProtection="1">
      <alignment horizontal="center" wrapText="1"/>
      <protection/>
    </xf>
    <xf numFmtId="0" fontId="7" fillId="0" borderId="0" xfId="110" applyFont="1" applyAlignment="1" applyProtection="1">
      <alignment wrapText="1"/>
      <protection/>
    </xf>
    <xf numFmtId="49" fontId="10" fillId="0" borderId="18" xfId="110" applyNumberFormat="1" applyFont="1" applyBorder="1" applyAlignment="1" applyProtection="1">
      <alignment horizontal="center" vertical="top" wrapText="1"/>
      <protection/>
    </xf>
    <xf numFmtId="185" fontId="7" fillId="0" borderId="0" xfId="110" applyNumberFormat="1" applyFont="1" applyBorder="1" applyAlignment="1" applyProtection="1">
      <alignment wrapText="1"/>
      <protection/>
    </xf>
    <xf numFmtId="185" fontId="7" fillId="0" borderId="0" xfId="110" applyNumberFormat="1" applyFont="1" applyBorder="1" applyAlignment="1" applyProtection="1">
      <alignment horizontal="center"/>
      <protection/>
    </xf>
    <xf numFmtId="185" fontId="7" fillId="0" borderId="0" xfId="110" applyNumberFormat="1" applyFont="1" applyBorder="1" applyAlignment="1" applyProtection="1">
      <alignment horizontal="center" vertical="center" wrapText="1"/>
      <protection/>
    </xf>
    <xf numFmtId="185" fontId="7" fillId="0" borderId="0" xfId="110" applyNumberFormat="1" applyFont="1" applyAlignment="1" applyProtection="1">
      <alignment wrapText="1"/>
      <protection/>
    </xf>
    <xf numFmtId="185" fontId="7" fillId="0" borderId="0" xfId="110" applyNumberFormat="1" applyFont="1" applyAlignment="1" applyProtection="1">
      <alignment horizontal="center"/>
      <protection/>
    </xf>
    <xf numFmtId="185" fontId="5" fillId="0" borderId="0" xfId="110" applyNumberFormat="1" applyFont="1" applyBorder="1" applyAlignment="1" applyProtection="1">
      <alignment horizontal="center" vertical="center" wrapText="1"/>
      <protection/>
    </xf>
    <xf numFmtId="185" fontId="28" fillId="0" borderId="0" xfId="0" applyNumberFormat="1" applyFont="1" applyBorder="1" applyAlignment="1">
      <alignment horizontal="center" vertical="center"/>
    </xf>
    <xf numFmtId="185" fontId="12" fillId="0" borderId="16" xfId="110" applyNumberFormat="1" applyFont="1" applyFill="1" applyBorder="1" applyProtection="1">
      <alignment/>
      <protection locked="0"/>
    </xf>
    <xf numFmtId="185" fontId="7" fillId="0" borderId="0" xfId="110" applyNumberFormat="1" applyFont="1" applyBorder="1" applyProtection="1">
      <alignment/>
      <protection/>
    </xf>
    <xf numFmtId="185" fontId="7" fillId="0" borderId="0" xfId="110" applyNumberFormat="1" applyFont="1" applyProtection="1">
      <alignment/>
      <protection/>
    </xf>
    <xf numFmtId="0" fontId="5" fillId="0" borderId="0" xfId="110" applyFont="1" applyFill="1" applyAlignment="1" applyProtection="1">
      <alignment horizontal="center" wrapText="1"/>
      <protection/>
    </xf>
    <xf numFmtId="2" fontId="7" fillId="0" borderId="0" xfId="110" applyNumberFormat="1" applyFont="1" applyFill="1" applyProtection="1">
      <alignment/>
      <protection/>
    </xf>
    <xf numFmtId="194" fontId="5" fillId="0" borderId="0" xfId="112" applyNumberFormat="1" applyFont="1" applyAlignment="1" applyProtection="1">
      <alignment horizontal="center"/>
      <protection/>
    </xf>
    <xf numFmtId="185" fontId="26" fillId="0" borderId="0" xfId="110" applyNumberFormat="1" applyFont="1" applyFill="1" applyBorder="1" applyProtection="1">
      <alignment/>
      <protection/>
    </xf>
    <xf numFmtId="185" fontId="27" fillId="0" borderId="0" xfId="110" applyNumberFormat="1" applyFont="1" applyFill="1" applyBorder="1" applyProtection="1">
      <alignment/>
      <protection/>
    </xf>
    <xf numFmtId="0" fontId="23" fillId="0" borderId="0" xfId="110" applyFont="1" applyFill="1" applyProtection="1">
      <alignment/>
      <protection/>
    </xf>
    <xf numFmtId="0" fontId="2" fillId="0" borderId="0" xfId="110" applyFont="1" applyFill="1" applyProtection="1">
      <alignment/>
      <protection/>
    </xf>
    <xf numFmtId="0" fontId="22" fillId="0" borderId="0" xfId="110" applyFont="1" applyFill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19" xfId="110" applyFont="1" applyFill="1" applyBorder="1" applyAlignment="1" applyProtection="1">
      <alignment horizontal="centerContinuous" vertical="center" wrapText="1"/>
      <protection/>
    </xf>
    <xf numFmtId="0" fontId="10" fillId="0" borderId="19" xfId="11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Continuous" vertical="center" wrapText="1"/>
      <protection/>
    </xf>
    <xf numFmtId="0" fontId="10" fillId="0" borderId="16" xfId="110" applyFont="1" applyFill="1" applyBorder="1" applyAlignment="1" applyProtection="1">
      <alignment horizontal="centerContinuous" vertical="center" wrapText="1"/>
      <protection/>
    </xf>
    <xf numFmtId="0" fontId="10" fillId="0" borderId="20" xfId="0" applyFont="1" applyFill="1" applyBorder="1" applyAlignment="1" applyProtection="1">
      <alignment horizontal="centerContinuous" vertical="center" wrapText="1"/>
      <protection/>
    </xf>
    <xf numFmtId="0" fontId="10" fillId="0" borderId="19" xfId="0" applyFont="1" applyFill="1" applyBorder="1" applyAlignment="1" applyProtection="1">
      <alignment horizontal="centerContinuous" vertical="center" wrapText="1"/>
      <protection/>
    </xf>
    <xf numFmtId="0" fontId="25" fillId="0" borderId="0" xfId="110" applyFont="1" applyFill="1" applyProtection="1">
      <alignment/>
      <protection/>
    </xf>
    <xf numFmtId="0" fontId="10" fillId="0" borderId="16" xfId="110" applyFont="1" applyFill="1" applyBorder="1" applyAlignment="1" applyProtection="1">
      <alignment horizontal="center" vertical="center" wrapText="1"/>
      <protection/>
    </xf>
    <xf numFmtId="49" fontId="3" fillId="0" borderId="16" xfId="110" applyNumberFormat="1" applyFont="1" applyFill="1" applyBorder="1" applyAlignment="1" applyProtection="1">
      <alignment horizontal="center"/>
      <protection/>
    </xf>
    <xf numFmtId="49" fontId="30" fillId="0" borderId="16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 applyProtection="1">
      <alignment horizontal="center" vertical="center"/>
      <protection hidden="1"/>
    </xf>
    <xf numFmtId="49" fontId="24" fillId="0" borderId="16" xfId="110" applyNumberFormat="1" applyFont="1" applyFill="1" applyBorder="1" applyAlignment="1" applyProtection="1">
      <alignment horizontal="center"/>
      <protection/>
    </xf>
    <xf numFmtId="49" fontId="24" fillId="0" borderId="16" xfId="110" applyNumberFormat="1" applyFont="1" applyFill="1" applyBorder="1" applyAlignment="1" applyProtection="1">
      <alignment horizontal="center" vertical="center" wrapText="1"/>
      <protection/>
    </xf>
    <xf numFmtId="49" fontId="24" fillId="7" borderId="16" xfId="110" applyNumberFormat="1" applyFont="1" applyFill="1" applyBorder="1" applyAlignment="1" applyProtection="1">
      <alignment horizontal="center"/>
      <protection/>
    </xf>
    <xf numFmtId="49" fontId="31" fillId="0" borderId="16" xfId="110" applyNumberFormat="1" applyFont="1" applyFill="1" applyBorder="1" applyAlignment="1" applyProtection="1">
      <alignment horizontal="center" vertical="center" wrapText="1"/>
      <protection/>
    </xf>
    <xf numFmtId="49" fontId="24" fillId="52" borderId="16" xfId="110" applyNumberFormat="1" applyFont="1" applyFill="1" applyBorder="1" applyAlignment="1" applyProtection="1">
      <alignment horizontal="center"/>
      <protection/>
    </xf>
    <xf numFmtId="49" fontId="24" fillId="0" borderId="16" xfId="110" applyNumberFormat="1" applyFont="1" applyBorder="1" applyAlignment="1" applyProtection="1">
      <alignment horizontal="center"/>
      <protection/>
    </xf>
    <xf numFmtId="0" fontId="30" fillId="0" borderId="16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0" fillId="0" borderId="16" xfId="110" applyFont="1" applyFill="1" applyBorder="1" applyProtection="1">
      <alignment/>
      <protection locked="0"/>
    </xf>
    <xf numFmtId="194" fontId="24" fillId="52" borderId="16" xfId="110" applyNumberFormat="1" applyFont="1" applyFill="1" applyBorder="1" applyAlignment="1" applyProtection="1">
      <alignment horizontal="right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194" fontId="7" fillId="0" borderId="0" xfId="110" applyNumberFormat="1" applyFont="1" applyFill="1" applyProtection="1">
      <alignment/>
      <protection/>
    </xf>
    <xf numFmtId="185" fontId="20" fillId="0" borderId="0" xfId="110" applyNumberFormat="1" applyFont="1" applyBorder="1" applyProtection="1">
      <alignment/>
      <protection/>
    </xf>
    <xf numFmtId="185" fontId="20" fillId="0" borderId="0" xfId="110" applyNumberFormat="1" applyFont="1" applyProtection="1">
      <alignment/>
      <protection/>
    </xf>
    <xf numFmtId="0" fontId="20" fillId="0" borderId="0" xfId="110" applyFont="1" applyProtection="1">
      <alignment/>
      <protection/>
    </xf>
    <xf numFmtId="0" fontId="20" fillId="0" borderId="0" xfId="110" applyFont="1" applyBorder="1" applyProtection="1">
      <alignment/>
      <protection/>
    </xf>
    <xf numFmtId="194" fontId="18" fillId="0" borderId="0" xfId="110" applyNumberFormat="1" applyFont="1" applyFill="1" applyAlignment="1" applyProtection="1">
      <alignment horizontal="left" vertical="center"/>
      <protection/>
    </xf>
    <xf numFmtId="185" fontId="15" fillId="0" borderId="0" xfId="0" applyNumberFormat="1" applyFont="1" applyFill="1" applyBorder="1" applyAlignment="1" applyProtection="1">
      <alignment vertical="center"/>
      <protection/>
    </xf>
    <xf numFmtId="194" fontId="20" fillId="0" borderId="0" xfId="110" applyNumberFormat="1" applyFont="1" applyProtection="1">
      <alignment/>
      <protection/>
    </xf>
    <xf numFmtId="194" fontId="20" fillId="0" borderId="0" xfId="110" applyNumberFormat="1" applyFont="1" applyBorder="1" applyProtection="1">
      <alignment/>
      <protection/>
    </xf>
    <xf numFmtId="0" fontId="10" fillId="0" borderId="21" xfId="110" applyFont="1" applyFill="1" applyBorder="1" applyAlignment="1" applyProtection="1">
      <alignment horizontal="center" vertical="center" wrapText="1"/>
      <protection/>
    </xf>
    <xf numFmtId="49" fontId="24" fillId="53" borderId="16" xfId="110" applyNumberFormat="1" applyFont="1" applyFill="1" applyBorder="1" applyAlignment="1" applyProtection="1">
      <alignment horizontal="center" vertical="center" wrapText="1"/>
      <protection/>
    </xf>
    <xf numFmtId="0" fontId="22" fillId="53" borderId="0" xfId="110" applyFont="1" applyFill="1" applyProtection="1">
      <alignment/>
      <protection/>
    </xf>
    <xf numFmtId="0" fontId="23" fillId="53" borderId="0" xfId="110" applyFont="1" applyFill="1" applyProtection="1">
      <alignment/>
      <protection/>
    </xf>
    <xf numFmtId="0" fontId="2" fillId="53" borderId="0" xfId="110" applyFont="1" applyFill="1" applyProtection="1">
      <alignment/>
      <protection/>
    </xf>
    <xf numFmtId="194" fontId="15" fillId="53" borderId="0" xfId="110" applyNumberFormat="1" applyFont="1" applyFill="1" applyBorder="1" applyAlignment="1" applyProtection="1">
      <alignment horizontal="center" wrapText="1"/>
      <protection/>
    </xf>
    <xf numFmtId="0" fontId="10" fillId="53" borderId="16" xfId="110" applyFont="1" applyFill="1" applyBorder="1" applyAlignment="1" applyProtection="1">
      <alignment horizontal="center" vertical="center" wrapText="1"/>
      <protection/>
    </xf>
    <xf numFmtId="49" fontId="10" fillId="53" borderId="16" xfId="110" applyNumberFormat="1" applyFont="1" applyFill="1" applyBorder="1" applyAlignment="1" applyProtection="1">
      <alignment horizontal="center" vertical="top" wrapText="1"/>
      <protection/>
    </xf>
    <xf numFmtId="185" fontId="20" fillId="53" borderId="0" xfId="110" applyNumberFormat="1" applyFont="1" applyFill="1" applyBorder="1" applyAlignment="1" applyProtection="1">
      <alignment horizontal="center" vertical="center" wrapText="1"/>
      <protection/>
    </xf>
    <xf numFmtId="185" fontId="20" fillId="53" borderId="0" xfId="110" applyNumberFormat="1" applyFont="1" applyFill="1" applyBorder="1" applyAlignment="1" applyProtection="1">
      <alignment horizontal="center"/>
      <protection/>
    </xf>
    <xf numFmtId="185" fontId="20" fillId="53" borderId="0" xfId="110" applyNumberFormat="1" applyFont="1" applyFill="1" applyAlignment="1" applyProtection="1">
      <alignment horizontal="center"/>
      <protection/>
    </xf>
    <xf numFmtId="0" fontId="20" fillId="53" borderId="0" xfId="110" applyFont="1" applyFill="1" applyAlignment="1" applyProtection="1">
      <alignment horizontal="center"/>
      <protection/>
    </xf>
    <xf numFmtId="0" fontId="10" fillId="53" borderId="16" xfId="0" applyFont="1" applyFill="1" applyBorder="1" applyAlignment="1" applyProtection="1">
      <alignment horizontal="centerContinuous" vertical="center" wrapText="1"/>
      <protection/>
    </xf>
    <xf numFmtId="185" fontId="20" fillId="53" borderId="0" xfId="110" applyNumberFormat="1" applyFont="1" applyFill="1" applyProtection="1">
      <alignment/>
      <protection/>
    </xf>
    <xf numFmtId="0" fontId="10" fillId="53" borderId="21" xfId="110" applyFont="1" applyFill="1" applyBorder="1" applyAlignment="1" applyProtection="1">
      <alignment horizontal="center" vertical="center" wrapText="1"/>
      <protection/>
    </xf>
    <xf numFmtId="194" fontId="20" fillId="53" borderId="0" xfId="110" applyNumberFormat="1" applyFont="1" applyFill="1" applyProtection="1">
      <alignment/>
      <protection/>
    </xf>
    <xf numFmtId="49" fontId="10" fillId="53" borderId="22" xfId="110" applyNumberFormat="1" applyFont="1" applyFill="1" applyBorder="1" applyAlignment="1" applyProtection="1">
      <alignment horizontal="center" vertical="top" wrapText="1"/>
      <protection/>
    </xf>
    <xf numFmtId="0" fontId="20" fillId="53" borderId="0" xfId="110" applyFont="1" applyFill="1" applyProtection="1">
      <alignment/>
      <protection/>
    </xf>
    <xf numFmtId="185" fontId="26" fillId="53" borderId="0" xfId="110" applyNumberFormat="1" applyFont="1" applyFill="1" applyBorder="1" applyProtection="1">
      <alignment/>
      <protection/>
    </xf>
    <xf numFmtId="0" fontId="7" fillId="53" borderId="0" xfId="110" applyFont="1" applyFill="1" applyProtection="1">
      <alignment/>
      <protection/>
    </xf>
    <xf numFmtId="0" fontId="5" fillId="52" borderId="16" xfId="110" applyNumberFormat="1" applyFont="1" applyFill="1" applyBorder="1" applyAlignment="1" applyProtection="1">
      <alignment horizontal="center"/>
      <protection/>
    </xf>
    <xf numFmtId="185" fontId="27" fillId="53" borderId="0" xfId="110" applyNumberFormat="1" applyFont="1" applyFill="1" applyBorder="1" applyProtection="1">
      <alignment/>
      <protection/>
    </xf>
    <xf numFmtId="185" fontId="20" fillId="54" borderId="0" xfId="110" applyNumberFormat="1" applyFont="1" applyFill="1" applyProtection="1">
      <alignment/>
      <protection/>
    </xf>
    <xf numFmtId="0" fontId="20" fillId="54" borderId="0" xfId="110" applyFont="1" applyFill="1" applyProtection="1">
      <alignment/>
      <protection/>
    </xf>
    <xf numFmtId="185" fontId="20" fillId="54" borderId="0" xfId="110" applyNumberFormat="1" applyFont="1" applyFill="1" applyBorder="1" applyProtection="1">
      <alignment/>
      <protection/>
    </xf>
    <xf numFmtId="185" fontId="20" fillId="53" borderId="0" xfId="110" applyNumberFormat="1" applyFont="1" applyFill="1" applyProtection="1">
      <alignment/>
      <protection/>
    </xf>
    <xf numFmtId="0" fontId="5" fillId="0" borderId="0" xfId="110" applyFont="1" applyFill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194" fontId="20" fillId="0" borderId="0" xfId="110" applyNumberFormat="1" applyFont="1" applyProtection="1">
      <alignment/>
      <protection/>
    </xf>
    <xf numFmtId="194" fontId="7" fillId="0" borderId="0" xfId="110" applyNumberFormat="1" applyFont="1" applyProtection="1">
      <alignment/>
      <protection/>
    </xf>
    <xf numFmtId="194" fontId="15" fillId="0" borderId="0" xfId="0" applyNumberFormat="1" applyFont="1" applyFill="1" applyBorder="1" applyAlignment="1" applyProtection="1">
      <alignment vertical="center"/>
      <protection/>
    </xf>
    <xf numFmtId="194" fontId="5" fillId="0" borderId="0" xfId="0" applyNumberFormat="1" applyFont="1" applyFill="1" applyBorder="1" applyAlignment="1" applyProtection="1">
      <alignment vertical="center"/>
      <protection/>
    </xf>
    <xf numFmtId="194" fontId="20" fillId="53" borderId="0" xfId="110" applyNumberFormat="1" applyFont="1" applyFill="1" applyBorder="1" applyProtection="1">
      <alignment/>
      <protection/>
    </xf>
    <xf numFmtId="194" fontId="27" fillId="0" borderId="16" xfId="110" applyNumberFormat="1" applyFont="1" applyBorder="1" applyProtection="1">
      <alignment/>
      <protection locked="0"/>
    </xf>
    <xf numFmtId="194" fontId="12" fillId="0" borderId="16" xfId="110" applyNumberFormat="1" applyFont="1" applyBorder="1" applyProtection="1">
      <alignment/>
      <protection locked="0"/>
    </xf>
    <xf numFmtId="194" fontId="15" fillId="54" borderId="16" xfId="110" applyNumberFormat="1" applyFont="1" applyFill="1" applyBorder="1" applyProtection="1">
      <alignment/>
      <protection/>
    </xf>
    <xf numFmtId="194" fontId="5" fillId="0" borderId="16" xfId="110" applyNumberFormat="1" applyFont="1" applyFill="1" applyBorder="1" applyProtection="1">
      <alignment/>
      <protection/>
    </xf>
    <xf numFmtId="194" fontId="12" fillId="0" borderId="16" xfId="110" applyNumberFormat="1" applyFont="1" applyBorder="1" applyProtection="1">
      <alignment/>
      <protection/>
    </xf>
    <xf numFmtId="194" fontId="27" fillId="54" borderId="16" xfId="110" applyNumberFormat="1" applyFont="1" applyFill="1" applyBorder="1" applyProtection="1">
      <alignment/>
      <protection locked="0"/>
    </xf>
    <xf numFmtId="194" fontId="21" fillId="0" borderId="16" xfId="110" applyNumberFormat="1" applyFont="1" applyBorder="1" applyProtection="1">
      <alignment/>
      <protection/>
    </xf>
    <xf numFmtId="194" fontId="10" fillId="0" borderId="16" xfId="110" applyNumberFormat="1" applyFont="1" applyBorder="1" applyProtection="1">
      <alignment/>
      <protection/>
    </xf>
    <xf numFmtId="194" fontId="21" fillId="54" borderId="16" xfId="110" applyNumberFormat="1" applyFont="1" applyFill="1" applyBorder="1" applyProtection="1">
      <alignment/>
      <protection/>
    </xf>
    <xf numFmtId="194" fontId="7" fillId="0" borderId="16" xfId="110" applyNumberFormat="1" applyFont="1" applyFill="1" applyBorder="1" applyProtection="1">
      <alignment/>
      <protection/>
    </xf>
    <xf numFmtId="194" fontId="22" fillId="0" borderId="16" xfId="0" applyNumberFormat="1" applyFont="1" applyFill="1" applyBorder="1" applyAlignment="1">
      <alignment vertical="center"/>
    </xf>
    <xf numFmtId="194" fontId="13" fillId="0" borderId="16" xfId="0" applyNumberFormat="1" applyFont="1" applyFill="1" applyBorder="1" applyAlignment="1">
      <alignment vertical="center"/>
    </xf>
    <xf numFmtId="194" fontId="22" fillId="54" borderId="16" xfId="0" applyNumberFormat="1" applyFont="1" applyFill="1" applyBorder="1" applyAlignment="1">
      <alignment/>
    </xf>
    <xf numFmtId="194" fontId="15" fillId="52" borderId="16" xfId="110" applyNumberFormat="1" applyFont="1" applyFill="1" applyBorder="1" applyProtection="1">
      <alignment/>
      <protection/>
    </xf>
    <xf numFmtId="194" fontId="5" fillId="52" borderId="16" xfId="110" applyNumberFormat="1" applyFont="1" applyFill="1" applyBorder="1" applyProtection="1">
      <alignment/>
      <protection/>
    </xf>
    <xf numFmtId="194" fontId="11" fillId="52" borderId="16" xfId="110" applyNumberFormat="1" applyFont="1" applyFill="1" applyBorder="1" applyProtection="1">
      <alignment/>
      <protection/>
    </xf>
    <xf numFmtId="194" fontId="15" fillId="0" borderId="0" xfId="0" applyNumberFormat="1" applyFont="1" applyFill="1" applyAlignment="1" applyProtection="1">
      <alignment/>
      <protection/>
    </xf>
    <xf numFmtId="194" fontId="7" fillId="0" borderId="0" xfId="110" applyNumberFormat="1" applyFont="1" applyBorder="1" applyProtection="1">
      <alignment/>
      <protection/>
    </xf>
    <xf numFmtId="0" fontId="4" fillId="0" borderId="16" xfId="110" applyFont="1" applyFill="1" applyBorder="1" applyAlignment="1" applyProtection="1">
      <alignment horizontal="center" vertical="center" wrapText="1"/>
      <protection/>
    </xf>
    <xf numFmtId="185" fontId="4" fillId="0" borderId="16" xfId="110" applyNumberFormat="1" applyFont="1" applyFill="1" applyBorder="1" applyProtection="1">
      <alignment/>
      <protection/>
    </xf>
    <xf numFmtId="0" fontId="34" fillId="0" borderId="16" xfId="110" applyFont="1" applyFill="1" applyBorder="1" applyAlignment="1" applyProtection="1">
      <alignment vertical="center" wrapText="1"/>
      <protection/>
    </xf>
    <xf numFmtId="185" fontId="34" fillId="0" borderId="16" xfId="110" applyNumberFormat="1" applyFont="1" applyFill="1" applyBorder="1" applyProtection="1">
      <alignment/>
      <protection locked="0"/>
    </xf>
    <xf numFmtId="185" fontId="4" fillId="0" borderId="16" xfId="110" applyNumberFormat="1" applyFont="1" applyFill="1" applyBorder="1" applyProtection="1">
      <alignment/>
      <protection locked="0"/>
    </xf>
    <xf numFmtId="185" fontId="35" fillId="0" borderId="16" xfId="110" applyNumberFormat="1" applyFont="1" applyFill="1" applyBorder="1" applyProtection="1">
      <alignment/>
      <protection locked="0"/>
    </xf>
    <xf numFmtId="0" fontId="4" fillId="53" borderId="16" xfId="110" applyFont="1" applyFill="1" applyBorder="1" applyAlignment="1" applyProtection="1">
      <alignment horizontal="center" vertical="center" wrapText="1"/>
      <protection/>
    </xf>
    <xf numFmtId="185" fontId="4" fillId="53" borderId="16" xfId="110" applyNumberFormat="1" applyFont="1" applyFill="1" applyBorder="1" applyProtection="1">
      <alignment/>
      <protection locked="0"/>
    </xf>
    <xf numFmtId="185" fontId="33" fillId="0" borderId="16" xfId="110" applyNumberFormat="1" applyFont="1" applyFill="1" applyBorder="1" applyProtection="1">
      <alignment/>
      <protection locked="0"/>
    </xf>
    <xf numFmtId="185" fontId="33" fillId="53" borderId="16" xfId="110" applyNumberFormat="1" applyFont="1" applyFill="1" applyBorder="1" applyProtection="1">
      <alignment/>
      <protection locked="0"/>
    </xf>
    <xf numFmtId="0" fontId="4" fillId="52" borderId="16" xfId="110" applyFont="1" applyFill="1" applyBorder="1" applyAlignment="1" applyProtection="1">
      <alignment horizontal="center" vertical="center" wrapText="1"/>
      <protection/>
    </xf>
    <xf numFmtId="185" fontId="4" fillId="52" borderId="16" xfId="110" applyNumberFormat="1" applyFont="1" applyFill="1" applyBorder="1" applyProtection="1">
      <alignment/>
      <protection/>
    </xf>
    <xf numFmtId="185" fontId="37" fillId="0" borderId="16" xfId="0" applyNumberFormat="1" applyFont="1" applyFill="1" applyBorder="1" applyAlignment="1">
      <alignment vertical="center"/>
    </xf>
    <xf numFmtId="185" fontId="38" fillId="0" borderId="16" xfId="0" applyNumberFormat="1" applyFont="1" applyFill="1" applyBorder="1" applyAlignment="1">
      <alignment vertical="center"/>
    </xf>
    <xf numFmtId="185" fontId="40" fillId="0" borderId="16" xfId="0" applyNumberFormat="1" applyFont="1" applyFill="1" applyBorder="1" applyAlignment="1">
      <alignment vertical="center"/>
    </xf>
    <xf numFmtId="0" fontId="33" fillId="0" borderId="16" xfId="110" applyFont="1" applyFill="1" applyBorder="1" applyAlignment="1" applyProtection="1">
      <alignment horizontal="center" vertical="center" wrapText="1"/>
      <protection/>
    </xf>
    <xf numFmtId="194" fontId="4" fillId="52" borderId="16" xfId="110" applyNumberFormat="1" applyFont="1" applyFill="1" applyBorder="1" applyAlignment="1" applyProtection="1">
      <alignment horizontal="left"/>
      <protection/>
    </xf>
    <xf numFmtId="0" fontId="4" fillId="0" borderId="16" xfId="110" applyFont="1" applyFill="1" applyBorder="1" applyAlignment="1" applyProtection="1">
      <alignment horizontal="left" wrapText="1"/>
      <protection/>
    </xf>
    <xf numFmtId="0" fontId="40" fillId="0" borderId="16" xfId="110" applyFont="1" applyFill="1" applyBorder="1" applyAlignment="1" applyProtection="1">
      <alignment vertical="center" wrapText="1"/>
      <protection/>
    </xf>
    <xf numFmtId="0" fontId="4" fillId="0" borderId="16" xfId="110" applyFont="1" applyFill="1" applyBorder="1" applyAlignment="1" applyProtection="1">
      <alignment horizontal="left"/>
      <protection/>
    </xf>
    <xf numFmtId="0" fontId="4" fillId="0" borderId="16" xfId="110" applyFont="1" applyFill="1" applyBorder="1" applyAlignment="1" applyProtection="1">
      <alignment horizontal="left" vertical="center" wrapText="1"/>
      <protection/>
    </xf>
    <xf numFmtId="0" fontId="37" fillId="0" borderId="16" xfId="110" applyFont="1" applyFill="1" applyBorder="1" applyAlignment="1" applyProtection="1">
      <alignment horizontal="left" vertical="center" wrapText="1"/>
      <protection/>
    </xf>
    <xf numFmtId="0" fontId="37" fillId="53" borderId="16" xfId="110" applyFont="1" applyFill="1" applyBorder="1" applyAlignment="1" applyProtection="1">
      <alignment horizontal="left" vertical="center" wrapText="1"/>
      <protection/>
    </xf>
    <xf numFmtId="0" fontId="40" fillId="0" borderId="16" xfId="110" applyFont="1" applyFill="1" applyBorder="1" applyAlignment="1" applyProtection="1">
      <alignment horizontal="left" vertical="center" wrapText="1"/>
      <protection/>
    </xf>
    <xf numFmtId="0" fontId="37" fillId="7" borderId="16" xfId="110" applyFont="1" applyFill="1" applyBorder="1" applyAlignment="1" applyProtection="1">
      <alignment horizontal="center" vertical="center" wrapText="1"/>
      <protection/>
    </xf>
    <xf numFmtId="0" fontId="37" fillId="52" borderId="16" xfId="110" applyFont="1" applyFill="1" applyBorder="1" applyAlignment="1" applyProtection="1">
      <alignment horizontal="center" vertical="center" wrapText="1"/>
      <protection/>
    </xf>
    <xf numFmtId="0" fontId="37" fillId="0" borderId="16" xfId="110" applyFont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Continuous" vertical="center" wrapText="1"/>
      <protection/>
    </xf>
    <xf numFmtId="0" fontId="4" fillId="0" borderId="16" xfId="0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35" fillId="0" borderId="16" xfId="0" applyFont="1" applyFill="1" applyBorder="1" applyAlignment="1" applyProtection="1">
      <alignment horizontal="left" vertical="center" wrapText="1"/>
      <protection/>
    </xf>
    <xf numFmtId="0" fontId="34" fillId="0" borderId="16" xfId="0" applyFont="1" applyFill="1" applyBorder="1" applyAlignment="1" applyProtection="1">
      <alignment vertical="center" wrapText="1"/>
      <protection/>
    </xf>
    <xf numFmtId="0" fontId="35" fillId="0" borderId="16" xfId="0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34" fillId="53" borderId="16" xfId="0" applyNumberFormat="1" applyFont="1" applyFill="1" applyBorder="1" applyAlignment="1">
      <alignment horizontal="left" vertical="center" wrapText="1"/>
    </xf>
    <xf numFmtId="0" fontId="34" fillId="0" borderId="16" xfId="0" applyNumberFormat="1" applyFont="1" applyFill="1" applyBorder="1" applyAlignment="1">
      <alignment horizontal="left" vertical="center" wrapText="1"/>
    </xf>
    <xf numFmtId="194" fontId="37" fillId="52" borderId="16" xfId="110" applyNumberFormat="1" applyFont="1" applyFill="1" applyBorder="1" applyAlignment="1" applyProtection="1">
      <alignment horizontal="left"/>
      <protection/>
    </xf>
    <xf numFmtId="0" fontId="33" fillId="0" borderId="16" xfId="110" applyFont="1" applyFill="1" applyBorder="1" applyAlignment="1" applyProtection="1">
      <alignment vertical="center" wrapText="1"/>
      <protection/>
    </xf>
    <xf numFmtId="49" fontId="31" fillId="53" borderId="16" xfId="110" applyNumberFormat="1" applyFont="1" applyFill="1" applyBorder="1" applyAlignment="1" applyProtection="1">
      <alignment horizontal="center"/>
      <protection/>
    </xf>
    <xf numFmtId="0" fontId="4" fillId="53" borderId="16" xfId="0" applyFont="1" applyFill="1" applyBorder="1" applyAlignment="1" applyProtection="1">
      <alignment/>
      <protection/>
    </xf>
    <xf numFmtId="4" fontId="15" fillId="53" borderId="0" xfId="110" applyNumberFormat="1" applyFont="1" applyFill="1" applyBorder="1" applyAlignment="1" applyProtection="1">
      <alignment horizontal="centerContinuous" vertical="center"/>
      <protection/>
    </xf>
    <xf numFmtId="4" fontId="5" fillId="0" borderId="0" xfId="110" applyNumberFormat="1" applyFont="1" applyBorder="1" applyAlignment="1" applyProtection="1">
      <alignment horizontal="centerContinuous" vertical="center"/>
      <protection/>
    </xf>
    <xf numFmtId="4" fontId="7" fillId="0" borderId="0" xfId="110" applyNumberFormat="1" applyFont="1" applyBorder="1" applyAlignment="1" applyProtection="1">
      <alignment horizontal="centerContinuous" vertical="center"/>
      <protection/>
    </xf>
    <xf numFmtId="4" fontId="20" fillId="53" borderId="0" xfId="110" applyNumberFormat="1" applyFont="1" applyFill="1" applyBorder="1" applyAlignment="1" applyProtection="1">
      <alignment horizontal="centerContinuous" vertical="center"/>
      <protection/>
    </xf>
    <xf numFmtId="4" fontId="7" fillId="0" borderId="0" xfId="110" applyNumberFormat="1" applyFont="1" applyProtection="1">
      <alignment/>
      <protection/>
    </xf>
    <xf numFmtId="194" fontId="4" fillId="53" borderId="16" xfId="110" applyNumberFormat="1" applyFont="1" applyFill="1" applyBorder="1" applyAlignment="1" applyProtection="1">
      <alignment horizontal="center"/>
      <protection/>
    </xf>
    <xf numFmtId="194" fontId="4" fillId="0" borderId="16" xfId="110" applyNumberFormat="1" applyFont="1" applyFill="1" applyBorder="1" applyAlignment="1" applyProtection="1">
      <alignment horizontal="center"/>
      <protection/>
    </xf>
    <xf numFmtId="194" fontId="34" fillId="53" borderId="16" xfId="110" applyNumberFormat="1" applyFont="1" applyFill="1" applyBorder="1" applyAlignment="1" applyProtection="1">
      <alignment horizontal="center"/>
      <protection/>
    </xf>
    <xf numFmtId="194" fontId="34" fillId="0" borderId="16" xfId="110" applyNumberFormat="1" applyFont="1" applyFill="1" applyBorder="1" applyAlignment="1" applyProtection="1">
      <alignment horizontal="center"/>
      <protection/>
    </xf>
    <xf numFmtId="194" fontId="35" fillId="53" borderId="16" xfId="110" applyNumberFormat="1" applyFont="1" applyFill="1" applyBorder="1" applyAlignment="1" applyProtection="1">
      <alignment horizontal="center"/>
      <protection/>
    </xf>
    <xf numFmtId="194" fontId="37" fillId="7" borderId="16" xfId="110" applyNumberFormat="1" applyFont="1" applyFill="1" applyBorder="1" applyAlignment="1" applyProtection="1">
      <alignment horizontal="center" vertical="center" wrapText="1"/>
      <protection/>
    </xf>
    <xf numFmtId="194" fontId="37" fillId="52" borderId="16" xfId="110" applyNumberFormat="1" applyFont="1" applyFill="1" applyBorder="1" applyAlignment="1" applyProtection="1">
      <alignment horizontal="center"/>
      <protection/>
    </xf>
    <xf numFmtId="194" fontId="18" fillId="53" borderId="16" xfId="0" applyNumberFormat="1" applyFont="1" applyFill="1" applyBorder="1" applyAlignment="1" applyProtection="1">
      <alignment horizontal="center"/>
      <protection/>
    </xf>
    <xf numFmtId="194" fontId="4" fillId="53" borderId="16" xfId="0" applyNumberFormat="1" applyFont="1" applyFill="1" applyBorder="1" applyAlignment="1" applyProtection="1">
      <alignment horizontal="center"/>
      <protection/>
    </xf>
    <xf numFmtId="194" fontId="37" fillId="0" borderId="16" xfId="110" applyNumberFormat="1" applyFont="1" applyBorder="1" applyAlignment="1" applyProtection="1">
      <alignment horizontal="center"/>
      <protection/>
    </xf>
    <xf numFmtId="194" fontId="38" fillId="0" borderId="16" xfId="110" applyNumberFormat="1" applyFont="1" applyBorder="1" applyAlignment="1" applyProtection="1">
      <alignment horizontal="center"/>
      <protection/>
    </xf>
    <xf numFmtId="194" fontId="42" fillId="53" borderId="16" xfId="110" applyNumberFormat="1" applyFont="1" applyFill="1" applyBorder="1" applyAlignment="1" applyProtection="1">
      <alignment horizontal="center"/>
      <protection/>
    </xf>
    <xf numFmtId="194" fontId="35" fillId="0" borderId="16" xfId="110" applyNumberFormat="1" applyFont="1" applyBorder="1" applyAlignment="1" applyProtection="1">
      <alignment horizontal="center"/>
      <protection/>
    </xf>
    <xf numFmtId="194" fontId="34" fillId="0" borderId="16" xfId="110" applyNumberFormat="1" applyFont="1" applyBorder="1" applyAlignment="1" applyProtection="1">
      <alignment horizontal="center"/>
      <protection/>
    </xf>
    <xf numFmtId="194" fontId="42" fillId="53" borderId="16" xfId="110" applyNumberFormat="1" applyFont="1" applyFill="1" applyBorder="1" applyAlignment="1" applyProtection="1">
      <alignment horizontal="center"/>
      <protection locked="0"/>
    </xf>
    <xf numFmtId="194" fontId="35" fillId="0" borderId="16" xfId="110" applyNumberFormat="1" applyFont="1" applyBorder="1" applyAlignment="1" applyProtection="1">
      <alignment horizontal="center"/>
      <protection locked="0"/>
    </xf>
    <xf numFmtId="194" fontId="43" fillId="53" borderId="16" xfId="0" applyNumberFormat="1" applyFont="1" applyFill="1" applyBorder="1" applyAlignment="1">
      <alignment horizontal="center"/>
    </xf>
    <xf numFmtId="194" fontId="40" fillId="53" borderId="16" xfId="0" applyNumberFormat="1" applyFont="1" applyFill="1" applyBorder="1" applyAlignment="1">
      <alignment horizontal="center"/>
    </xf>
    <xf numFmtId="194" fontId="40" fillId="0" borderId="16" xfId="0" applyNumberFormat="1" applyFont="1" applyFill="1" applyBorder="1" applyAlignment="1">
      <alignment horizontal="center"/>
    </xf>
    <xf numFmtId="194" fontId="4" fillId="53" borderId="22" xfId="110" applyNumberFormat="1" applyFont="1" applyFill="1" applyBorder="1" applyAlignment="1" applyProtection="1">
      <alignment horizontal="center"/>
      <protection/>
    </xf>
    <xf numFmtId="194" fontId="4" fillId="0" borderId="18" xfId="110" applyNumberFormat="1" applyFont="1" applyFill="1" applyBorder="1" applyAlignment="1" applyProtection="1">
      <alignment horizontal="center"/>
      <protection/>
    </xf>
    <xf numFmtId="194" fontId="33" fillId="0" borderId="16" xfId="110" applyNumberFormat="1" applyFont="1" applyFill="1" applyBorder="1" applyAlignment="1" applyProtection="1">
      <alignment horizontal="center"/>
      <protection/>
    </xf>
    <xf numFmtId="194" fontId="18" fillId="53" borderId="22" xfId="110" applyNumberFormat="1" applyFont="1" applyFill="1" applyBorder="1" applyAlignment="1" applyProtection="1">
      <alignment horizontal="center"/>
      <protection/>
    </xf>
    <xf numFmtId="194" fontId="34" fillId="0" borderId="16" xfId="110" applyNumberFormat="1" applyFont="1" applyFill="1" applyBorder="1" applyAlignment="1" applyProtection="1">
      <alignment horizontal="center"/>
      <protection locked="0"/>
    </xf>
    <xf numFmtId="194" fontId="34" fillId="0" borderId="16" xfId="110" applyNumberFormat="1" applyFont="1" applyFill="1" applyBorder="1" applyAlignment="1" applyProtection="1">
      <alignment horizontal="center"/>
      <protection locked="0"/>
    </xf>
    <xf numFmtId="194" fontId="36" fillId="53" borderId="22" xfId="110" applyNumberFormat="1" applyFont="1" applyFill="1" applyBorder="1" applyAlignment="1" applyProtection="1">
      <alignment horizontal="center"/>
      <protection locked="0"/>
    </xf>
    <xf numFmtId="194" fontId="36" fillId="53" borderId="16" xfId="110" applyNumberFormat="1" applyFont="1" applyFill="1" applyBorder="1" applyAlignment="1" applyProtection="1">
      <alignment horizontal="center"/>
      <protection locked="0"/>
    </xf>
    <xf numFmtId="194" fontId="34" fillId="0" borderId="18" xfId="110" applyNumberFormat="1" applyFont="1" applyFill="1" applyBorder="1" applyAlignment="1" applyProtection="1">
      <alignment horizontal="center"/>
      <protection/>
    </xf>
    <xf numFmtId="194" fontId="18" fillId="0" borderId="16" xfId="110" applyNumberFormat="1" applyFont="1" applyFill="1" applyBorder="1" applyAlignment="1" applyProtection="1">
      <alignment horizontal="center"/>
      <protection/>
    </xf>
    <xf numFmtId="194" fontId="36" fillId="0" borderId="16" xfId="110" applyNumberFormat="1" applyFont="1" applyFill="1" applyBorder="1" applyAlignment="1" applyProtection="1">
      <alignment horizontal="center"/>
      <protection locked="0"/>
    </xf>
    <xf numFmtId="194" fontId="34" fillId="53" borderId="16" xfId="110" applyNumberFormat="1" applyFont="1" applyFill="1" applyBorder="1" applyAlignment="1" applyProtection="1">
      <alignment horizontal="center"/>
      <protection locked="0"/>
    </xf>
    <xf numFmtId="194" fontId="18" fillId="53" borderId="16" xfId="110" applyNumberFormat="1" applyFont="1" applyFill="1" applyBorder="1" applyAlignment="1" applyProtection="1">
      <alignment horizontal="center"/>
      <protection/>
    </xf>
    <xf numFmtId="194" fontId="36" fillId="53" borderId="23" xfId="110" applyNumberFormat="1" applyFont="1" applyFill="1" applyBorder="1" applyAlignment="1" applyProtection="1">
      <alignment horizontal="center"/>
      <protection locked="0"/>
    </xf>
    <xf numFmtId="194" fontId="34" fillId="53" borderId="23" xfId="110" applyNumberFormat="1" applyFont="1" applyFill="1" applyBorder="1" applyAlignment="1" applyProtection="1">
      <alignment horizontal="center"/>
      <protection locked="0"/>
    </xf>
    <xf numFmtId="194" fontId="4" fillId="52" borderId="16" xfId="110" applyNumberFormat="1" applyFont="1" applyFill="1" applyBorder="1" applyAlignment="1" applyProtection="1">
      <alignment horizontal="center"/>
      <protection/>
    </xf>
    <xf numFmtId="194" fontId="33" fillId="0" borderId="16" xfId="110" applyNumberFormat="1" applyFont="1" applyFill="1" applyBorder="1" applyAlignment="1" applyProtection="1">
      <alignment horizontal="center"/>
      <protection locked="0"/>
    </xf>
    <xf numFmtId="194" fontId="39" fillId="53" borderId="16" xfId="110" applyNumberFormat="1" applyFont="1" applyFill="1" applyBorder="1" applyAlignment="1" applyProtection="1">
      <alignment horizontal="center"/>
      <protection locked="0"/>
    </xf>
    <xf numFmtId="194" fontId="34" fillId="55" borderId="16" xfId="110" applyNumberFormat="1" applyFont="1" applyFill="1" applyBorder="1" applyAlignment="1" applyProtection="1">
      <alignment horizontal="center"/>
      <protection/>
    </xf>
    <xf numFmtId="0" fontId="41" fillId="53" borderId="24" xfId="0" applyFont="1" applyFill="1" applyBorder="1" applyAlignment="1">
      <alignment horizontal="left" vertical="center" wrapText="1"/>
    </xf>
    <xf numFmtId="194" fontId="34" fillId="0" borderId="25" xfId="0" applyNumberFormat="1" applyFont="1" applyFill="1" applyBorder="1" applyAlignment="1" applyProtection="1">
      <alignment horizontal="center" vertical="top"/>
      <protection/>
    </xf>
    <xf numFmtId="194" fontId="4" fillId="0" borderId="16" xfId="110" applyNumberFormat="1" applyFont="1" applyFill="1" applyBorder="1" applyAlignment="1" applyProtection="1">
      <alignment horizontal="center"/>
      <protection locked="0"/>
    </xf>
    <xf numFmtId="204" fontId="4" fillId="0" borderId="16" xfId="117" applyNumberFormat="1" applyFont="1" applyFill="1" applyBorder="1" applyAlignment="1" applyProtection="1">
      <alignment horizontal="center"/>
      <protection/>
    </xf>
    <xf numFmtId="204" fontId="35" fillId="0" borderId="16" xfId="117" applyNumberFormat="1" applyFont="1" applyFill="1" applyBorder="1" applyAlignment="1" applyProtection="1">
      <alignment horizontal="center"/>
      <protection/>
    </xf>
    <xf numFmtId="204" fontId="4" fillId="52" borderId="16" xfId="117" applyNumberFormat="1" applyFont="1" applyFill="1" applyBorder="1" applyAlignment="1" applyProtection="1">
      <alignment horizontal="center"/>
      <protection/>
    </xf>
    <xf numFmtId="204" fontId="4" fillId="53" borderId="16" xfId="117" applyNumberFormat="1" applyFont="1" applyFill="1" applyBorder="1" applyAlignment="1" applyProtection="1">
      <alignment horizontal="center"/>
      <protection/>
    </xf>
    <xf numFmtId="204" fontId="37" fillId="7" borderId="16" xfId="117" applyNumberFormat="1" applyFont="1" applyFill="1" applyBorder="1" applyAlignment="1" applyProtection="1">
      <alignment horizontal="center" vertical="center" wrapText="1"/>
      <protection/>
    </xf>
    <xf numFmtId="204" fontId="37" fillId="52" borderId="16" xfId="117" applyNumberFormat="1" applyFont="1" applyFill="1" applyBorder="1" applyAlignment="1" applyProtection="1">
      <alignment horizontal="center"/>
      <protection/>
    </xf>
    <xf numFmtId="204" fontId="37" fillId="55" borderId="16" xfId="117" applyNumberFormat="1" applyFont="1" applyFill="1" applyBorder="1" applyAlignment="1" applyProtection="1">
      <alignment horizontal="center"/>
      <protection/>
    </xf>
    <xf numFmtId="49" fontId="44" fillId="0" borderId="16" xfId="110" applyNumberFormat="1" applyFont="1" applyFill="1" applyBorder="1" applyAlignment="1" applyProtection="1">
      <alignment horizontal="center" vertical="center" wrapText="1"/>
      <protection/>
    </xf>
    <xf numFmtId="194" fontId="4" fillId="53" borderId="22" xfId="110" applyNumberFormat="1" applyFont="1" applyFill="1" applyBorder="1" applyAlignment="1" applyProtection="1">
      <alignment horizontal="center"/>
      <protection locked="0"/>
    </xf>
    <xf numFmtId="0" fontId="30" fillId="53" borderId="16" xfId="110" applyFont="1" applyFill="1" applyBorder="1" applyAlignment="1" applyProtection="1">
      <alignment horizontal="center" vertical="center"/>
      <protection locked="0"/>
    </xf>
    <xf numFmtId="0" fontId="5" fillId="0" borderId="16" xfId="110" applyFont="1" applyFill="1" applyBorder="1" applyAlignment="1" applyProtection="1">
      <alignment horizontal="center" vertical="center"/>
      <protection/>
    </xf>
    <xf numFmtId="0" fontId="7" fillId="0" borderId="16" xfId="110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5" fillId="53" borderId="16" xfId="110" applyFont="1" applyFill="1" applyBorder="1" applyAlignment="1" applyProtection="1">
      <alignment horizontal="center" vertical="center"/>
      <protection/>
    </xf>
    <xf numFmtId="49" fontId="3" fillId="0" borderId="16" xfId="110" applyNumberFormat="1" applyFont="1" applyFill="1" applyBorder="1" applyAlignment="1" applyProtection="1">
      <alignment horizontal="center" vertical="center"/>
      <protection/>
    </xf>
    <xf numFmtId="194" fontId="35" fillId="0" borderId="16" xfId="11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110" applyFont="1" applyFill="1" applyBorder="1" applyAlignment="1" applyProtection="1">
      <alignment vertical="center" wrapText="1"/>
      <protection/>
    </xf>
    <xf numFmtId="0" fontId="34" fillId="0" borderId="0" xfId="110" applyFont="1" applyFill="1" applyBorder="1" applyAlignment="1" applyProtection="1">
      <alignment horizontal="left" vertical="center" wrapText="1"/>
      <protection/>
    </xf>
    <xf numFmtId="194" fontId="18" fillId="0" borderId="0" xfId="110" applyNumberFormat="1" applyFont="1" applyFill="1" applyAlignment="1" applyProtection="1">
      <alignment horizontal="right" vertical="center"/>
      <protection/>
    </xf>
    <xf numFmtId="194" fontId="5" fillId="0" borderId="0" xfId="110" applyNumberFormat="1" applyFont="1" applyFill="1" applyBorder="1" applyAlignment="1" applyProtection="1">
      <alignment horizontal="center" wrapText="1"/>
      <protection/>
    </xf>
    <xf numFmtId="49" fontId="10" fillId="0" borderId="16" xfId="110" applyNumberFormat="1" applyFont="1" applyFill="1" applyBorder="1" applyAlignment="1" applyProtection="1">
      <alignment horizontal="center" vertical="top" wrapText="1"/>
      <protection/>
    </xf>
    <xf numFmtId="194" fontId="4" fillId="0" borderId="16" xfId="0" applyNumberFormat="1" applyFont="1" applyFill="1" applyBorder="1" applyAlignment="1" applyProtection="1">
      <alignment horizontal="center"/>
      <protection/>
    </xf>
    <xf numFmtId="194" fontId="35" fillId="0" borderId="16" xfId="110" applyNumberFormat="1" applyFont="1" applyFill="1" applyBorder="1" applyAlignment="1" applyProtection="1">
      <alignment horizontal="center"/>
      <protection locked="0"/>
    </xf>
    <xf numFmtId="4" fontId="5" fillId="0" borderId="0" xfId="110" applyNumberFormat="1" applyFont="1" applyFill="1" applyBorder="1" applyAlignment="1" applyProtection="1">
      <alignment horizontal="centerContinuous" vertical="center"/>
      <protection/>
    </xf>
    <xf numFmtId="4" fontId="7" fillId="0" borderId="0" xfId="110" applyNumberFormat="1" applyFont="1" applyFill="1" applyBorder="1" applyAlignment="1" applyProtection="1">
      <alignment horizontal="centerContinuous" vertical="center"/>
      <protection/>
    </xf>
    <xf numFmtId="185" fontId="7" fillId="0" borderId="0" xfId="110" applyNumberFormat="1" applyFont="1" applyFill="1" applyBorder="1" applyAlignment="1" applyProtection="1">
      <alignment horizontal="center" vertical="center" wrapText="1"/>
      <protection/>
    </xf>
    <xf numFmtId="185" fontId="7" fillId="0" borderId="0" xfId="110" applyNumberFormat="1" applyFont="1" applyFill="1" applyBorder="1" applyAlignment="1" applyProtection="1">
      <alignment horizontal="center"/>
      <protection/>
    </xf>
    <xf numFmtId="185" fontId="7" fillId="0" borderId="0" xfId="110" applyNumberFormat="1" applyFont="1" applyFill="1" applyAlignment="1" applyProtection="1">
      <alignment horizontal="center"/>
      <protection/>
    </xf>
    <xf numFmtId="0" fontId="7" fillId="0" borderId="0" xfId="110" applyFont="1" applyFill="1" applyAlignment="1" applyProtection="1">
      <alignment horizontal="center"/>
      <protection/>
    </xf>
    <xf numFmtId="185" fontId="7" fillId="0" borderId="0" xfId="110" applyNumberFormat="1" applyFont="1" applyFill="1" applyProtection="1">
      <alignment/>
      <protection/>
    </xf>
    <xf numFmtId="194" fontId="15" fillId="0" borderId="0" xfId="112" applyNumberFormat="1" applyFont="1" applyFill="1" applyAlignment="1" applyProtection="1">
      <alignment horizontal="center"/>
      <protection/>
    </xf>
    <xf numFmtId="194" fontId="37" fillId="0" borderId="16" xfId="110" applyNumberFormat="1" applyFont="1" applyFill="1" applyBorder="1" applyAlignment="1" applyProtection="1">
      <alignment horizontal="center"/>
      <protection/>
    </xf>
    <xf numFmtId="4" fontId="20" fillId="0" borderId="0" xfId="110" applyNumberFormat="1" applyFont="1" applyFill="1" applyProtection="1">
      <alignment/>
      <protection/>
    </xf>
    <xf numFmtId="4" fontId="29" fillId="0" borderId="0" xfId="110" applyNumberFormat="1" applyFont="1" applyFill="1" applyProtection="1">
      <alignment/>
      <protection/>
    </xf>
    <xf numFmtId="4" fontId="7" fillId="0" borderId="0" xfId="110" applyNumberFormat="1" applyFont="1" applyFill="1" applyBorder="1" applyProtection="1">
      <alignment/>
      <protection/>
    </xf>
    <xf numFmtId="0" fontId="7" fillId="0" borderId="0" xfId="110" applyFont="1" applyFill="1" applyBorder="1" applyProtection="1">
      <alignment/>
      <protection/>
    </xf>
    <xf numFmtId="0" fontId="29" fillId="0" borderId="0" xfId="110" applyFont="1" applyFill="1" applyProtection="1">
      <alignment/>
      <protection/>
    </xf>
    <xf numFmtId="194" fontId="7" fillId="0" borderId="0" xfId="110" applyNumberFormat="1" applyFont="1" applyFill="1" applyBorder="1" applyProtection="1">
      <alignment/>
      <protection/>
    </xf>
    <xf numFmtId="204" fontId="4" fillId="55" borderId="16" xfId="117" applyNumberFormat="1" applyFont="1" applyFill="1" applyBorder="1" applyAlignment="1" applyProtection="1">
      <alignment horizontal="center"/>
      <protection/>
    </xf>
    <xf numFmtId="204" fontId="35" fillId="55" borderId="16" xfId="117" applyNumberFormat="1" applyFont="1" applyFill="1" applyBorder="1" applyAlignment="1" applyProtection="1">
      <alignment horizontal="center"/>
      <protection/>
    </xf>
    <xf numFmtId="0" fontId="40" fillId="55" borderId="16" xfId="110" applyFont="1" applyFill="1" applyBorder="1" applyAlignment="1" applyProtection="1">
      <alignment vertical="center" wrapText="1"/>
      <protection/>
    </xf>
    <xf numFmtId="0" fontId="30" fillId="55" borderId="16" xfId="0" applyNumberFormat="1" applyFont="1" applyFill="1" applyBorder="1" applyAlignment="1" applyProtection="1">
      <alignment horizontal="center" vertical="center"/>
      <protection hidden="1"/>
    </xf>
    <xf numFmtId="204" fontId="45" fillId="55" borderId="16" xfId="117" applyNumberFormat="1" applyFont="1" applyFill="1" applyBorder="1" applyAlignment="1" applyProtection="1">
      <alignment horizontal="center"/>
      <protection/>
    </xf>
    <xf numFmtId="204" fontId="45" fillId="55" borderId="16" xfId="117" applyNumberFormat="1" applyFont="1" applyFill="1" applyBorder="1" applyAlignment="1" applyProtection="1">
      <alignment horizontal="center" vertical="center" wrapText="1"/>
      <protection/>
    </xf>
    <xf numFmtId="194" fontId="37" fillId="52" borderId="16" xfId="110" applyNumberFormat="1" applyFont="1" applyFill="1" applyBorder="1" applyAlignment="1" applyProtection="1">
      <alignment horizontal="center" wrapText="1"/>
      <protection/>
    </xf>
    <xf numFmtId="204" fontId="45" fillId="55" borderId="16" xfId="117" applyNumberFormat="1" applyFont="1" applyFill="1" applyBorder="1" applyAlignment="1" applyProtection="1">
      <alignment horizontal="center" wrapText="1"/>
      <protection/>
    </xf>
    <xf numFmtId="194" fontId="46" fillId="0" borderId="16" xfId="110" applyNumberFormat="1" applyFont="1" applyFill="1" applyBorder="1" applyAlignment="1" applyProtection="1">
      <alignment horizontal="center"/>
      <protection/>
    </xf>
    <xf numFmtId="0" fontId="41" fillId="53" borderId="0" xfId="0" applyFont="1" applyFill="1" applyBorder="1" applyAlignment="1">
      <alignment horizontal="left" vertical="center" wrapText="1"/>
    </xf>
    <xf numFmtId="0" fontId="81" fillId="7" borderId="0" xfId="110" applyFont="1" applyFill="1" applyProtection="1">
      <alignment/>
      <protection/>
    </xf>
    <xf numFmtId="194" fontId="82" fillId="0" borderId="16" xfId="0" applyNumberFormat="1" applyFont="1" applyFill="1" applyBorder="1" applyAlignment="1">
      <alignment horizontal="center"/>
    </xf>
    <xf numFmtId="0" fontId="5" fillId="53" borderId="0" xfId="110" applyFont="1" applyFill="1" applyAlignment="1" applyProtection="1">
      <alignment horizontal="center" wrapText="1"/>
      <protection/>
    </xf>
    <xf numFmtId="2" fontId="7" fillId="53" borderId="0" xfId="110" applyNumberFormat="1" applyFont="1" applyFill="1" applyProtection="1">
      <alignment/>
      <protection/>
    </xf>
    <xf numFmtId="194" fontId="37" fillId="53" borderId="16" xfId="110" applyNumberFormat="1" applyFont="1" applyFill="1" applyBorder="1" applyAlignment="1" applyProtection="1">
      <alignment horizontal="center"/>
      <protection/>
    </xf>
    <xf numFmtId="194" fontId="35" fillId="53" borderId="16" xfId="110" applyNumberFormat="1" applyFont="1" applyFill="1" applyBorder="1" applyAlignment="1" applyProtection="1">
      <alignment horizontal="center"/>
      <protection locked="0"/>
    </xf>
    <xf numFmtId="4" fontId="5" fillId="53" borderId="0" xfId="110" applyNumberFormat="1" applyFont="1" applyFill="1" applyBorder="1" applyAlignment="1" applyProtection="1">
      <alignment horizontal="centerContinuous" vertical="center"/>
      <protection/>
    </xf>
    <xf numFmtId="4" fontId="7" fillId="53" borderId="0" xfId="110" applyNumberFormat="1" applyFont="1" applyFill="1" applyBorder="1" applyAlignment="1" applyProtection="1">
      <alignment horizontal="centerContinuous" vertical="center"/>
      <protection/>
    </xf>
    <xf numFmtId="2" fontId="64" fillId="53" borderId="0" xfId="0" applyNumberFormat="1" applyFont="1" applyFill="1" applyBorder="1" applyAlignment="1">
      <alignment horizontal="right"/>
    </xf>
    <xf numFmtId="0" fontId="7" fillId="0" borderId="0" xfId="110" applyFont="1" applyBorder="1" applyProtection="1">
      <alignment/>
      <protection/>
    </xf>
    <xf numFmtId="185" fontId="7" fillId="53" borderId="0" xfId="110" applyNumberFormat="1" applyFont="1" applyFill="1" applyBorder="1" applyProtection="1">
      <alignment/>
      <protection/>
    </xf>
    <xf numFmtId="185" fontId="7" fillId="53" borderId="0" xfId="110" applyNumberFormat="1" applyFont="1" applyFill="1" applyProtection="1">
      <alignment/>
      <protection/>
    </xf>
    <xf numFmtId="0" fontId="20" fillId="0" borderId="0" xfId="110" applyFont="1" applyAlignment="1" applyProtection="1">
      <alignment horizontal="center"/>
      <protection/>
    </xf>
    <xf numFmtId="0" fontId="6" fillId="0" borderId="0" xfId="110" applyFont="1" applyFill="1" applyAlignment="1" applyProtection="1">
      <alignment horizontal="center" vertical="center" wrapText="1"/>
      <protection/>
    </xf>
    <xf numFmtId="0" fontId="4" fillId="53" borderId="16" xfId="110" applyFont="1" applyFill="1" applyBorder="1" applyAlignment="1" applyProtection="1">
      <alignment horizontal="center" vertical="center"/>
      <protection/>
    </xf>
    <xf numFmtId="0" fontId="4" fillId="53" borderId="19" xfId="110" applyFont="1" applyFill="1" applyBorder="1" applyAlignment="1" applyProtection="1">
      <alignment horizontal="center" vertical="center"/>
      <protection/>
    </xf>
    <xf numFmtId="0" fontId="8" fillId="0" borderId="16" xfId="110" applyFont="1" applyFill="1" applyBorder="1" applyAlignment="1" applyProtection="1">
      <alignment horizontal="center" vertical="center" wrapText="1"/>
      <protection/>
    </xf>
    <xf numFmtId="0" fontId="3" fillId="0" borderId="16" xfId="110" applyFont="1" applyFill="1" applyBorder="1" applyAlignment="1" applyProtection="1">
      <alignment horizontal="center" vertical="center" wrapText="1"/>
      <protection/>
    </xf>
    <xf numFmtId="0" fontId="7" fillId="0" borderId="17" xfId="110" applyFont="1" applyFill="1" applyBorder="1" applyAlignment="1" applyProtection="1">
      <alignment horizontal="center"/>
      <protection/>
    </xf>
    <xf numFmtId="0" fontId="3" fillId="0" borderId="0" xfId="110" applyFont="1" applyAlignment="1" applyProtection="1">
      <alignment horizontal="center"/>
      <protection/>
    </xf>
    <xf numFmtId="0" fontId="16" fillId="0" borderId="0" xfId="110" applyFont="1" applyAlignment="1" applyProtection="1">
      <alignment horizontal="center"/>
      <protection/>
    </xf>
    <xf numFmtId="0" fontId="19" fillId="0" borderId="0" xfId="110" applyFont="1" applyFill="1" applyAlignment="1" applyProtection="1">
      <alignment horizontal="center" vertical="center" wrapText="1"/>
      <protection/>
    </xf>
    <xf numFmtId="0" fontId="32" fillId="0" borderId="0" xfId="110" applyFont="1" applyFill="1" applyAlignment="1" applyProtection="1">
      <alignment horizontal="center" vertical="center" wrapText="1"/>
      <protection/>
    </xf>
    <xf numFmtId="0" fontId="3" fillId="0" borderId="0" xfId="111" applyFont="1" applyAlignment="1" applyProtection="1">
      <alignment horizontal="center"/>
      <protection/>
    </xf>
    <xf numFmtId="0" fontId="16" fillId="0" borderId="0" xfId="111" applyFont="1" applyAlignment="1" applyProtection="1">
      <alignment horizontal="center"/>
      <protection/>
    </xf>
    <xf numFmtId="0" fontId="4" fillId="0" borderId="20" xfId="110" applyFont="1" applyFill="1" applyBorder="1" applyAlignment="1" applyProtection="1">
      <alignment horizontal="center" vertical="center"/>
      <protection/>
    </xf>
    <xf numFmtId="0" fontId="4" fillId="0" borderId="26" xfId="110" applyFont="1" applyFill="1" applyBorder="1" applyAlignment="1" applyProtection="1">
      <alignment horizontal="center" vertical="center"/>
      <protection/>
    </xf>
    <xf numFmtId="0" fontId="4" fillId="0" borderId="18" xfId="110" applyFont="1" applyFill="1" applyBorder="1" applyAlignment="1" applyProtection="1">
      <alignment horizontal="center" vertical="center"/>
      <protection/>
    </xf>
    <xf numFmtId="0" fontId="4" fillId="0" borderId="22" xfId="110" applyFont="1" applyFill="1" applyBorder="1" applyAlignment="1" applyProtection="1">
      <alignment horizontal="center" vertical="center"/>
      <protection/>
    </xf>
    <xf numFmtId="0" fontId="18" fillId="0" borderId="26" xfId="110" applyFont="1" applyFill="1" applyBorder="1" applyAlignment="1" applyProtection="1">
      <alignment horizontal="center" vertical="center"/>
      <protection/>
    </xf>
    <xf numFmtId="0" fontId="4" fillId="0" borderId="0" xfId="110" applyFont="1" applyFill="1" applyAlignment="1" applyProtection="1">
      <alignment horizontal="center" vertical="center" wrapText="1"/>
      <protection/>
    </xf>
    <xf numFmtId="0" fontId="4" fillId="0" borderId="16" xfId="110" applyFont="1" applyFill="1" applyBorder="1" applyAlignment="1" applyProtection="1">
      <alignment horizontal="center" vertical="center"/>
      <protection/>
    </xf>
    <xf numFmtId="0" fontId="4" fillId="0" borderId="0" xfId="110" applyFont="1" applyFill="1" applyAlignment="1" applyProtection="1">
      <alignment horizontal="center" wrapText="1"/>
      <protection/>
    </xf>
  </cellXfs>
  <cellStyles count="11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ычный 2" xfId="107"/>
    <cellStyle name="Обычный 2 2" xfId="108"/>
    <cellStyle name="Обычный 3" xfId="109"/>
    <cellStyle name="Обычный_ZV1PIV98" xfId="110"/>
    <cellStyle name="Обычный_Додаток 4" xfId="111"/>
    <cellStyle name="Обычный_Додаток 5" xfId="112"/>
    <cellStyle name="Плохой" xfId="113"/>
    <cellStyle name="Пояснение" xfId="114"/>
    <cellStyle name="Примечание" xfId="115"/>
    <cellStyle name="Примечание 2" xfId="116"/>
    <cellStyle name="Percent" xfId="117"/>
    <cellStyle name="Связанная ячейка" xfId="118"/>
    <cellStyle name="Середній" xfId="119"/>
    <cellStyle name="Стиль 1" xfId="120"/>
    <cellStyle name="Текст попередження" xfId="121"/>
    <cellStyle name="Текст предупреждения" xfId="122"/>
    <cellStyle name="Тысячи [0]_Розподіл (2)" xfId="123"/>
    <cellStyle name="Тысячи_Розподіл (2)" xfId="124"/>
    <cellStyle name="Comma" xfId="125"/>
    <cellStyle name="Comma [0]" xfId="126"/>
    <cellStyle name="Хороший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8"/>
  <sheetViews>
    <sheetView showGridLines="0" showZeros="0" view="pageBreakPreview" zoomScale="85" zoomScaleNormal="75" zoomScaleSheetLayoutView="85" workbookViewId="0" topLeftCell="A1">
      <pane xSplit="3" ySplit="9" topLeftCell="J7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70" sqref="P70"/>
    </sheetView>
  </sheetViews>
  <sheetFormatPr defaultColWidth="7.875" defaultRowHeight="12.75"/>
  <cols>
    <col min="1" max="1" width="12.375" style="23" customWidth="1"/>
    <col min="2" max="2" width="72.125" style="23" customWidth="1"/>
    <col min="3" max="3" width="0.12890625" style="23" customWidth="1"/>
    <col min="4" max="4" width="21.25390625" style="81" customWidth="1"/>
    <col min="5" max="5" width="19.25390625" style="81" customWidth="1"/>
    <col min="6" max="6" width="20.625" style="81" customWidth="1"/>
    <col min="7" max="7" width="18.75390625" style="5" customWidth="1"/>
    <col min="8" max="8" width="15.625" style="5" customWidth="1"/>
    <col min="9" max="9" width="20.25390625" style="5" customWidth="1"/>
    <col min="10" max="10" width="16.00390625" style="5" customWidth="1"/>
    <col min="11" max="11" width="17.75390625" style="110" customWidth="1"/>
    <col min="12" max="12" width="17.00390625" style="110" customWidth="1"/>
    <col min="13" max="13" width="20.625" style="23" customWidth="1"/>
    <col min="14" max="14" width="12.25390625" style="23" customWidth="1"/>
    <col min="15" max="15" width="20.625" style="5" customWidth="1"/>
    <col min="16" max="16" width="22.375" style="5" customWidth="1"/>
    <col min="17" max="17" width="20.625" style="5" customWidth="1"/>
    <col min="18" max="18" width="13.25390625" style="5" customWidth="1"/>
    <col min="19" max="33" width="7.875" style="23" customWidth="1"/>
    <col min="34" max="16384" width="7.875" style="5" customWidth="1"/>
  </cols>
  <sheetData>
    <row r="1" spans="1:18" s="18" customFormat="1" ht="18.75">
      <c r="A1" s="292" t="s">
        <v>5</v>
      </c>
      <c r="B1" s="292"/>
      <c r="C1" s="292"/>
      <c r="D1" s="293"/>
      <c r="E1" s="293"/>
      <c r="F1" s="293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</row>
    <row r="2" spans="1:18" s="19" customFormat="1" ht="20.25" customHeight="1">
      <c r="A2" s="294" t="s">
        <v>70</v>
      </c>
      <c r="B2" s="294"/>
      <c r="C2" s="294"/>
      <c r="D2" s="295"/>
      <c r="E2" s="295"/>
      <c r="F2" s="295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</row>
    <row r="3" spans="1:18" s="20" customFormat="1" ht="15.75" customHeight="1">
      <c r="A3" s="296" t="s">
        <v>6</v>
      </c>
      <c r="B3" s="296"/>
      <c r="C3" s="296"/>
      <c r="D3" s="297"/>
      <c r="E3" s="297"/>
      <c r="F3" s="297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9" s="21" customFormat="1" ht="26.25" customHeight="1">
      <c r="A4" s="303" t="s">
        <v>251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</row>
    <row r="5" spans="1:18" s="21" customFormat="1" ht="23.25" customHeight="1">
      <c r="A5" s="286" t="s">
        <v>240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</row>
    <row r="6" spans="2:33" s="1" customFormat="1" ht="20.25">
      <c r="B6" s="2" t="s">
        <v>140</v>
      </c>
      <c r="C6" s="2"/>
      <c r="D6" s="83"/>
      <c r="E6" s="243"/>
      <c r="F6" s="83"/>
      <c r="G6" s="78"/>
      <c r="H6" s="78"/>
      <c r="K6" s="100"/>
      <c r="L6" s="102"/>
      <c r="M6" s="112"/>
      <c r="N6" s="104"/>
      <c r="O6" s="78"/>
      <c r="Q6" s="291" t="s">
        <v>226</v>
      </c>
      <c r="R6" s="291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18" s="22" customFormat="1" ht="18" customHeight="1">
      <c r="A7" s="289" t="s">
        <v>7</v>
      </c>
      <c r="B7" s="290" t="s">
        <v>8</v>
      </c>
      <c r="C7" s="301" t="s">
        <v>78</v>
      </c>
      <c r="D7" s="302"/>
      <c r="E7" s="302"/>
      <c r="F7" s="302"/>
      <c r="G7" s="299"/>
      <c r="H7" s="299"/>
      <c r="I7" s="299"/>
      <c r="J7" s="300"/>
      <c r="K7" s="287" t="s">
        <v>79</v>
      </c>
      <c r="L7" s="288"/>
      <c r="M7" s="288"/>
      <c r="N7" s="288"/>
      <c r="O7" s="298" t="s">
        <v>80</v>
      </c>
      <c r="P7" s="298"/>
      <c r="Q7" s="299"/>
      <c r="R7" s="300"/>
    </row>
    <row r="8" spans="1:18" s="62" customFormat="1" ht="114" customHeight="1">
      <c r="A8" s="289"/>
      <c r="B8" s="290"/>
      <c r="C8" s="56" t="s">
        <v>82</v>
      </c>
      <c r="D8" s="57" t="s">
        <v>245</v>
      </c>
      <c r="E8" s="87" t="s">
        <v>246</v>
      </c>
      <c r="F8" s="87" t="s">
        <v>9</v>
      </c>
      <c r="G8" s="77" t="s">
        <v>247</v>
      </c>
      <c r="H8" s="57" t="s">
        <v>244</v>
      </c>
      <c r="I8" s="57" t="s">
        <v>116</v>
      </c>
      <c r="J8" s="57" t="s">
        <v>248</v>
      </c>
      <c r="K8" s="101" t="s">
        <v>249</v>
      </c>
      <c r="L8" s="99" t="s">
        <v>9</v>
      </c>
      <c r="M8" s="99" t="s">
        <v>211</v>
      </c>
      <c r="N8" s="99" t="s">
        <v>10</v>
      </c>
      <c r="O8" s="59" t="s">
        <v>250</v>
      </c>
      <c r="P8" s="58" t="s">
        <v>9</v>
      </c>
      <c r="Q8" s="60" t="s">
        <v>193</v>
      </c>
      <c r="R8" s="61" t="s">
        <v>10</v>
      </c>
    </row>
    <row r="9" spans="1:33" s="3" customFormat="1" ht="15">
      <c r="A9" s="16">
        <v>1</v>
      </c>
      <c r="B9" s="16">
        <v>2</v>
      </c>
      <c r="C9" s="15" t="s">
        <v>74</v>
      </c>
      <c r="D9" s="15" t="s">
        <v>74</v>
      </c>
      <c r="E9" s="15" t="s">
        <v>192</v>
      </c>
      <c r="F9" s="15" t="s">
        <v>11</v>
      </c>
      <c r="G9" s="15" t="s">
        <v>107</v>
      </c>
      <c r="H9" s="15" t="s">
        <v>108</v>
      </c>
      <c r="I9" s="15" t="s">
        <v>75</v>
      </c>
      <c r="J9" s="15" t="s">
        <v>12</v>
      </c>
      <c r="K9" s="103" t="s">
        <v>13</v>
      </c>
      <c r="L9" s="94" t="s">
        <v>14</v>
      </c>
      <c r="M9" s="94" t="s">
        <v>15</v>
      </c>
      <c r="N9" s="94" t="s">
        <v>76</v>
      </c>
      <c r="O9" s="15" t="s">
        <v>16</v>
      </c>
      <c r="P9" s="15" t="s">
        <v>73</v>
      </c>
      <c r="Q9" s="36" t="s">
        <v>103</v>
      </c>
      <c r="R9" s="15" t="s">
        <v>104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s="1" customFormat="1" ht="20.25" customHeight="1">
      <c r="A10" s="234">
        <v>10000000</v>
      </c>
      <c r="B10" s="138" t="s">
        <v>17</v>
      </c>
      <c r="C10" s="139" t="e">
        <f>C11+#REF!+C15+C21+#REF!</f>
        <v>#REF!</v>
      </c>
      <c r="D10" s="184">
        <f>D11+D15+D21+D26+D31+D25</f>
        <v>5596440.07</v>
      </c>
      <c r="E10" s="184">
        <f>E11+E15+E21+E26+E31+E25</f>
        <v>443017.12</v>
      </c>
      <c r="F10" s="184">
        <f>F11+F15+F21+F26+F31+F25</f>
        <v>472781.0274300001</v>
      </c>
      <c r="G10" s="184">
        <f>F10-E10</f>
        <v>29763.90743000008</v>
      </c>
      <c r="H10" s="224">
        <f>_xlfn.IFERROR(F10/E10,"")</f>
        <v>1.0671845535675915</v>
      </c>
      <c r="I10" s="184">
        <f aca="true" t="shared" si="0" ref="I10:I19">F10-D10</f>
        <v>-5123659.0425700005</v>
      </c>
      <c r="J10" s="224">
        <f>_xlfn.IFERROR(F10/D10,"")</f>
        <v>0.08447888684886784</v>
      </c>
      <c r="K10" s="202">
        <f>K11+K15+K21+K26+K31+K14</f>
        <v>4173.95</v>
      </c>
      <c r="L10" s="183">
        <f>L11+L15+L21+L26+L31+L14</f>
        <v>415.65400999999997</v>
      </c>
      <c r="M10" s="183">
        <f aca="true" t="shared" si="1" ref="M10:M16">L10-K10</f>
        <v>-3758.2959899999996</v>
      </c>
      <c r="N10" s="227">
        <f>_xlfn.IFERROR(L10/K10,"")</f>
        <v>0.09958289150564813</v>
      </c>
      <c r="O10" s="184">
        <f aca="true" t="shared" si="2" ref="O10:O19">D10+K10</f>
        <v>5600614.0200000005</v>
      </c>
      <c r="P10" s="184">
        <f aca="true" t="shared" si="3" ref="P10:P24">L10+F10</f>
        <v>473196.6814400001</v>
      </c>
      <c r="Q10" s="203">
        <f aca="true" t="shared" si="4" ref="Q10:Q19">P10-O10</f>
        <v>-5127417.33856</v>
      </c>
      <c r="R10" s="224">
        <f>_xlfn.IFERROR(P10/O10,"")</f>
        <v>0.08449014335753137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40.5" customHeight="1">
      <c r="A11" s="234">
        <v>11000000</v>
      </c>
      <c r="B11" s="138" t="s">
        <v>57</v>
      </c>
      <c r="C11" s="139">
        <f>C12+C13</f>
        <v>107497.5</v>
      </c>
      <c r="D11" s="184">
        <f>D12+D13</f>
        <v>3959516.195</v>
      </c>
      <c r="E11" s="184">
        <f>E12+E13</f>
        <v>312851.94800000003</v>
      </c>
      <c r="F11" s="184">
        <f>F12+F13</f>
        <v>313556.16439</v>
      </c>
      <c r="G11" s="184">
        <f aca="true" t="shared" si="5" ref="G11:G78">F11-E11</f>
        <v>704.2163899999578</v>
      </c>
      <c r="H11" s="224">
        <f aca="true" t="shared" si="6" ref="H11:H50">_xlfn.IFERROR(F11/E11,"")</f>
        <v>1.0022509573442067</v>
      </c>
      <c r="I11" s="184">
        <f t="shared" si="0"/>
        <v>-3645960.03061</v>
      </c>
      <c r="J11" s="224">
        <f aca="true" t="shared" si="7" ref="J11:J50">_xlfn.IFERROR(F11/D11,"")</f>
        <v>0.07919052453578865</v>
      </c>
      <c r="K11" s="205">
        <f>K12+K13</f>
        <v>0</v>
      </c>
      <c r="L11" s="205">
        <f>L12+L13</f>
        <v>0</v>
      </c>
      <c r="M11" s="183">
        <f>L11-K11</f>
        <v>0</v>
      </c>
      <c r="N11" s="227">
        <f aca="true" t="shared" si="8" ref="N11:N50">_xlfn.IFERROR(L11/K11,"")</f>
      </c>
      <c r="O11" s="184">
        <f t="shared" si="2"/>
        <v>3959516.195</v>
      </c>
      <c r="P11" s="184">
        <f t="shared" si="3"/>
        <v>313556.16439</v>
      </c>
      <c r="Q11" s="203">
        <f t="shared" si="4"/>
        <v>-3645960.03061</v>
      </c>
      <c r="R11" s="224">
        <f aca="true" t="shared" si="9" ref="R11:R50">_xlfn.IFERROR(P11/O11,"")</f>
        <v>0.07919052453578865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" customHeight="1">
      <c r="A12" s="235">
        <v>11010000</v>
      </c>
      <c r="B12" s="140" t="s">
        <v>201</v>
      </c>
      <c r="C12" s="141">
        <v>106199</v>
      </c>
      <c r="D12" s="222">
        <v>3921895.077</v>
      </c>
      <c r="E12" s="222">
        <v>312612.324</v>
      </c>
      <c r="F12" s="206">
        <v>313103.22436</v>
      </c>
      <c r="G12" s="207">
        <f t="shared" si="5"/>
        <v>490.90035999997053</v>
      </c>
      <c r="H12" s="225">
        <f t="shared" si="6"/>
        <v>1.0015703167223822</v>
      </c>
      <c r="I12" s="207">
        <f t="shared" si="0"/>
        <v>-3608791.85264</v>
      </c>
      <c r="J12" s="225">
        <f t="shared" si="7"/>
        <v>0.07983467640330247</v>
      </c>
      <c r="K12" s="208">
        <v>0</v>
      </c>
      <c r="L12" s="209">
        <v>0</v>
      </c>
      <c r="M12" s="183">
        <f>L12-K12</f>
        <v>0</v>
      </c>
      <c r="N12" s="264">
        <f t="shared" si="8"/>
      </c>
      <c r="O12" s="186">
        <f t="shared" si="2"/>
        <v>3921895.077</v>
      </c>
      <c r="P12" s="207">
        <f t="shared" si="3"/>
        <v>313103.22436</v>
      </c>
      <c r="Q12" s="210">
        <f t="shared" si="4"/>
        <v>-3608791.85264</v>
      </c>
      <c r="R12" s="225">
        <f t="shared" si="9"/>
        <v>0.07983467640330247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s="1" customFormat="1" ht="24" customHeight="1">
      <c r="A13" s="235">
        <v>11020000</v>
      </c>
      <c r="B13" s="140" t="s">
        <v>71</v>
      </c>
      <c r="C13" s="141">
        <v>1298.5</v>
      </c>
      <c r="D13" s="206">
        <v>37621.118</v>
      </c>
      <c r="E13" s="206">
        <v>239.624</v>
      </c>
      <c r="F13" s="206">
        <v>452.94003000000004</v>
      </c>
      <c r="G13" s="207">
        <f t="shared" si="5"/>
        <v>213.31603000000004</v>
      </c>
      <c r="H13" s="225">
        <f t="shared" si="6"/>
        <v>1.8902114562815078</v>
      </c>
      <c r="I13" s="207">
        <f t="shared" si="0"/>
        <v>-37168.177970000004</v>
      </c>
      <c r="J13" s="225">
        <f t="shared" si="7"/>
        <v>0.012039515412593533</v>
      </c>
      <c r="K13" s="208"/>
      <c r="L13" s="209">
        <v>0</v>
      </c>
      <c r="M13" s="183">
        <f>L13-K13</f>
        <v>0</v>
      </c>
      <c r="N13" s="264">
        <f t="shared" si="8"/>
      </c>
      <c r="O13" s="186">
        <f t="shared" si="2"/>
        <v>37621.118</v>
      </c>
      <c r="P13" s="207">
        <f t="shared" si="3"/>
        <v>452.94003000000004</v>
      </c>
      <c r="Q13" s="210">
        <f t="shared" si="4"/>
        <v>-37168.177970000004</v>
      </c>
      <c r="R13" s="225">
        <f t="shared" si="9"/>
        <v>0.012039515412593533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s="1" customFormat="1" ht="24" customHeight="1" hidden="1">
      <c r="A14" s="234" t="s">
        <v>217</v>
      </c>
      <c r="B14" s="138" t="s">
        <v>216</v>
      </c>
      <c r="C14" s="141"/>
      <c r="D14" s="218">
        <v>0</v>
      </c>
      <c r="E14" s="218">
        <v>0</v>
      </c>
      <c r="F14" s="218">
        <v>0</v>
      </c>
      <c r="G14" s="218"/>
      <c r="H14" s="224">
        <f t="shared" si="6"/>
      </c>
      <c r="I14" s="218"/>
      <c r="J14" s="224">
        <f t="shared" si="7"/>
      </c>
      <c r="K14" s="232">
        <v>0</v>
      </c>
      <c r="L14" s="232">
        <v>0</v>
      </c>
      <c r="M14" s="183">
        <f>L14-K14</f>
        <v>0</v>
      </c>
      <c r="N14" s="227">
        <f t="shared" si="8"/>
      </c>
      <c r="O14" s="186">
        <f>D14+K14</f>
        <v>0</v>
      </c>
      <c r="P14" s="207">
        <f>L14+F14</f>
        <v>0</v>
      </c>
      <c r="Q14" s="210">
        <f>P14-O14</f>
        <v>0</v>
      </c>
      <c r="R14" s="224">
        <f t="shared" si="9"/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1" customFormat="1" ht="43.5" customHeight="1">
      <c r="A15" s="234">
        <v>13000000</v>
      </c>
      <c r="B15" s="138" t="s">
        <v>176</v>
      </c>
      <c r="C15" s="142" t="e">
        <f>C16+#REF!+#REF!+C19</f>
        <v>#REF!</v>
      </c>
      <c r="D15" s="184">
        <f>SUM(D16:D20)</f>
        <v>33314.549</v>
      </c>
      <c r="E15" s="184">
        <f>SUM(E16:E20)</f>
        <v>680.2850000000001</v>
      </c>
      <c r="F15" s="184">
        <f>SUM(F16:F20)</f>
        <v>722.5693299999999</v>
      </c>
      <c r="G15" s="184">
        <f t="shared" si="5"/>
        <v>42.28432999999984</v>
      </c>
      <c r="H15" s="224">
        <f t="shared" si="6"/>
        <v>1.0621567872288817</v>
      </c>
      <c r="I15" s="184">
        <f t="shared" si="0"/>
        <v>-32591.97967</v>
      </c>
      <c r="J15" s="224">
        <f t="shared" si="7"/>
        <v>0.021689302472622397</v>
      </c>
      <c r="K15" s="205">
        <f>SUM(K16:K20)</f>
        <v>0</v>
      </c>
      <c r="L15" s="205">
        <f>SUM(L16:L20)</f>
        <v>0</v>
      </c>
      <c r="M15" s="183">
        <f t="shared" si="1"/>
        <v>0</v>
      </c>
      <c r="N15" s="227">
        <f t="shared" si="8"/>
      </c>
      <c r="O15" s="184">
        <f t="shared" si="2"/>
        <v>33314.549</v>
      </c>
      <c r="P15" s="184">
        <f t="shared" si="3"/>
        <v>722.5693299999999</v>
      </c>
      <c r="Q15" s="203">
        <f t="shared" si="4"/>
        <v>-32591.97967</v>
      </c>
      <c r="R15" s="224">
        <f t="shared" si="9"/>
        <v>0.021689302472622397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1" customFormat="1" ht="42.75" customHeight="1">
      <c r="A16" s="235">
        <v>13010000</v>
      </c>
      <c r="B16" s="140" t="s">
        <v>177</v>
      </c>
      <c r="C16" s="141">
        <v>1</v>
      </c>
      <c r="D16" s="207">
        <v>21130.689</v>
      </c>
      <c r="E16" s="207">
        <v>398.915</v>
      </c>
      <c r="F16" s="207">
        <v>445.04339</v>
      </c>
      <c r="G16" s="207">
        <f t="shared" si="5"/>
        <v>46.12838999999997</v>
      </c>
      <c r="H16" s="225">
        <f t="shared" si="6"/>
        <v>1.1156346339445746</v>
      </c>
      <c r="I16" s="207">
        <f t="shared" si="0"/>
        <v>-20685.64561</v>
      </c>
      <c r="J16" s="225">
        <f t="shared" si="7"/>
        <v>0.021061470830411638</v>
      </c>
      <c r="K16" s="209">
        <v>0</v>
      </c>
      <c r="L16" s="209">
        <v>0</v>
      </c>
      <c r="M16" s="185">
        <f t="shared" si="1"/>
        <v>0</v>
      </c>
      <c r="N16" s="264">
        <f t="shared" si="8"/>
      </c>
      <c r="O16" s="186">
        <f t="shared" si="2"/>
        <v>21130.689</v>
      </c>
      <c r="P16" s="207">
        <f t="shared" si="3"/>
        <v>445.04339</v>
      </c>
      <c r="Q16" s="210">
        <f t="shared" si="4"/>
        <v>-20685.64561</v>
      </c>
      <c r="R16" s="225">
        <f t="shared" si="9"/>
        <v>0.021061470830411638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1" customFormat="1" ht="32.25" customHeight="1">
      <c r="A17" s="235">
        <v>13020000</v>
      </c>
      <c r="B17" s="140" t="s">
        <v>178</v>
      </c>
      <c r="C17" s="141"/>
      <c r="D17" s="207">
        <v>5600</v>
      </c>
      <c r="E17" s="207">
        <v>12</v>
      </c>
      <c r="F17" s="207">
        <v>95.12828</v>
      </c>
      <c r="G17" s="207">
        <f t="shared" si="5"/>
        <v>83.12828</v>
      </c>
      <c r="H17" s="225">
        <f t="shared" si="6"/>
        <v>7.927356666666667</v>
      </c>
      <c r="I17" s="207">
        <f t="shared" si="0"/>
        <v>-5504.87172</v>
      </c>
      <c r="J17" s="225">
        <f t="shared" si="7"/>
        <v>0.01698719285714286</v>
      </c>
      <c r="K17" s="209">
        <v>0</v>
      </c>
      <c r="L17" s="209">
        <v>0</v>
      </c>
      <c r="M17" s="185"/>
      <c r="N17" s="264">
        <f t="shared" si="8"/>
      </c>
      <c r="O17" s="186">
        <f t="shared" si="2"/>
        <v>5600</v>
      </c>
      <c r="P17" s="207">
        <f t="shared" si="3"/>
        <v>95.12828</v>
      </c>
      <c r="Q17" s="210">
        <f t="shared" si="4"/>
        <v>-5504.87172</v>
      </c>
      <c r="R17" s="225">
        <f t="shared" si="9"/>
        <v>0.01698719285714286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1" customFormat="1" ht="35.25" customHeight="1">
      <c r="A18" s="235">
        <v>13030000</v>
      </c>
      <c r="B18" s="140" t="s">
        <v>179</v>
      </c>
      <c r="C18" s="141"/>
      <c r="D18" s="207">
        <v>4135.7</v>
      </c>
      <c r="E18" s="207">
        <v>199.12</v>
      </c>
      <c r="F18" s="207">
        <v>165.11532</v>
      </c>
      <c r="G18" s="207">
        <f t="shared" si="5"/>
        <v>-34.00468000000001</v>
      </c>
      <c r="H18" s="225">
        <f t="shared" si="6"/>
        <v>0.8292251908396946</v>
      </c>
      <c r="I18" s="207">
        <f t="shared" si="0"/>
        <v>-3970.58468</v>
      </c>
      <c r="J18" s="225">
        <f t="shared" si="7"/>
        <v>0.03992439490291849</v>
      </c>
      <c r="K18" s="209">
        <v>0</v>
      </c>
      <c r="L18" s="209">
        <v>0</v>
      </c>
      <c r="M18" s="185"/>
      <c r="N18" s="264">
        <f t="shared" si="8"/>
      </c>
      <c r="O18" s="186">
        <f t="shared" si="2"/>
        <v>4135.7</v>
      </c>
      <c r="P18" s="207">
        <f t="shared" si="3"/>
        <v>165.11532</v>
      </c>
      <c r="Q18" s="210">
        <f t="shared" si="4"/>
        <v>-3970.58468</v>
      </c>
      <c r="R18" s="225">
        <f t="shared" si="9"/>
        <v>0.03992439490291849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1" customFormat="1" ht="42" customHeight="1">
      <c r="A19" s="235">
        <v>13040000</v>
      </c>
      <c r="B19" s="140" t="s">
        <v>224</v>
      </c>
      <c r="C19" s="141"/>
      <c r="D19" s="207">
        <v>2448.16</v>
      </c>
      <c r="E19" s="207">
        <v>70.25</v>
      </c>
      <c r="F19" s="207">
        <v>17.28234</v>
      </c>
      <c r="G19" s="184">
        <f t="shared" si="5"/>
        <v>-52.967659999999995</v>
      </c>
      <c r="H19" s="225">
        <f t="shared" si="6"/>
        <v>0.24601195729537367</v>
      </c>
      <c r="I19" s="207">
        <f t="shared" si="0"/>
        <v>-2430.8776599999997</v>
      </c>
      <c r="J19" s="225">
        <f t="shared" si="7"/>
        <v>0.007059318018430169</v>
      </c>
      <c r="K19" s="208">
        <v>0</v>
      </c>
      <c r="L19" s="209">
        <v>0</v>
      </c>
      <c r="M19" s="185">
        <f>L19-K19</f>
        <v>0</v>
      </c>
      <c r="N19" s="264">
        <f t="shared" si="8"/>
      </c>
      <c r="O19" s="186">
        <f t="shared" si="2"/>
        <v>2448.16</v>
      </c>
      <c r="P19" s="207">
        <f t="shared" si="3"/>
        <v>17.28234</v>
      </c>
      <c r="Q19" s="210">
        <f t="shared" si="4"/>
        <v>-2430.8776599999997</v>
      </c>
      <c r="R19" s="225">
        <f t="shared" si="9"/>
        <v>0.007059318018430169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1" customFormat="1" ht="26.25" customHeight="1" hidden="1">
      <c r="A20" s="235">
        <v>13070000</v>
      </c>
      <c r="B20" s="140" t="s">
        <v>93</v>
      </c>
      <c r="C20" s="141"/>
      <c r="D20" s="212">
        <v>0</v>
      </c>
      <c r="E20" s="212">
        <v>0</v>
      </c>
      <c r="F20" s="212">
        <v>0</v>
      </c>
      <c r="G20" s="184">
        <f t="shared" si="5"/>
        <v>0</v>
      </c>
      <c r="H20" s="225">
        <f t="shared" si="6"/>
      </c>
      <c r="I20" s="207"/>
      <c r="J20" s="225">
        <f t="shared" si="7"/>
      </c>
      <c r="K20" s="208">
        <v>0</v>
      </c>
      <c r="L20" s="209">
        <v>0</v>
      </c>
      <c r="M20" s="185"/>
      <c r="N20" s="264">
        <f t="shared" si="8"/>
      </c>
      <c r="O20" s="186"/>
      <c r="P20" s="207">
        <f t="shared" si="3"/>
        <v>0</v>
      </c>
      <c r="Q20" s="210"/>
      <c r="R20" s="225">
        <f t="shared" si="9"/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1" customFormat="1" ht="27.75" customHeight="1">
      <c r="A21" s="234">
        <v>14000000</v>
      </c>
      <c r="B21" s="138" t="s">
        <v>58</v>
      </c>
      <c r="C21" s="142" t="e">
        <f>C24+#REF!</f>
        <v>#REF!</v>
      </c>
      <c r="D21" s="184">
        <f>D24+D23+D22</f>
        <v>366683.52</v>
      </c>
      <c r="E21" s="184">
        <f>E24+E23+E22</f>
        <v>26335.078</v>
      </c>
      <c r="F21" s="184">
        <f>F22+F23+F24</f>
        <v>42397.86449</v>
      </c>
      <c r="G21" s="184">
        <f t="shared" si="5"/>
        <v>16062.786489999999</v>
      </c>
      <c r="H21" s="224">
        <f t="shared" si="6"/>
        <v>1.6099388234202305</v>
      </c>
      <c r="I21" s="184">
        <f aca="true" t="shared" si="10" ref="I21:I34">F21-D21</f>
        <v>-324285.65551</v>
      </c>
      <c r="J21" s="224">
        <f t="shared" si="7"/>
        <v>0.11562522496238718</v>
      </c>
      <c r="K21" s="214">
        <f>((K24+K23+K22)/1000)/1000</f>
        <v>0</v>
      </c>
      <c r="L21" s="214">
        <f>((L24+L23+L22)/1000)/1000</f>
        <v>0</v>
      </c>
      <c r="M21" s="183">
        <f>M24+M23+M22</f>
        <v>0</v>
      </c>
      <c r="N21" s="227">
        <f t="shared" si="8"/>
      </c>
      <c r="O21" s="184">
        <f>O24+O23+O22</f>
        <v>366683.52</v>
      </c>
      <c r="P21" s="184">
        <f>P24+P23+P22</f>
        <v>42397.86449</v>
      </c>
      <c r="Q21" s="203">
        <f aca="true" t="shared" si="11" ref="Q21:Q29">P21-O21</f>
        <v>-324285.65551</v>
      </c>
      <c r="R21" s="224">
        <f t="shared" si="9"/>
        <v>0.11562522496238718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1" customFormat="1" ht="49.5" customHeight="1">
      <c r="A22" s="236">
        <v>14020000</v>
      </c>
      <c r="B22" s="140" t="s">
        <v>139</v>
      </c>
      <c r="C22" s="143"/>
      <c r="D22" s="207">
        <v>7420.956</v>
      </c>
      <c r="E22" s="207">
        <v>241.32</v>
      </c>
      <c r="F22" s="207">
        <v>1231.7469199999998</v>
      </c>
      <c r="G22" s="207">
        <f t="shared" si="5"/>
        <v>990.4269199999999</v>
      </c>
      <c r="H22" s="225">
        <f t="shared" si="6"/>
        <v>5.104205701972484</v>
      </c>
      <c r="I22" s="207">
        <f t="shared" si="10"/>
        <v>-6189.2090800000005</v>
      </c>
      <c r="J22" s="225">
        <f t="shared" si="7"/>
        <v>0.16598224271913212</v>
      </c>
      <c r="K22" s="209">
        <v>0</v>
      </c>
      <c r="L22" s="209">
        <v>0</v>
      </c>
      <c r="M22" s="213"/>
      <c r="N22" s="264">
        <f t="shared" si="8"/>
      </c>
      <c r="O22" s="207">
        <f>D22+K22</f>
        <v>7420.956</v>
      </c>
      <c r="P22" s="207">
        <f>L22+F22</f>
        <v>1231.7469199999998</v>
      </c>
      <c r="Q22" s="207">
        <f t="shared" si="11"/>
        <v>-6189.2090800000005</v>
      </c>
      <c r="R22" s="225">
        <f t="shared" si="9"/>
        <v>0.16598224271913212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1" customFormat="1" ht="48" customHeight="1">
      <c r="A23" s="236">
        <v>14030000</v>
      </c>
      <c r="B23" s="140" t="s">
        <v>180</v>
      </c>
      <c r="C23" s="143"/>
      <c r="D23" s="207">
        <v>84082.827</v>
      </c>
      <c r="E23" s="207">
        <v>4145.9</v>
      </c>
      <c r="F23" s="207">
        <v>16742.47076</v>
      </c>
      <c r="G23" s="207">
        <f t="shared" si="5"/>
        <v>12596.57076</v>
      </c>
      <c r="H23" s="225">
        <f t="shared" si="6"/>
        <v>4.038319969126125</v>
      </c>
      <c r="I23" s="207">
        <f t="shared" si="10"/>
        <v>-67340.35624000001</v>
      </c>
      <c r="J23" s="225">
        <f t="shared" si="7"/>
        <v>0.19911878985705367</v>
      </c>
      <c r="K23" s="209">
        <v>0</v>
      </c>
      <c r="L23" s="209">
        <v>0</v>
      </c>
      <c r="M23" s="213"/>
      <c r="N23" s="264">
        <f t="shared" si="8"/>
      </c>
      <c r="O23" s="207">
        <f>D23+K23</f>
        <v>84082.827</v>
      </c>
      <c r="P23" s="207">
        <f>L23+F23</f>
        <v>16742.47076</v>
      </c>
      <c r="Q23" s="207">
        <f t="shared" si="11"/>
        <v>-67340.35624000001</v>
      </c>
      <c r="R23" s="225">
        <f t="shared" si="9"/>
        <v>0.19911878985705367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1" customFormat="1" ht="64.5" customHeight="1">
      <c r="A24" s="236">
        <v>14040000</v>
      </c>
      <c r="B24" s="140" t="s">
        <v>181</v>
      </c>
      <c r="C24" s="143" t="e">
        <f>#REF!+#REF!+#REF!+#REF!+#REF!</f>
        <v>#REF!</v>
      </c>
      <c r="D24" s="207">
        <v>275179.737</v>
      </c>
      <c r="E24" s="207">
        <v>21947.858</v>
      </c>
      <c r="F24" s="207">
        <v>24423.64681</v>
      </c>
      <c r="G24" s="207">
        <f t="shared" si="5"/>
        <v>2475.788809999998</v>
      </c>
      <c r="H24" s="225">
        <f t="shared" si="6"/>
        <v>1.112803208859835</v>
      </c>
      <c r="I24" s="207">
        <f t="shared" si="10"/>
        <v>-250756.09019000002</v>
      </c>
      <c r="J24" s="225">
        <f t="shared" si="7"/>
        <v>0.08875525166302486</v>
      </c>
      <c r="K24" s="209">
        <v>0</v>
      </c>
      <c r="L24" s="209">
        <v>0</v>
      </c>
      <c r="M24" s="213">
        <f>L24-K24</f>
        <v>0</v>
      </c>
      <c r="N24" s="264">
        <f t="shared" si="8"/>
      </c>
      <c r="O24" s="207">
        <f>D24+K24</f>
        <v>275179.737</v>
      </c>
      <c r="P24" s="207">
        <f t="shared" si="3"/>
        <v>24423.64681</v>
      </c>
      <c r="Q24" s="207">
        <f t="shared" si="11"/>
        <v>-250756.09019000002</v>
      </c>
      <c r="R24" s="225">
        <f t="shared" si="9"/>
        <v>0.08875525166302486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1" customFormat="1" ht="42.75" customHeight="1" hidden="1">
      <c r="A25" s="240">
        <v>16000000</v>
      </c>
      <c r="B25" s="241" t="s">
        <v>219</v>
      </c>
      <c r="C25" s="143"/>
      <c r="D25" s="218">
        <v>0</v>
      </c>
      <c r="E25" s="218">
        <v>0</v>
      </c>
      <c r="F25" s="218">
        <v>0</v>
      </c>
      <c r="G25" s="218">
        <f t="shared" si="5"/>
        <v>0</v>
      </c>
      <c r="H25" s="225">
        <f t="shared" si="6"/>
      </c>
      <c r="I25" s="218">
        <f t="shared" si="10"/>
        <v>0</v>
      </c>
      <c r="J25" s="224">
        <f t="shared" si="7"/>
      </c>
      <c r="K25" s="208"/>
      <c r="L25" s="208"/>
      <c r="M25" s="213"/>
      <c r="N25" s="227">
        <f t="shared" si="8"/>
      </c>
      <c r="O25" s="207">
        <f>D25+K25</f>
        <v>0</v>
      </c>
      <c r="P25" s="223">
        <f>L25+F25</f>
        <v>0</v>
      </c>
      <c r="Q25" s="223">
        <f>P25-O25</f>
        <v>0</v>
      </c>
      <c r="R25" s="224">
        <f t="shared" si="9"/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1" customFormat="1" ht="20.25" customHeight="1">
      <c r="A26" s="234">
        <v>18000000</v>
      </c>
      <c r="B26" s="138" t="s">
        <v>18</v>
      </c>
      <c r="C26" s="138"/>
      <c r="D26" s="184">
        <f>SUM(D27:D30)</f>
        <v>1236925.8059999999</v>
      </c>
      <c r="E26" s="184">
        <f>SUM(E27:E30)</f>
        <v>103149.80900000001</v>
      </c>
      <c r="F26" s="184">
        <f>SUM(F27:F30)</f>
        <v>116104.46422000002</v>
      </c>
      <c r="G26" s="184">
        <f t="shared" si="5"/>
        <v>12954.655220000015</v>
      </c>
      <c r="H26" s="224">
        <f t="shared" si="6"/>
        <v>1.1255906854854187</v>
      </c>
      <c r="I26" s="184">
        <f t="shared" si="10"/>
        <v>-1120821.34178</v>
      </c>
      <c r="J26" s="224">
        <f t="shared" si="7"/>
        <v>0.09386534233242445</v>
      </c>
      <c r="K26" s="205">
        <f>(K27+K28+K29+K30)/1000</f>
        <v>0</v>
      </c>
      <c r="L26" s="205">
        <f>(L27+L28+L29+L30)/1000</f>
        <v>0</v>
      </c>
      <c r="M26" s="183">
        <f aca="true" t="shared" si="12" ref="M26:M34">L26-K26</f>
        <v>0</v>
      </c>
      <c r="N26" s="227">
        <f t="shared" si="8"/>
      </c>
      <c r="O26" s="184">
        <f aca="true" t="shared" si="13" ref="O26:O58">D26+K26</f>
        <v>1236925.8059999999</v>
      </c>
      <c r="P26" s="184">
        <f aca="true" t="shared" si="14" ref="P26:P32">L26+F26</f>
        <v>116104.46422000002</v>
      </c>
      <c r="Q26" s="203">
        <f t="shared" si="11"/>
        <v>-1120821.34178</v>
      </c>
      <c r="R26" s="224">
        <f t="shared" si="9"/>
        <v>0.09386534233242445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1" customFormat="1" ht="29.25" customHeight="1">
      <c r="A27" s="235">
        <v>18010000</v>
      </c>
      <c r="B27" s="140" t="s">
        <v>182</v>
      </c>
      <c r="C27" s="138"/>
      <c r="D27" s="207">
        <v>566881.913</v>
      </c>
      <c r="E27" s="207">
        <v>43083.246</v>
      </c>
      <c r="F27" s="207">
        <v>43502.01782</v>
      </c>
      <c r="G27" s="207">
        <f t="shared" si="5"/>
        <v>418.77182000000175</v>
      </c>
      <c r="H27" s="225">
        <f t="shared" si="6"/>
        <v>1.00972006194705</v>
      </c>
      <c r="I27" s="207">
        <f t="shared" si="10"/>
        <v>-523379.89517999993</v>
      </c>
      <c r="J27" s="225">
        <f t="shared" si="7"/>
        <v>0.07673911765817797</v>
      </c>
      <c r="K27" s="209">
        <v>0</v>
      </c>
      <c r="L27" s="215">
        <v>0</v>
      </c>
      <c r="M27" s="216">
        <f>L27-K27</f>
        <v>0</v>
      </c>
      <c r="N27" s="264">
        <f t="shared" si="8"/>
      </c>
      <c r="O27" s="186">
        <f t="shared" si="13"/>
        <v>566881.913</v>
      </c>
      <c r="P27" s="186">
        <f t="shared" si="14"/>
        <v>43502.01782</v>
      </c>
      <c r="Q27" s="186">
        <f t="shared" si="11"/>
        <v>-523379.89517999993</v>
      </c>
      <c r="R27" s="225">
        <f t="shared" si="9"/>
        <v>0.07673911765817797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1" customFormat="1" ht="36" customHeight="1">
      <c r="A28" s="235">
        <v>18020000</v>
      </c>
      <c r="B28" s="140" t="s">
        <v>86</v>
      </c>
      <c r="C28" s="141"/>
      <c r="D28" s="207">
        <v>3236.2</v>
      </c>
      <c r="E28" s="207">
        <v>21</v>
      </c>
      <c r="F28" s="207">
        <v>64.925</v>
      </c>
      <c r="G28" s="207">
        <f t="shared" si="5"/>
        <v>43.925</v>
      </c>
      <c r="H28" s="225">
        <f t="shared" si="6"/>
        <v>3.0916666666666663</v>
      </c>
      <c r="I28" s="207">
        <f t="shared" si="10"/>
        <v>-3171.2749999999996</v>
      </c>
      <c r="J28" s="225">
        <f t="shared" si="7"/>
        <v>0.020062109881960326</v>
      </c>
      <c r="K28" s="208">
        <v>0</v>
      </c>
      <c r="L28" s="209">
        <v>0</v>
      </c>
      <c r="M28" s="185">
        <f t="shared" si="12"/>
        <v>0</v>
      </c>
      <c r="N28" s="264">
        <f t="shared" si="8"/>
      </c>
      <c r="O28" s="186">
        <f t="shared" si="13"/>
        <v>3236.2</v>
      </c>
      <c r="P28" s="207">
        <f t="shared" si="14"/>
        <v>64.925</v>
      </c>
      <c r="Q28" s="210">
        <f t="shared" si="11"/>
        <v>-3171.2749999999996</v>
      </c>
      <c r="R28" s="225">
        <f t="shared" si="9"/>
        <v>0.020062109881960326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1" customFormat="1" ht="27" customHeight="1">
      <c r="A29" s="235">
        <v>18030000</v>
      </c>
      <c r="B29" s="140" t="s">
        <v>87</v>
      </c>
      <c r="C29" s="141"/>
      <c r="D29" s="207">
        <v>3645.2</v>
      </c>
      <c r="E29" s="207">
        <v>8.4</v>
      </c>
      <c r="F29" s="207">
        <v>187.04883999999998</v>
      </c>
      <c r="G29" s="207">
        <f t="shared" si="5"/>
        <v>178.64883999999998</v>
      </c>
      <c r="H29" s="225">
        <f t="shared" si="6"/>
        <v>22.267719047619046</v>
      </c>
      <c r="I29" s="207">
        <f t="shared" si="10"/>
        <v>-3458.15116</v>
      </c>
      <c r="J29" s="225">
        <f t="shared" si="7"/>
        <v>0.051313738615165146</v>
      </c>
      <c r="K29" s="208">
        <v>0</v>
      </c>
      <c r="L29" s="209">
        <v>0</v>
      </c>
      <c r="M29" s="185">
        <f t="shared" si="12"/>
        <v>0</v>
      </c>
      <c r="N29" s="264">
        <f t="shared" si="8"/>
      </c>
      <c r="O29" s="186">
        <f t="shared" si="13"/>
        <v>3645.2</v>
      </c>
      <c r="P29" s="207">
        <f t="shared" si="14"/>
        <v>187.04883999999998</v>
      </c>
      <c r="Q29" s="210">
        <f t="shared" si="11"/>
        <v>-3458.15116</v>
      </c>
      <c r="R29" s="225">
        <f t="shared" si="9"/>
        <v>0.051313738615165146</v>
      </c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" customFormat="1" ht="22.5" customHeight="1">
      <c r="A30" s="235">
        <v>18050000</v>
      </c>
      <c r="B30" s="140" t="s">
        <v>88</v>
      </c>
      <c r="C30" s="141"/>
      <c r="D30" s="207">
        <v>663162.493</v>
      </c>
      <c r="E30" s="207">
        <v>60037.163</v>
      </c>
      <c r="F30" s="207">
        <v>72350.47256000001</v>
      </c>
      <c r="G30" s="207">
        <f>F30-E30</f>
        <v>12313.309560000009</v>
      </c>
      <c r="H30" s="225">
        <f t="shared" si="6"/>
        <v>1.205094793703027</v>
      </c>
      <c r="I30" s="207">
        <f>F30-D30</f>
        <v>-590812.02044</v>
      </c>
      <c r="J30" s="225">
        <f t="shared" si="7"/>
        <v>0.10909916245821219</v>
      </c>
      <c r="K30" s="209">
        <v>0</v>
      </c>
      <c r="L30" s="209">
        <v>0</v>
      </c>
      <c r="M30" s="185">
        <f t="shared" si="12"/>
        <v>0</v>
      </c>
      <c r="N30" s="264">
        <f t="shared" si="8"/>
      </c>
      <c r="O30" s="186">
        <f>D30+K30</f>
        <v>663162.493</v>
      </c>
      <c r="P30" s="207">
        <f>L30+F30</f>
        <v>72350.47256000001</v>
      </c>
      <c r="Q30" s="210">
        <f>P30-O30</f>
        <v>-590812.02044</v>
      </c>
      <c r="R30" s="225">
        <f t="shared" si="9"/>
        <v>0.10909916245821219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s="1" customFormat="1" ht="21.75" customHeight="1">
      <c r="A31" s="234">
        <v>19000000</v>
      </c>
      <c r="B31" s="138" t="s">
        <v>89</v>
      </c>
      <c r="C31" s="141"/>
      <c r="D31" s="184">
        <f>D32+D34</f>
        <v>0</v>
      </c>
      <c r="E31" s="184">
        <f>E32+E34</f>
        <v>0</v>
      </c>
      <c r="F31" s="184">
        <f>F32+F34</f>
        <v>-0.035</v>
      </c>
      <c r="G31" s="223">
        <f t="shared" si="5"/>
        <v>-0.035</v>
      </c>
      <c r="H31" s="224">
        <f t="shared" si="6"/>
      </c>
      <c r="I31" s="223">
        <f t="shared" si="10"/>
        <v>-0.035</v>
      </c>
      <c r="J31" s="224">
        <f t="shared" si="7"/>
      </c>
      <c r="K31" s="183">
        <f>K32+K34+K33</f>
        <v>4173.95</v>
      </c>
      <c r="L31" s="183">
        <f>L32+L34+L33</f>
        <v>415.65400999999997</v>
      </c>
      <c r="M31" s="183">
        <f t="shared" si="12"/>
        <v>-3758.2959899999996</v>
      </c>
      <c r="N31" s="227">
        <f t="shared" si="8"/>
        <v>0.09958289150564813</v>
      </c>
      <c r="O31" s="184">
        <f t="shared" si="13"/>
        <v>4173.95</v>
      </c>
      <c r="P31" s="184">
        <f t="shared" si="14"/>
        <v>415.61900999999995</v>
      </c>
      <c r="Q31" s="184">
        <f aca="true" t="shared" si="15" ref="Q31:Q55">P31-O31</f>
        <v>-3758.33099</v>
      </c>
      <c r="R31" s="224">
        <f t="shared" si="9"/>
        <v>0.09957450616322668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s="1" customFormat="1" ht="23.25" customHeight="1">
      <c r="A32" s="235">
        <v>19010000</v>
      </c>
      <c r="B32" s="140" t="s">
        <v>90</v>
      </c>
      <c r="C32" s="141"/>
      <c r="D32" s="212">
        <v>0</v>
      </c>
      <c r="E32" s="212">
        <v>0</v>
      </c>
      <c r="F32" s="212">
        <v>0</v>
      </c>
      <c r="G32" s="207">
        <f t="shared" si="5"/>
        <v>0</v>
      </c>
      <c r="H32" s="225">
        <f t="shared" si="6"/>
      </c>
      <c r="I32" s="207">
        <f t="shared" si="10"/>
        <v>0</v>
      </c>
      <c r="J32" s="225">
        <f t="shared" si="7"/>
      </c>
      <c r="K32" s="213">
        <v>4173.95</v>
      </c>
      <c r="L32" s="213">
        <v>65.65401</v>
      </c>
      <c r="M32" s="185">
        <f t="shared" si="12"/>
        <v>-4108.29599</v>
      </c>
      <c r="N32" s="264">
        <f t="shared" si="8"/>
        <v>0.015729467291175026</v>
      </c>
      <c r="O32" s="186">
        <f t="shared" si="13"/>
        <v>4173.95</v>
      </c>
      <c r="P32" s="207">
        <f t="shared" si="14"/>
        <v>65.65401</v>
      </c>
      <c r="Q32" s="186">
        <f t="shared" si="15"/>
        <v>-4108.29599</v>
      </c>
      <c r="R32" s="225">
        <f t="shared" si="9"/>
        <v>0.015729467291175026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1" customFormat="1" ht="42" customHeight="1">
      <c r="A33" s="235">
        <v>19050000</v>
      </c>
      <c r="B33" s="140" t="s">
        <v>256</v>
      </c>
      <c r="C33" s="140"/>
      <c r="D33" s="212"/>
      <c r="E33" s="212"/>
      <c r="F33" s="212"/>
      <c r="G33" s="207"/>
      <c r="H33" s="225"/>
      <c r="I33" s="207"/>
      <c r="J33" s="225"/>
      <c r="K33" s="213">
        <v>0</v>
      </c>
      <c r="L33" s="213">
        <v>350</v>
      </c>
      <c r="M33" s="185">
        <f t="shared" si="12"/>
        <v>350</v>
      </c>
      <c r="N33" s="264">
        <f t="shared" si="8"/>
      </c>
      <c r="O33" s="186">
        <f>D33+K33</f>
        <v>0</v>
      </c>
      <c r="P33" s="207">
        <f>L33+F33</f>
        <v>350</v>
      </c>
      <c r="Q33" s="186">
        <f>P33-O33</f>
        <v>350</v>
      </c>
      <c r="R33" s="225">
        <f>_xlfn.IFERROR(P33/O33,"")</f>
      </c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1" customFormat="1" ht="66" customHeight="1" hidden="1">
      <c r="A34" s="235">
        <v>19090000</v>
      </c>
      <c r="B34" s="140" t="s">
        <v>225</v>
      </c>
      <c r="C34" s="141"/>
      <c r="D34" s="207">
        <v>0</v>
      </c>
      <c r="E34" s="207">
        <v>0</v>
      </c>
      <c r="F34" s="207">
        <v>-0.035</v>
      </c>
      <c r="G34" s="207">
        <f t="shared" si="5"/>
        <v>-0.035</v>
      </c>
      <c r="H34" s="225">
        <f t="shared" si="6"/>
      </c>
      <c r="I34" s="207">
        <f t="shared" si="10"/>
        <v>-0.035</v>
      </c>
      <c r="J34" s="225">
        <f t="shared" si="7"/>
      </c>
      <c r="K34" s="213">
        <v>0</v>
      </c>
      <c r="L34" s="213">
        <v>0</v>
      </c>
      <c r="M34" s="185">
        <f t="shared" si="12"/>
        <v>0</v>
      </c>
      <c r="N34" s="264">
        <f t="shared" si="8"/>
      </c>
      <c r="O34" s="186">
        <f>D34+K34</f>
        <v>0</v>
      </c>
      <c r="P34" s="207">
        <f>L34+F34</f>
        <v>-0.035</v>
      </c>
      <c r="Q34" s="186">
        <f>P34-O34</f>
        <v>-0.035</v>
      </c>
      <c r="R34" s="225">
        <f>_xlfn.IFERROR(P34/O34,"")</f>
      </c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s="106" customFormat="1" ht="23.25" customHeight="1">
      <c r="A35" s="237">
        <v>20000000</v>
      </c>
      <c r="B35" s="144" t="s">
        <v>19</v>
      </c>
      <c r="C35" s="145">
        <v>5750.4</v>
      </c>
      <c r="D35" s="183">
        <f>(D36+D37+D42+D46)</f>
        <v>165972.011</v>
      </c>
      <c r="E35" s="183">
        <f>(E36+E37+E42+E46)</f>
        <v>11253.387999999999</v>
      </c>
      <c r="F35" s="183">
        <f>(F36+F37+F42+F46)</f>
        <v>14089.278509999998</v>
      </c>
      <c r="G35" s="183">
        <f t="shared" si="5"/>
        <v>2835.8905099999993</v>
      </c>
      <c r="H35" s="224">
        <f t="shared" si="6"/>
        <v>1.2520032642613939</v>
      </c>
      <c r="I35" s="183">
        <f aca="true" t="shared" si="16" ref="I35:I43">F35-D35</f>
        <v>-151882.73249</v>
      </c>
      <c r="J35" s="224">
        <f t="shared" si="7"/>
        <v>0.08488948483006571</v>
      </c>
      <c r="K35" s="183">
        <f>K36+K37+K42+K46</f>
        <v>257053.21125999998</v>
      </c>
      <c r="L35" s="183">
        <f>L36+L37+L42+L46</f>
        <v>25055.09441</v>
      </c>
      <c r="M35" s="183">
        <f aca="true" t="shared" si="17" ref="M35:M47">L35-K35</f>
        <v>-231998.11685</v>
      </c>
      <c r="N35" s="227">
        <f t="shared" si="8"/>
        <v>0.09747045869291897</v>
      </c>
      <c r="O35" s="183">
        <f t="shared" si="13"/>
        <v>423025.22225999995</v>
      </c>
      <c r="P35" s="183">
        <f aca="true" t="shared" si="18" ref="P35:P58">L35+F35</f>
        <v>39144.37292</v>
      </c>
      <c r="Q35" s="183">
        <f t="shared" si="15"/>
        <v>-383880.84933999996</v>
      </c>
      <c r="R35" s="224">
        <f t="shared" si="9"/>
        <v>0.09253437114428385</v>
      </c>
      <c r="S35" s="105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</row>
    <row r="36" spans="1:33" s="1" customFormat="1" ht="45.75" customHeight="1">
      <c r="A36" s="234">
        <v>21000000</v>
      </c>
      <c r="B36" s="138" t="s">
        <v>72</v>
      </c>
      <c r="C36" s="142">
        <v>1</v>
      </c>
      <c r="D36" s="184">
        <v>15546.49</v>
      </c>
      <c r="E36" s="184">
        <v>735.145</v>
      </c>
      <c r="F36" s="184">
        <v>1682.5705500000001</v>
      </c>
      <c r="G36" s="184">
        <f t="shared" si="5"/>
        <v>947.4255500000002</v>
      </c>
      <c r="H36" s="224">
        <f t="shared" si="6"/>
        <v>2.288760108550014</v>
      </c>
      <c r="I36" s="184">
        <f t="shared" si="16"/>
        <v>-13863.91945</v>
      </c>
      <c r="J36" s="224">
        <f t="shared" si="7"/>
        <v>0.10822832356371118</v>
      </c>
      <c r="K36" s="183">
        <v>345.2</v>
      </c>
      <c r="L36" s="183">
        <v>2293.4572799999996</v>
      </c>
      <c r="M36" s="183">
        <f t="shared" si="17"/>
        <v>1948.2572799999996</v>
      </c>
      <c r="N36" s="227">
        <f t="shared" si="8"/>
        <v>6.643850753186558</v>
      </c>
      <c r="O36" s="184">
        <f t="shared" si="13"/>
        <v>15891.69</v>
      </c>
      <c r="P36" s="184">
        <f t="shared" si="18"/>
        <v>3976.02783</v>
      </c>
      <c r="Q36" s="184">
        <f t="shared" si="15"/>
        <v>-11915.66217</v>
      </c>
      <c r="R36" s="224">
        <f t="shared" si="9"/>
        <v>0.25019540590081984</v>
      </c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s="1" customFormat="1" ht="44.25" customHeight="1">
      <c r="A37" s="234">
        <v>22000000</v>
      </c>
      <c r="B37" s="138" t="s">
        <v>183</v>
      </c>
      <c r="C37" s="142">
        <v>4948.8</v>
      </c>
      <c r="D37" s="184">
        <f>SUM(D38:D41)</f>
        <v>149939.22100000002</v>
      </c>
      <c r="E37" s="184">
        <f>SUM(E38:E41)</f>
        <v>10398.867999999999</v>
      </c>
      <c r="F37" s="184">
        <f>SUM(F38:F41)</f>
        <v>11678.657619999998</v>
      </c>
      <c r="G37" s="184">
        <f t="shared" si="5"/>
        <v>1279.7896199999996</v>
      </c>
      <c r="H37" s="224">
        <f t="shared" si="6"/>
        <v>1.1230700899367123</v>
      </c>
      <c r="I37" s="184">
        <f t="shared" si="16"/>
        <v>-138260.56338</v>
      </c>
      <c r="J37" s="224">
        <f t="shared" si="7"/>
        <v>0.07788927768272183</v>
      </c>
      <c r="K37" s="214">
        <f>SUM(K38:K41)</f>
        <v>0</v>
      </c>
      <c r="L37" s="214">
        <f>SUM(L38:L41)</f>
        <v>0</v>
      </c>
      <c r="M37" s="183">
        <f t="shared" si="17"/>
        <v>0</v>
      </c>
      <c r="N37" s="227">
        <f t="shared" si="8"/>
      </c>
      <c r="O37" s="184">
        <f t="shared" si="13"/>
        <v>149939.22100000002</v>
      </c>
      <c r="P37" s="184">
        <f t="shared" si="18"/>
        <v>11678.657619999998</v>
      </c>
      <c r="Q37" s="184">
        <f t="shared" si="15"/>
        <v>-138260.56338</v>
      </c>
      <c r="R37" s="224">
        <f t="shared" si="9"/>
        <v>0.07788927768272183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1" customFormat="1" ht="22.5" customHeight="1">
      <c r="A38" s="235">
        <v>22010000</v>
      </c>
      <c r="B38" s="140" t="s">
        <v>117</v>
      </c>
      <c r="C38" s="142"/>
      <c r="D38" s="213">
        <v>88665.159</v>
      </c>
      <c r="E38" s="213">
        <v>5373.07</v>
      </c>
      <c r="F38" s="207">
        <v>6864.04641</v>
      </c>
      <c r="G38" s="207">
        <f t="shared" si="5"/>
        <v>1490.9764100000002</v>
      </c>
      <c r="H38" s="225">
        <f t="shared" si="6"/>
        <v>1.2774905984846652</v>
      </c>
      <c r="I38" s="207">
        <f t="shared" si="16"/>
        <v>-81801.11259</v>
      </c>
      <c r="J38" s="225">
        <f t="shared" si="7"/>
        <v>0.07741537360802567</v>
      </c>
      <c r="K38" s="214"/>
      <c r="L38" s="214">
        <v>0</v>
      </c>
      <c r="M38" s="187">
        <f t="shared" si="17"/>
        <v>0</v>
      </c>
      <c r="N38" s="264">
        <f t="shared" si="8"/>
      </c>
      <c r="O38" s="186">
        <f t="shared" si="13"/>
        <v>88665.159</v>
      </c>
      <c r="P38" s="207">
        <f t="shared" si="18"/>
        <v>6864.04641</v>
      </c>
      <c r="Q38" s="186">
        <f t="shared" si="15"/>
        <v>-81801.11259</v>
      </c>
      <c r="R38" s="225">
        <f t="shared" si="9"/>
        <v>0.07741537360802567</v>
      </c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33" s="1" customFormat="1" ht="61.5" customHeight="1">
      <c r="A39" s="235">
        <v>22080000</v>
      </c>
      <c r="B39" s="140" t="s">
        <v>184</v>
      </c>
      <c r="C39" s="141">
        <v>259.6</v>
      </c>
      <c r="D39" s="213">
        <v>60457.09</v>
      </c>
      <c r="E39" s="213">
        <v>4982.57</v>
      </c>
      <c r="F39" s="213">
        <v>4752.229969999999</v>
      </c>
      <c r="G39" s="207">
        <f t="shared" si="5"/>
        <v>-230.3400300000003</v>
      </c>
      <c r="H39" s="225">
        <f t="shared" si="6"/>
        <v>0.9537708391452603</v>
      </c>
      <c r="I39" s="207">
        <f t="shared" si="16"/>
        <v>-55704.860029999996</v>
      </c>
      <c r="J39" s="225">
        <f t="shared" si="7"/>
        <v>0.0786050067907668</v>
      </c>
      <c r="K39" s="209"/>
      <c r="L39" s="209">
        <v>0</v>
      </c>
      <c r="M39" s="187">
        <f t="shared" si="17"/>
        <v>0</v>
      </c>
      <c r="N39" s="264">
        <f t="shared" si="8"/>
      </c>
      <c r="O39" s="186">
        <f t="shared" si="13"/>
        <v>60457.09</v>
      </c>
      <c r="P39" s="207">
        <f t="shared" si="18"/>
        <v>4752.229969999999</v>
      </c>
      <c r="Q39" s="186">
        <f t="shared" si="15"/>
        <v>-55704.860029999996</v>
      </c>
      <c r="R39" s="225">
        <f t="shared" si="9"/>
        <v>0.0786050067907668</v>
      </c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1:33" s="1" customFormat="1" ht="23.25" customHeight="1">
      <c r="A40" s="235">
        <v>22090000</v>
      </c>
      <c r="B40" s="140" t="s">
        <v>52</v>
      </c>
      <c r="C40" s="143">
        <v>4672.3</v>
      </c>
      <c r="D40" s="213">
        <v>780.772</v>
      </c>
      <c r="E40" s="213">
        <v>39.178</v>
      </c>
      <c r="F40" s="213">
        <v>45.06347</v>
      </c>
      <c r="G40" s="207">
        <f t="shared" si="5"/>
        <v>5.885470000000005</v>
      </c>
      <c r="H40" s="225">
        <f t="shared" si="6"/>
        <v>1.1502238501199655</v>
      </c>
      <c r="I40" s="207">
        <f t="shared" si="16"/>
        <v>-735.70853</v>
      </c>
      <c r="J40" s="225">
        <f t="shared" si="7"/>
        <v>0.05771655489694815</v>
      </c>
      <c r="K40" s="209"/>
      <c r="L40" s="209">
        <v>0</v>
      </c>
      <c r="M40" s="187">
        <f t="shared" si="17"/>
        <v>0</v>
      </c>
      <c r="N40" s="264">
        <f t="shared" si="8"/>
      </c>
      <c r="O40" s="186">
        <f t="shared" si="13"/>
        <v>780.772</v>
      </c>
      <c r="P40" s="207">
        <f t="shared" si="18"/>
        <v>45.06347</v>
      </c>
      <c r="Q40" s="186">
        <f t="shared" si="15"/>
        <v>-735.70853</v>
      </c>
      <c r="R40" s="225">
        <f t="shared" si="9"/>
        <v>0.05771655489694815</v>
      </c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s="1" customFormat="1" ht="120" customHeight="1">
      <c r="A41" s="235">
        <v>22130000</v>
      </c>
      <c r="B41" s="140" t="s">
        <v>202</v>
      </c>
      <c r="C41" s="143"/>
      <c r="D41" s="213">
        <v>36.2</v>
      </c>
      <c r="E41" s="213">
        <v>4.05</v>
      </c>
      <c r="F41" s="213">
        <v>17.31777</v>
      </c>
      <c r="G41" s="207">
        <f t="shared" si="5"/>
        <v>13.267769999999999</v>
      </c>
      <c r="H41" s="225">
        <f t="shared" si="6"/>
        <v>4.275992592592592</v>
      </c>
      <c r="I41" s="207">
        <f t="shared" si="16"/>
        <v>-18.882230000000003</v>
      </c>
      <c r="J41" s="225">
        <f t="shared" si="7"/>
        <v>0.4783914364640883</v>
      </c>
      <c r="K41" s="209"/>
      <c r="L41" s="209">
        <v>0</v>
      </c>
      <c r="M41" s="187">
        <f t="shared" si="17"/>
        <v>0</v>
      </c>
      <c r="N41" s="264">
        <f t="shared" si="8"/>
      </c>
      <c r="O41" s="186">
        <f t="shared" si="13"/>
        <v>36.2</v>
      </c>
      <c r="P41" s="207">
        <f t="shared" si="18"/>
        <v>17.31777</v>
      </c>
      <c r="Q41" s="186">
        <f t="shared" si="15"/>
        <v>-18.882230000000003</v>
      </c>
      <c r="R41" s="225">
        <f t="shared" si="9"/>
        <v>0.4783914364640883</v>
      </c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 s="1" customFormat="1" ht="20.25" customHeight="1">
      <c r="A42" s="234">
        <v>24000000</v>
      </c>
      <c r="B42" s="138" t="s">
        <v>59</v>
      </c>
      <c r="C42" s="142">
        <f>C43+C46</f>
        <v>300.2</v>
      </c>
      <c r="D42" s="184">
        <f>SUM(D43:D44)</f>
        <v>486.3</v>
      </c>
      <c r="E42" s="184">
        <f>SUM(E43:E44)</f>
        <v>119.375</v>
      </c>
      <c r="F42" s="184">
        <f>SUM(F43:F44)</f>
        <v>728.05034</v>
      </c>
      <c r="G42" s="184">
        <f t="shared" si="5"/>
        <v>608.67534</v>
      </c>
      <c r="H42" s="224">
        <f t="shared" si="6"/>
        <v>6.098851015706806</v>
      </c>
      <c r="I42" s="184">
        <f t="shared" si="16"/>
        <v>241.75034</v>
      </c>
      <c r="J42" s="224">
        <f t="shared" si="7"/>
        <v>1.4971218178079375</v>
      </c>
      <c r="K42" s="183">
        <f>K43+K44+K45</f>
        <v>2108.113</v>
      </c>
      <c r="L42" s="183">
        <f>L43+L44+L45</f>
        <v>503.14492000000007</v>
      </c>
      <c r="M42" s="183">
        <f t="shared" si="17"/>
        <v>-1604.9680799999996</v>
      </c>
      <c r="N42" s="227">
        <f t="shared" si="8"/>
        <v>0.23867075436658286</v>
      </c>
      <c r="O42" s="184">
        <f t="shared" si="13"/>
        <v>2594.413</v>
      </c>
      <c r="P42" s="184">
        <f t="shared" si="18"/>
        <v>1231.19526</v>
      </c>
      <c r="Q42" s="184">
        <f t="shared" si="15"/>
        <v>-1363.21774</v>
      </c>
      <c r="R42" s="224">
        <f t="shared" si="9"/>
        <v>0.4745563871288033</v>
      </c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s="1" customFormat="1" ht="24" customHeight="1">
      <c r="A43" s="235">
        <v>24060000</v>
      </c>
      <c r="B43" s="140" t="s">
        <v>20</v>
      </c>
      <c r="C43" s="141">
        <v>300.2</v>
      </c>
      <c r="D43" s="207">
        <v>486.3</v>
      </c>
      <c r="E43" s="207">
        <v>119.375</v>
      </c>
      <c r="F43" s="207">
        <v>728.05034</v>
      </c>
      <c r="G43" s="207">
        <f t="shared" si="5"/>
        <v>608.67534</v>
      </c>
      <c r="H43" s="225">
        <f t="shared" si="6"/>
        <v>6.098851015706806</v>
      </c>
      <c r="I43" s="207">
        <f t="shared" si="16"/>
        <v>241.75034</v>
      </c>
      <c r="J43" s="225">
        <f t="shared" si="7"/>
        <v>1.4971218178079375</v>
      </c>
      <c r="K43" s="213">
        <v>558</v>
      </c>
      <c r="L43" s="185">
        <v>127.74405</v>
      </c>
      <c r="M43" s="185">
        <f t="shared" si="17"/>
        <v>-430.25595</v>
      </c>
      <c r="N43" s="264">
        <f t="shared" si="8"/>
        <v>0.22893198924731184</v>
      </c>
      <c r="O43" s="186">
        <f t="shared" si="13"/>
        <v>1044.3</v>
      </c>
      <c r="P43" s="207">
        <f>L43+F43</f>
        <v>855.79439</v>
      </c>
      <c r="Q43" s="186">
        <f t="shared" si="15"/>
        <v>-188.50560999999993</v>
      </c>
      <c r="R43" s="225">
        <f t="shared" si="9"/>
        <v>0.8194909413003927</v>
      </c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1:33" s="1" customFormat="1" ht="55.5" customHeight="1">
      <c r="A44" s="235">
        <v>24110000</v>
      </c>
      <c r="B44" s="140" t="s">
        <v>83</v>
      </c>
      <c r="C44" s="141"/>
      <c r="D44" s="212">
        <v>0</v>
      </c>
      <c r="E44" s="212">
        <v>0</v>
      </c>
      <c r="F44" s="212">
        <v>0</v>
      </c>
      <c r="G44" s="207">
        <f t="shared" si="5"/>
        <v>0</v>
      </c>
      <c r="H44" s="225">
        <f t="shared" si="6"/>
      </c>
      <c r="I44" s="207"/>
      <c r="J44" s="225">
        <f t="shared" si="7"/>
      </c>
      <c r="K44" s="213">
        <v>17.313</v>
      </c>
      <c r="L44" s="185">
        <v>1.8876199999999999</v>
      </c>
      <c r="M44" s="185">
        <f t="shared" si="17"/>
        <v>-15.425379999999999</v>
      </c>
      <c r="N44" s="264">
        <f t="shared" si="8"/>
        <v>0.1090290533125397</v>
      </c>
      <c r="O44" s="186">
        <f t="shared" si="13"/>
        <v>17.313</v>
      </c>
      <c r="P44" s="207">
        <f>L44+F44</f>
        <v>1.8876199999999999</v>
      </c>
      <c r="Q44" s="186">
        <f t="shared" si="15"/>
        <v>-15.425379999999999</v>
      </c>
      <c r="R44" s="225">
        <f t="shared" si="9"/>
        <v>0.1090290533125397</v>
      </c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1:33" s="1" customFormat="1" ht="53.25" customHeight="1">
      <c r="A45" s="235" t="s">
        <v>91</v>
      </c>
      <c r="B45" s="140" t="s">
        <v>92</v>
      </c>
      <c r="C45" s="141"/>
      <c r="D45" s="212">
        <v>0</v>
      </c>
      <c r="E45" s="212">
        <v>0</v>
      </c>
      <c r="F45" s="212">
        <v>0</v>
      </c>
      <c r="G45" s="207">
        <f t="shared" si="5"/>
        <v>0</v>
      </c>
      <c r="H45" s="225">
        <f t="shared" si="6"/>
      </c>
      <c r="I45" s="207"/>
      <c r="J45" s="225">
        <f t="shared" si="7"/>
      </c>
      <c r="K45" s="213">
        <v>1532.8</v>
      </c>
      <c r="L45" s="185">
        <v>373.51325</v>
      </c>
      <c r="M45" s="185">
        <f t="shared" si="17"/>
        <v>-1159.28675</v>
      </c>
      <c r="N45" s="264">
        <f t="shared" si="8"/>
        <v>0.243680356210856</v>
      </c>
      <c r="O45" s="186">
        <f t="shared" si="13"/>
        <v>1532.8</v>
      </c>
      <c r="P45" s="207">
        <f>L45+F45</f>
        <v>373.51325</v>
      </c>
      <c r="Q45" s="186">
        <f t="shared" si="15"/>
        <v>-1159.28675</v>
      </c>
      <c r="R45" s="225">
        <f t="shared" si="9"/>
        <v>0.243680356210856</v>
      </c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1:33" s="1" customFormat="1" ht="22.5" customHeight="1">
      <c r="A46" s="234">
        <v>25000000</v>
      </c>
      <c r="B46" s="138" t="s">
        <v>53</v>
      </c>
      <c r="C46" s="142"/>
      <c r="D46" s="211">
        <v>0</v>
      </c>
      <c r="E46" s="211">
        <v>0</v>
      </c>
      <c r="F46" s="211">
        <v>0</v>
      </c>
      <c r="G46" s="207">
        <f t="shared" si="5"/>
        <v>0</v>
      </c>
      <c r="H46" s="224">
        <f t="shared" si="6"/>
      </c>
      <c r="I46" s="184">
        <f>F46-D46</f>
        <v>0</v>
      </c>
      <c r="J46" s="224">
        <f t="shared" si="7"/>
      </c>
      <c r="K46" s="183">
        <v>254599.89826</v>
      </c>
      <c r="L46" s="183">
        <v>22258.49221</v>
      </c>
      <c r="M46" s="183">
        <f t="shared" si="17"/>
        <v>-232341.40605</v>
      </c>
      <c r="N46" s="227">
        <f t="shared" si="8"/>
        <v>0.0874253774731261</v>
      </c>
      <c r="O46" s="184">
        <f t="shared" si="13"/>
        <v>254599.89826</v>
      </c>
      <c r="P46" s="223">
        <f>L46+F46</f>
        <v>22258.49221</v>
      </c>
      <c r="Q46" s="184">
        <f t="shared" si="15"/>
        <v>-232341.40605</v>
      </c>
      <c r="R46" s="224">
        <f t="shared" si="9"/>
        <v>0.0874253774731261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s="1" customFormat="1" ht="20.25">
      <c r="A47" s="234">
        <v>30000000</v>
      </c>
      <c r="B47" s="138" t="s">
        <v>69</v>
      </c>
      <c r="C47" s="146"/>
      <c r="D47" s="184">
        <v>25</v>
      </c>
      <c r="E47" s="184">
        <v>0</v>
      </c>
      <c r="F47" s="184">
        <v>7.0356000000000005</v>
      </c>
      <c r="G47" s="223">
        <f t="shared" si="5"/>
        <v>7.0356000000000005</v>
      </c>
      <c r="H47" s="224">
        <f t="shared" si="6"/>
      </c>
      <c r="I47" s="184">
        <f>F47-D47</f>
        <v>-17.964399999999998</v>
      </c>
      <c r="J47" s="224">
        <f t="shared" si="7"/>
        <v>0.281424</v>
      </c>
      <c r="K47" s="183">
        <v>163794.5</v>
      </c>
      <c r="L47" s="183">
        <v>12338.5974</v>
      </c>
      <c r="M47" s="183">
        <f t="shared" si="17"/>
        <v>-151455.9026</v>
      </c>
      <c r="N47" s="227">
        <f t="shared" si="8"/>
        <v>0.07532974184114852</v>
      </c>
      <c r="O47" s="184">
        <f t="shared" si="13"/>
        <v>163819.5</v>
      </c>
      <c r="P47" s="184">
        <f t="shared" si="18"/>
        <v>12345.633</v>
      </c>
      <c r="Q47" s="184">
        <f t="shared" si="15"/>
        <v>-151473.867</v>
      </c>
      <c r="R47" s="224">
        <f t="shared" si="9"/>
        <v>0.0753611932645381</v>
      </c>
      <c r="S47" s="50"/>
      <c r="T47" s="50"/>
      <c r="U47" s="50"/>
      <c r="V47" s="50"/>
      <c r="W47" s="51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33" s="106" customFormat="1" ht="60.75">
      <c r="A48" s="237" t="s">
        <v>190</v>
      </c>
      <c r="B48" s="144" t="s">
        <v>191</v>
      </c>
      <c r="C48" s="147"/>
      <c r="D48" s="214">
        <v>0</v>
      </c>
      <c r="E48" s="214">
        <v>0</v>
      </c>
      <c r="F48" s="214">
        <v>0</v>
      </c>
      <c r="G48" s="184">
        <f>F48-E48</f>
        <v>0</v>
      </c>
      <c r="H48" s="224">
        <f t="shared" si="6"/>
      </c>
      <c r="I48" s="184">
        <f>F48-D48</f>
        <v>0</v>
      </c>
      <c r="J48" s="224">
        <f t="shared" si="7"/>
      </c>
      <c r="K48" s="183">
        <v>3765</v>
      </c>
      <c r="L48" s="183">
        <v>0</v>
      </c>
      <c r="M48" s="183">
        <f aca="true" t="shared" si="19" ref="M48:M56">L48-K48</f>
        <v>-3765</v>
      </c>
      <c r="N48" s="227">
        <f t="shared" si="8"/>
        <v>0</v>
      </c>
      <c r="O48" s="183">
        <f>D48+K48</f>
        <v>3765</v>
      </c>
      <c r="P48" s="183">
        <f>L48+F48</f>
        <v>0</v>
      </c>
      <c r="Q48" s="183">
        <f>P48-O48</f>
        <v>-3765</v>
      </c>
      <c r="R48" s="224">
        <f t="shared" si="9"/>
        <v>0</v>
      </c>
      <c r="S48" s="105"/>
      <c r="T48" s="105"/>
      <c r="U48" s="105"/>
      <c r="V48" s="105"/>
      <c r="W48" s="108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</row>
    <row r="49" spans="1:33" s="1" customFormat="1" ht="30" customHeight="1">
      <c r="A49" s="234">
        <v>50000000</v>
      </c>
      <c r="B49" s="138" t="s">
        <v>21</v>
      </c>
      <c r="C49" s="142" t="e">
        <f>#REF!+C50</f>
        <v>#REF!</v>
      </c>
      <c r="D49" s="211">
        <f>D50</f>
        <v>0</v>
      </c>
      <c r="E49" s="211">
        <f>E50</f>
        <v>0</v>
      </c>
      <c r="F49" s="211">
        <f>F50</f>
        <v>0</v>
      </c>
      <c r="G49" s="184">
        <f>F49-E49</f>
        <v>0</v>
      </c>
      <c r="H49" s="224">
        <f t="shared" si="6"/>
      </c>
      <c r="I49" s="184">
        <f>F49-D49</f>
        <v>0</v>
      </c>
      <c r="J49" s="224">
        <f t="shared" si="7"/>
      </c>
      <c r="K49" s="183">
        <f>K50</f>
        <v>13176.43</v>
      </c>
      <c r="L49" s="183">
        <f>L50</f>
        <v>774.9353100000001</v>
      </c>
      <c r="M49" s="183">
        <f t="shared" si="19"/>
        <v>-12401.49469</v>
      </c>
      <c r="N49" s="227">
        <f t="shared" si="8"/>
        <v>0.058812235939476785</v>
      </c>
      <c r="O49" s="184">
        <f t="shared" si="13"/>
        <v>13176.43</v>
      </c>
      <c r="P49" s="184">
        <f t="shared" si="18"/>
        <v>774.9353100000001</v>
      </c>
      <c r="Q49" s="184">
        <f t="shared" si="15"/>
        <v>-12401.49469</v>
      </c>
      <c r="R49" s="224">
        <f t="shared" si="9"/>
        <v>0.058812235939476785</v>
      </c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s="1" customFormat="1" ht="81" customHeight="1">
      <c r="A50" s="235">
        <v>50110000</v>
      </c>
      <c r="B50" s="140" t="s">
        <v>185</v>
      </c>
      <c r="C50" s="141"/>
      <c r="D50" s="212">
        <v>0</v>
      </c>
      <c r="E50" s="212">
        <v>0</v>
      </c>
      <c r="F50" s="212">
        <v>0</v>
      </c>
      <c r="G50" s="207">
        <f t="shared" si="5"/>
        <v>0</v>
      </c>
      <c r="H50" s="225">
        <f t="shared" si="6"/>
      </c>
      <c r="I50" s="207"/>
      <c r="J50" s="225">
        <f t="shared" si="7"/>
      </c>
      <c r="K50" s="213">
        <v>13176.43</v>
      </c>
      <c r="L50" s="185">
        <v>774.9353100000001</v>
      </c>
      <c r="M50" s="187">
        <f t="shared" si="19"/>
        <v>-12401.49469</v>
      </c>
      <c r="N50" s="264">
        <f t="shared" si="8"/>
        <v>0.058812235939476785</v>
      </c>
      <c r="O50" s="186">
        <f t="shared" si="13"/>
        <v>13176.43</v>
      </c>
      <c r="P50" s="207">
        <f t="shared" si="18"/>
        <v>774.9353100000001</v>
      </c>
      <c r="Q50" s="186">
        <f t="shared" si="15"/>
        <v>-12401.49469</v>
      </c>
      <c r="R50" s="225">
        <f t="shared" si="9"/>
        <v>0.058812235939476785</v>
      </c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spans="1:33" ht="20.25" customHeight="1">
      <c r="A51" s="8">
        <v>900101</v>
      </c>
      <c r="B51" s="148" t="s">
        <v>22</v>
      </c>
      <c r="C51" s="149" t="e">
        <f>C10+C35+C49+#REF!</f>
        <v>#REF!</v>
      </c>
      <c r="D51" s="217">
        <f>D10+D35+D49+D47</f>
        <v>5762437.081</v>
      </c>
      <c r="E51" s="217">
        <f>E10+E35+E49+E47</f>
        <v>454270.508</v>
      </c>
      <c r="F51" s="217">
        <f>F10+F35+F49+F47</f>
        <v>486877.34154000005</v>
      </c>
      <c r="G51" s="217">
        <f t="shared" si="5"/>
        <v>32606.83354000008</v>
      </c>
      <c r="H51" s="226">
        <f aca="true" t="shared" si="20" ref="H51:H60">_xlfn.IFERROR(F51/E51,"")</f>
        <v>1.0717784513098967</v>
      </c>
      <c r="I51" s="217">
        <f aca="true" t="shared" si="21" ref="I51:I60">F51-D51</f>
        <v>-5275559.73946</v>
      </c>
      <c r="J51" s="226">
        <f aca="true" t="shared" si="22" ref="J51:J60">_xlfn.IFERROR(F51/D51,"")</f>
        <v>0.08449156749066117</v>
      </c>
      <c r="K51" s="217">
        <f>K10+K35+K47+K49+K48</f>
        <v>441963.09125999996</v>
      </c>
      <c r="L51" s="217">
        <f>L10+L35+L47+L49+L48</f>
        <v>38584.28113</v>
      </c>
      <c r="M51" s="217">
        <f t="shared" si="19"/>
        <v>-403378.81012999994</v>
      </c>
      <c r="N51" s="226">
        <f aca="true" t="shared" si="23" ref="N51:N60">_xlfn.IFERROR(L51/K51,"")</f>
        <v>0.08730204375211385</v>
      </c>
      <c r="O51" s="217">
        <f t="shared" si="13"/>
        <v>6204400.17226</v>
      </c>
      <c r="P51" s="217">
        <f t="shared" si="18"/>
        <v>525461.6226700001</v>
      </c>
      <c r="Q51" s="217">
        <f t="shared" si="15"/>
        <v>-5678938.54959</v>
      </c>
      <c r="R51" s="226">
        <f aca="true" t="shared" si="24" ref="R51:R61">_xlfn.IFERROR(P51/O51,"")</f>
        <v>0.08469176843546451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18" s="1" customFormat="1" ht="22.5" customHeight="1">
      <c r="A52" s="234">
        <v>40000000</v>
      </c>
      <c r="B52" s="138" t="s">
        <v>54</v>
      </c>
      <c r="C52" s="150">
        <f>C53+C83</f>
        <v>226954.7</v>
      </c>
      <c r="D52" s="183">
        <f>D53</f>
        <v>4209829.4</v>
      </c>
      <c r="E52" s="183">
        <f>E53</f>
        <v>338434.4</v>
      </c>
      <c r="F52" s="184">
        <f>F53</f>
        <v>334002.69999999995</v>
      </c>
      <c r="G52" s="184">
        <f t="shared" si="5"/>
        <v>-4431.70000000007</v>
      </c>
      <c r="H52" s="263">
        <f t="shared" si="20"/>
        <v>0.9869052909515106</v>
      </c>
      <c r="I52" s="184">
        <f t="shared" si="21"/>
        <v>-3875826.7</v>
      </c>
      <c r="J52" s="263">
        <f t="shared" si="22"/>
        <v>0.07933877320539401</v>
      </c>
      <c r="K52" s="183">
        <f>K53</f>
        <v>250213.181</v>
      </c>
      <c r="L52" s="183">
        <f>L53</f>
        <v>17508.4</v>
      </c>
      <c r="M52" s="184">
        <f t="shared" si="19"/>
        <v>-232704.78100000002</v>
      </c>
      <c r="N52" s="263">
        <f t="shared" si="23"/>
        <v>0.06997393154919365</v>
      </c>
      <c r="O52" s="184">
        <f t="shared" si="13"/>
        <v>4460042.581</v>
      </c>
      <c r="P52" s="184">
        <f t="shared" si="18"/>
        <v>351511.1</v>
      </c>
      <c r="Q52" s="184">
        <f t="shared" si="15"/>
        <v>-4108531.481</v>
      </c>
      <c r="R52" s="263">
        <f t="shared" si="24"/>
        <v>0.07881339552618948</v>
      </c>
    </row>
    <row r="53" spans="1:18" s="1" customFormat="1" ht="23.25" customHeight="1">
      <c r="A53" s="234">
        <v>41000000</v>
      </c>
      <c r="B53" s="138" t="s">
        <v>55</v>
      </c>
      <c r="C53" s="150">
        <f>C54+C58</f>
        <v>226954.7</v>
      </c>
      <c r="D53" s="184">
        <f>D54+D58</f>
        <v>4209829.4</v>
      </c>
      <c r="E53" s="184">
        <f>E54+E58</f>
        <v>338434.4</v>
      </c>
      <c r="F53" s="184">
        <f>F54+F58</f>
        <v>334002.69999999995</v>
      </c>
      <c r="G53" s="184">
        <f t="shared" si="5"/>
        <v>-4431.70000000007</v>
      </c>
      <c r="H53" s="263">
        <f t="shared" si="20"/>
        <v>0.9869052909515106</v>
      </c>
      <c r="I53" s="184">
        <f t="shared" si="21"/>
        <v>-3875826.7</v>
      </c>
      <c r="J53" s="263">
        <f t="shared" si="22"/>
        <v>0.07933877320539401</v>
      </c>
      <c r="K53" s="183">
        <f>K54+K58</f>
        <v>250213.181</v>
      </c>
      <c r="L53" s="183">
        <f>L54+L58</f>
        <v>17508.4</v>
      </c>
      <c r="M53" s="184">
        <f t="shared" si="19"/>
        <v>-232704.78100000002</v>
      </c>
      <c r="N53" s="263">
        <f t="shared" si="23"/>
        <v>0.06997393154919365</v>
      </c>
      <c r="O53" s="184">
        <f t="shared" si="13"/>
        <v>4460042.581</v>
      </c>
      <c r="P53" s="184">
        <f t="shared" si="18"/>
        <v>351511.1</v>
      </c>
      <c r="Q53" s="184">
        <f t="shared" si="15"/>
        <v>-4108531.481</v>
      </c>
      <c r="R53" s="263">
        <f t="shared" si="24"/>
        <v>0.07881339552618948</v>
      </c>
    </row>
    <row r="54" spans="1:18" s="113" customFormat="1" ht="23.25" customHeight="1">
      <c r="A54" s="234">
        <v>41020000</v>
      </c>
      <c r="B54" s="175" t="s">
        <v>67</v>
      </c>
      <c r="C54" s="151">
        <f>SUM(C55:C55)</f>
        <v>226954.7</v>
      </c>
      <c r="D54" s="218">
        <f>D55+D56+D57</f>
        <v>1625970.7999999998</v>
      </c>
      <c r="E54" s="218">
        <f>E55+E56+E57</f>
        <v>135497.3</v>
      </c>
      <c r="F54" s="218">
        <f>F55+F56+F57</f>
        <v>135497.3</v>
      </c>
      <c r="G54" s="184">
        <f t="shared" si="5"/>
        <v>0</v>
      </c>
      <c r="H54" s="263">
        <f t="shared" si="20"/>
        <v>1</v>
      </c>
      <c r="I54" s="218">
        <f t="shared" si="21"/>
        <v>-1490473.4999999998</v>
      </c>
      <c r="J54" s="263">
        <f t="shared" si="22"/>
        <v>0.0833331693287481</v>
      </c>
      <c r="K54" s="219">
        <f>K55+K56</f>
        <v>0</v>
      </c>
      <c r="L54" s="219">
        <f>L55+L56</f>
        <v>0</v>
      </c>
      <c r="M54" s="184">
        <f t="shared" si="19"/>
        <v>0</v>
      </c>
      <c r="N54" s="263">
        <f t="shared" si="23"/>
      </c>
      <c r="O54" s="204">
        <f t="shared" si="13"/>
        <v>1625970.7999999998</v>
      </c>
      <c r="P54" s="218">
        <f t="shared" si="18"/>
        <v>135497.3</v>
      </c>
      <c r="Q54" s="204">
        <f t="shared" si="15"/>
        <v>-1490473.4999999998</v>
      </c>
      <c r="R54" s="263">
        <f t="shared" si="24"/>
        <v>0.0833331693287481</v>
      </c>
    </row>
    <row r="55" spans="1:18" s="1" customFormat="1" ht="29.25" customHeight="1">
      <c r="A55" s="235">
        <v>41020100</v>
      </c>
      <c r="B55" s="140" t="s">
        <v>105</v>
      </c>
      <c r="C55" s="152">
        <v>226954.7</v>
      </c>
      <c r="D55" s="207">
        <v>1511734.4</v>
      </c>
      <c r="E55" s="207">
        <v>125977.8</v>
      </c>
      <c r="F55" s="207">
        <v>125977.8</v>
      </c>
      <c r="G55" s="184">
        <f t="shared" si="5"/>
        <v>0</v>
      </c>
      <c r="H55" s="264">
        <f t="shared" si="20"/>
        <v>1</v>
      </c>
      <c r="I55" s="207">
        <f t="shared" si="21"/>
        <v>-1385756.5999999999</v>
      </c>
      <c r="J55" s="264">
        <f t="shared" si="22"/>
        <v>0.083333289233876</v>
      </c>
      <c r="K55" s="209">
        <v>0</v>
      </c>
      <c r="L55" s="209">
        <v>0</v>
      </c>
      <c r="M55" s="184">
        <f t="shared" si="19"/>
        <v>0</v>
      </c>
      <c r="N55" s="264">
        <f t="shared" si="23"/>
      </c>
      <c r="O55" s="186">
        <f t="shared" si="13"/>
        <v>1511734.4</v>
      </c>
      <c r="P55" s="207">
        <f t="shared" si="18"/>
        <v>125977.8</v>
      </c>
      <c r="Q55" s="186">
        <f t="shared" si="15"/>
        <v>-1385756.5999999999</v>
      </c>
      <c r="R55" s="264">
        <f t="shared" si="24"/>
        <v>0.083333289233876</v>
      </c>
    </row>
    <row r="56" spans="1:18" s="1" customFormat="1" ht="84" customHeight="1">
      <c r="A56" s="235">
        <v>41020200</v>
      </c>
      <c r="B56" s="140" t="s">
        <v>158</v>
      </c>
      <c r="C56" s="152"/>
      <c r="D56" s="207">
        <v>114236.4</v>
      </c>
      <c r="E56" s="207">
        <v>9519.5</v>
      </c>
      <c r="F56" s="207">
        <v>9519.5</v>
      </c>
      <c r="G56" s="184">
        <f t="shared" si="5"/>
        <v>0</v>
      </c>
      <c r="H56" s="264">
        <f t="shared" si="20"/>
        <v>1</v>
      </c>
      <c r="I56" s="207">
        <f t="shared" si="21"/>
        <v>-104716.9</v>
      </c>
      <c r="J56" s="264">
        <f t="shared" si="22"/>
        <v>0.08333158257788235</v>
      </c>
      <c r="K56" s="209">
        <v>0</v>
      </c>
      <c r="L56" s="209">
        <v>0</v>
      </c>
      <c r="M56" s="184">
        <f t="shared" si="19"/>
        <v>0</v>
      </c>
      <c r="N56" s="264">
        <f t="shared" si="23"/>
      </c>
      <c r="O56" s="186">
        <f t="shared" si="13"/>
        <v>114236.4</v>
      </c>
      <c r="P56" s="207">
        <f>L56+F56</f>
        <v>9519.5</v>
      </c>
      <c r="Q56" s="186">
        <f aca="true" t="shared" si="25" ref="Q56:Q61">P56-O56</f>
        <v>-104716.9</v>
      </c>
      <c r="R56" s="264">
        <f t="shared" si="24"/>
        <v>0.08333158257788235</v>
      </c>
    </row>
    <row r="57" spans="1:18" s="1" customFormat="1" ht="152.25" customHeight="1" hidden="1">
      <c r="A57" s="235">
        <v>410211100</v>
      </c>
      <c r="B57" s="140" t="s">
        <v>242</v>
      </c>
      <c r="C57" s="152"/>
      <c r="D57" s="207"/>
      <c r="E57" s="207"/>
      <c r="F57" s="207"/>
      <c r="G57" s="184">
        <f>F57-E57</f>
        <v>0</v>
      </c>
      <c r="H57" s="264">
        <f>_xlfn.IFERROR(F57/E57,"")</f>
      </c>
      <c r="I57" s="207">
        <f>F57-D57</f>
        <v>0</v>
      </c>
      <c r="J57" s="264">
        <f>_xlfn.IFERROR(F57/D57,"")</f>
      </c>
      <c r="K57" s="209">
        <v>0</v>
      </c>
      <c r="L57" s="209">
        <v>0</v>
      </c>
      <c r="M57" s="184">
        <f>L57-K57</f>
        <v>0</v>
      </c>
      <c r="N57" s="264">
        <f>_xlfn.IFERROR(L57/K57,"")</f>
      </c>
      <c r="O57" s="186">
        <f>D57+K57</f>
        <v>0</v>
      </c>
      <c r="P57" s="207">
        <f>L57+F57</f>
        <v>0</v>
      </c>
      <c r="Q57" s="186">
        <f t="shared" si="25"/>
        <v>0</v>
      </c>
      <c r="R57" s="264">
        <f>_xlfn.IFERROR(P57/O57,"")</f>
      </c>
    </row>
    <row r="58" spans="1:18" s="1" customFormat="1" ht="23.25" customHeight="1">
      <c r="A58" s="234">
        <v>41030000</v>
      </c>
      <c r="B58" s="153" t="s">
        <v>68</v>
      </c>
      <c r="C58" s="142">
        <f>C76</f>
        <v>0</v>
      </c>
      <c r="D58" s="184">
        <f>SUM(D59:D77)</f>
        <v>2583858.6</v>
      </c>
      <c r="E58" s="184">
        <f>SUM(E59:E77)</f>
        <v>202937.1</v>
      </c>
      <c r="F58" s="184">
        <f>SUM(F59:F77)</f>
        <v>198505.4</v>
      </c>
      <c r="G58" s="184">
        <f>F58-E58</f>
        <v>-4431.700000000012</v>
      </c>
      <c r="H58" s="263">
        <f t="shared" si="20"/>
        <v>0.9781621990262007</v>
      </c>
      <c r="I58" s="184">
        <f t="shared" si="21"/>
        <v>-2385353.2</v>
      </c>
      <c r="J58" s="263">
        <f t="shared" si="22"/>
        <v>0.07682517921065804</v>
      </c>
      <c r="K58" s="183">
        <f>SUM(K59:K77)</f>
        <v>250213.181</v>
      </c>
      <c r="L58" s="183">
        <f>SUM(L59:L77)</f>
        <v>17508.4</v>
      </c>
      <c r="M58" s="183">
        <f>SUM(M59:M76)</f>
        <v>-232704.78100000002</v>
      </c>
      <c r="N58" s="263">
        <f t="shared" si="23"/>
        <v>0.06997393154919365</v>
      </c>
      <c r="O58" s="184">
        <f t="shared" si="13"/>
        <v>2834071.781</v>
      </c>
      <c r="P58" s="184">
        <f t="shared" si="18"/>
        <v>216013.8</v>
      </c>
      <c r="Q58" s="184">
        <f t="shared" si="25"/>
        <v>-2618057.981</v>
      </c>
      <c r="R58" s="263">
        <f t="shared" si="24"/>
        <v>0.07622029951682441</v>
      </c>
    </row>
    <row r="59" spans="1:18" s="1" customFormat="1" ht="107.25" customHeight="1" hidden="1">
      <c r="A59" s="235">
        <v>41030400</v>
      </c>
      <c r="B59" s="242" t="s">
        <v>221</v>
      </c>
      <c r="C59" s="142"/>
      <c r="D59" s="186"/>
      <c r="E59" s="186"/>
      <c r="F59" s="186"/>
      <c r="G59" s="186">
        <f>F59-E59</f>
        <v>0</v>
      </c>
      <c r="H59" s="263">
        <f t="shared" si="20"/>
      </c>
      <c r="I59" s="186">
        <f t="shared" si="21"/>
        <v>0</v>
      </c>
      <c r="J59" s="263">
        <f t="shared" si="22"/>
      </c>
      <c r="K59" s="185"/>
      <c r="L59" s="185"/>
      <c r="M59" s="186">
        <f>L59-K59</f>
        <v>0</v>
      </c>
      <c r="N59" s="263">
        <f t="shared" si="23"/>
      </c>
      <c r="O59" s="186">
        <f>D59+K59</f>
        <v>0</v>
      </c>
      <c r="P59" s="186">
        <f>L59+F59</f>
        <v>0</v>
      </c>
      <c r="Q59" s="186">
        <f t="shared" si="25"/>
        <v>0</v>
      </c>
      <c r="R59" s="263">
        <f t="shared" si="24"/>
      </c>
    </row>
    <row r="60" spans="1:18" s="1" customFormat="1" ht="409.5" customHeight="1" hidden="1">
      <c r="A60" s="235">
        <v>41030500</v>
      </c>
      <c r="B60" s="221" t="s">
        <v>220</v>
      </c>
      <c r="C60" s="142"/>
      <c r="D60" s="186"/>
      <c r="E60" s="186"/>
      <c r="F60" s="186"/>
      <c r="G60" s="186">
        <f>F60-E60</f>
        <v>0</v>
      </c>
      <c r="H60" s="264">
        <f t="shared" si="20"/>
      </c>
      <c r="I60" s="186">
        <f t="shared" si="21"/>
        <v>0</v>
      </c>
      <c r="J60" s="264">
        <f t="shared" si="22"/>
      </c>
      <c r="K60" s="185"/>
      <c r="L60" s="185"/>
      <c r="M60" s="186">
        <f>L60-K60</f>
        <v>0</v>
      </c>
      <c r="N60" s="263">
        <f t="shared" si="23"/>
      </c>
      <c r="O60" s="186">
        <f>D60+K60</f>
        <v>0</v>
      </c>
      <c r="P60" s="186">
        <f>L60+F60</f>
        <v>0</v>
      </c>
      <c r="Q60" s="186">
        <f t="shared" si="25"/>
        <v>0</v>
      </c>
      <c r="R60" s="264">
        <f t="shared" si="24"/>
      </c>
    </row>
    <row r="61" spans="1:18" s="1" customFormat="1" ht="82.5" customHeight="1">
      <c r="A61" s="235">
        <v>41030600</v>
      </c>
      <c r="B61" s="221" t="s">
        <v>243</v>
      </c>
      <c r="C61" s="142"/>
      <c r="D61" s="186">
        <v>3854.7</v>
      </c>
      <c r="E61" s="186">
        <v>321.3</v>
      </c>
      <c r="F61" s="186">
        <v>321.3</v>
      </c>
      <c r="G61" s="186"/>
      <c r="H61" s="264"/>
      <c r="I61" s="186"/>
      <c r="J61" s="264"/>
      <c r="K61" s="185"/>
      <c r="L61" s="185"/>
      <c r="M61" s="186"/>
      <c r="N61" s="263"/>
      <c r="O61" s="186">
        <f>D61+K61</f>
        <v>3854.7</v>
      </c>
      <c r="P61" s="186">
        <f>L61+F61</f>
        <v>321.3</v>
      </c>
      <c r="Q61" s="186">
        <f t="shared" si="25"/>
        <v>-3533.3999999999996</v>
      </c>
      <c r="R61" s="264">
        <f t="shared" si="24"/>
        <v>0.08335279010039692</v>
      </c>
    </row>
    <row r="62" spans="1:18" s="1" customFormat="1" ht="61.5" customHeight="1">
      <c r="A62" s="235">
        <v>41033000</v>
      </c>
      <c r="B62" s="221" t="s">
        <v>218</v>
      </c>
      <c r="C62" s="142"/>
      <c r="D62" s="186">
        <v>37369.2</v>
      </c>
      <c r="E62" s="186">
        <v>4431.7</v>
      </c>
      <c r="F62" s="186">
        <v>0</v>
      </c>
      <c r="G62" s="186">
        <f aca="true" t="shared" si="26" ref="G62:G76">F62-E62</f>
        <v>-4431.7</v>
      </c>
      <c r="H62" s="264">
        <f aca="true" t="shared" si="27" ref="H62:H76">_xlfn.IFERROR(F62/E62,"")</f>
        <v>0</v>
      </c>
      <c r="I62" s="186">
        <f aca="true" t="shared" si="28" ref="I62:I76">F62-D62</f>
        <v>-37369.2</v>
      </c>
      <c r="J62" s="264">
        <f aca="true" t="shared" si="29" ref="J62:J76">_xlfn.IFERROR(F62/D62,"")</f>
        <v>0</v>
      </c>
      <c r="K62" s="185"/>
      <c r="L62" s="185"/>
      <c r="M62" s="186">
        <f aca="true" t="shared" si="30" ref="M62:M76">L62-K62</f>
        <v>0</v>
      </c>
      <c r="N62" s="264">
        <f aca="true" t="shared" si="31" ref="N62:N76">_xlfn.IFERROR(L62/K62,"")</f>
      </c>
      <c r="O62" s="186">
        <f aca="true" t="shared" si="32" ref="O62:O76">D62+K62</f>
        <v>37369.2</v>
      </c>
      <c r="P62" s="186">
        <f aca="true" t="shared" si="33" ref="P62:P76">L62+F62</f>
        <v>0</v>
      </c>
      <c r="Q62" s="186">
        <f aca="true" t="shared" si="34" ref="Q62:Q76">P62-O62</f>
        <v>-37369.2</v>
      </c>
      <c r="R62" s="264">
        <f aca="true" t="shared" si="35" ref="R62:R76">_xlfn.IFERROR(P62/O62,"")</f>
        <v>0</v>
      </c>
    </row>
    <row r="63" spans="1:18" s="1" customFormat="1" ht="44.25" customHeight="1">
      <c r="A63" s="235" t="s">
        <v>203</v>
      </c>
      <c r="B63" s="221" t="s">
        <v>207</v>
      </c>
      <c r="C63" s="142"/>
      <c r="D63" s="186">
        <v>2525313.2</v>
      </c>
      <c r="E63" s="186">
        <v>197342.5</v>
      </c>
      <c r="F63" s="186">
        <v>197342.5</v>
      </c>
      <c r="G63" s="186">
        <f t="shared" si="26"/>
        <v>0</v>
      </c>
      <c r="H63" s="264">
        <f t="shared" si="27"/>
        <v>1</v>
      </c>
      <c r="I63" s="186">
        <f t="shared" si="28"/>
        <v>-2327970.7</v>
      </c>
      <c r="J63" s="264">
        <f t="shared" si="29"/>
        <v>0.0781457523763785</v>
      </c>
      <c r="K63" s="185"/>
      <c r="L63" s="185"/>
      <c r="M63" s="186">
        <f t="shared" si="30"/>
        <v>0</v>
      </c>
      <c r="N63" s="263">
        <f t="shared" si="31"/>
      </c>
      <c r="O63" s="186">
        <f t="shared" si="32"/>
        <v>2525313.2</v>
      </c>
      <c r="P63" s="186">
        <f t="shared" si="33"/>
        <v>197342.5</v>
      </c>
      <c r="Q63" s="186">
        <f t="shared" si="34"/>
        <v>-2327970.7</v>
      </c>
      <c r="R63" s="264">
        <f t="shared" si="35"/>
        <v>0.0781457523763785</v>
      </c>
    </row>
    <row r="64" spans="1:18" s="1" customFormat="1" ht="146.25" customHeight="1" hidden="1">
      <c r="A64" s="235" t="s">
        <v>204</v>
      </c>
      <c r="B64" s="221" t="s">
        <v>209</v>
      </c>
      <c r="C64" s="142"/>
      <c r="D64" s="186">
        <v>0</v>
      </c>
      <c r="E64" s="186">
        <v>0</v>
      </c>
      <c r="F64" s="186">
        <v>0</v>
      </c>
      <c r="G64" s="186">
        <f t="shared" si="26"/>
        <v>0</v>
      </c>
      <c r="H64" s="264">
        <f t="shared" si="27"/>
      </c>
      <c r="I64" s="186">
        <f t="shared" si="28"/>
        <v>0</v>
      </c>
      <c r="J64" s="264">
        <f t="shared" si="29"/>
      </c>
      <c r="K64" s="185"/>
      <c r="L64" s="185"/>
      <c r="M64" s="186">
        <f t="shared" si="30"/>
        <v>0</v>
      </c>
      <c r="N64" s="263">
        <f t="shared" si="31"/>
      </c>
      <c r="O64" s="186">
        <f t="shared" si="32"/>
        <v>0</v>
      </c>
      <c r="P64" s="186">
        <f t="shared" si="33"/>
        <v>0</v>
      </c>
      <c r="Q64" s="186">
        <f t="shared" si="34"/>
        <v>0</v>
      </c>
      <c r="R64" s="264">
        <f t="shared" si="35"/>
      </c>
    </row>
    <row r="65" spans="1:18" s="1" customFormat="1" ht="77.25" customHeight="1" hidden="1">
      <c r="A65" s="235">
        <v>41034500</v>
      </c>
      <c r="B65" s="221" t="s">
        <v>227</v>
      </c>
      <c r="C65" s="142"/>
      <c r="D65" s="186">
        <v>0</v>
      </c>
      <c r="E65" s="186">
        <v>0</v>
      </c>
      <c r="F65" s="186">
        <v>0</v>
      </c>
      <c r="G65" s="186">
        <f t="shared" si="26"/>
        <v>0</v>
      </c>
      <c r="H65" s="264">
        <f t="shared" si="27"/>
      </c>
      <c r="I65" s="186">
        <f t="shared" si="28"/>
        <v>0</v>
      </c>
      <c r="J65" s="264">
        <f t="shared" si="29"/>
      </c>
      <c r="K65" s="185">
        <v>2404.481</v>
      </c>
      <c r="L65" s="185"/>
      <c r="M65" s="186">
        <f t="shared" si="30"/>
        <v>-2404.481</v>
      </c>
      <c r="N65" s="264">
        <f t="shared" si="31"/>
        <v>0</v>
      </c>
      <c r="O65" s="186">
        <f t="shared" si="32"/>
        <v>2404.481</v>
      </c>
      <c r="P65" s="186">
        <f t="shared" si="33"/>
        <v>0</v>
      </c>
      <c r="Q65" s="186">
        <f t="shared" si="34"/>
        <v>-2404.481</v>
      </c>
      <c r="R65" s="264">
        <f t="shared" si="35"/>
        <v>0</v>
      </c>
    </row>
    <row r="66" spans="1:18" s="1" customFormat="1" ht="77.25" customHeight="1" hidden="1">
      <c r="A66" s="235">
        <v>41035200</v>
      </c>
      <c r="B66" s="221" t="s">
        <v>229</v>
      </c>
      <c r="C66" s="142"/>
      <c r="D66" s="186">
        <v>0</v>
      </c>
      <c r="E66" s="186">
        <v>0</v>
      </c>
      <c r="F66" s="186">
        <v>0</v>
      </c>
      <c r="G66" s="186">
        <f t="shared" si="26"/>
        <v>0</v>
      </c>
      <c r="H66" s="264">
        <f t="shared" si="27"/>
      </c>
      <c r="I66" s="186">
        <f t="shared" si="28"/>
        <v>0</v>
      </c>
      <c r="J66" s="264">
        <f t="shared" si="29"/>
      </c>
      <c r="K66" s="185"/>
      <c r="L66" s="185"/>
      <c r="M66" s="186">
        <f t="shared" si="30"/>
        <v>0</v>
      </c>
      <c r="N66" s="263">
        <f t="shared" si="31"/>
      </c>
      <c r="O66" s="186">
        <f t="shared" si="32"/>
        <v>0</v>
      </c>
      <c r="P66" s="186">
        <f t="shared" si="33"/>
        <v>0</v>
      </c>
      <c r="Q66" s="186">
        <f t="shared" si="34"/>
        <v>0</v>
      </c>
      <c r="R66" s="264">
        <f t="shared" si="35"/>
      </c>
    </row>
    <row r="67" spans="1:18" s="1" customFormat="1" ht="82.5" customHeight="1" hidden="1">
      <c r="A67" s="235">
        <v>41035300</v>
      </c>
      <c r="B67" s="221" t="s">
        <v>238</v>
      </c>
      <c r="C67" s="142"/>
      <c r="D67" s="186">
        <v>0</v>
      </c>
      <c r="E67" s="186">
        <v>0</v>
      </c>
      <c r="F67" s="186">
        <v>0</v>
      </c>
      <c r="G67" s="186">
        <f t="shared" si="26"/>
        <v>0</v>
      </c>
      <c r="H67" s="264">
        <f t="shared" si="27"/>
      </c>
      <c r="I67" s="186">
        <f t="shared" si="28"/>
        <v>0</v>
      </c>
      <c r="J67" s="264">
        <f t="shared" si="29"/>
      </c>
      <c r="K67" s="185"/>
      <c r="L67" s="185"/>
      <c r="M67" s="186">
        <f t="shared" si="30"/>
        <v>0</v>
      </c>
      <c r="N67" s="263">
        <f t="shared" si="31"/>
      </c>
      <c r="O67" s="186">
        <f t="shared" si="32"/>
        <v>0</v>
      </c>
      <c r="P67" s="186">
        <f t="shared" si="33"/>
        <v>0</v>
      </c>
      <c r="Q67" s="186">
        <f t="shared" si="34"/>
        <v>0</v>
      </c>
      <c r="R67" s="264">
        <f t="shared" si="35"/>
      </c>
    </row>
    <row r="68" spans="1:18" s="1" customFormat="1" ht="72" customHeight="1">
      <c r="A68" s="235" t="s">
        <v>205</v>
      </c>
      <c r="B68" s="221" t="s">
        <v>210</v>
      </c>
      <c r="C68" s="142"/>
      <c r="D68" s="186">
        <v>10099.7</v>
      </c>
      <c r="E68" s="186">
        <v>841.6</v>
      </c>
      <c r="F68" s="186">
        <v>841.6</v>
      </c>
      <c r="G68" s="186">
        <f t="shared" si="26"/>
        <v>0</v>
      </c>
      <c r="H68" s="264">
        <f t="shared" si="27"/>
        <v>1</v>
      </c>
      <c r="I68" s="186">
        <f t="shared" si="28"/>
        <v>-9258.1</v>
      </c>
      <c r="J68" s="264">
        <f t="shared" si="29"/>
        <v>0.08332920779825143</v>
      </c>
      <c r="K68" s="185"/>
      <c r="L68" s="185"/>
      <c r="M68" s="186">
        <f t="shared" si="30"/>
        <v>0</v>
      </c>
      <c r="N68" s="263">
        <f t="shared" si="31"/>
      </c>
      <c r="O68" s="186">
        <f t="shared" si="32"/>
        <v>10099.7</v>
      </c>
      <c r="P68" s="186">
        <f t="shared" si="33"/>
        <v>841.6</v>
      </c>
      <c r="Q68" s="186">
        <f t="shared" si="34"/>
        <v>-9258.1</v>
      </c>
      <c r="R68" s="264">
        <f t="shared" si="35"/>
        <v>0.08332920779825143</v>
      </c>
    </row>
    <row r="69" spans="1:18" s="1" customFormat="1" ht="81" customHeight="1" hidden="1">
      <c r="A69" s="235">
        <v>41035500</v>
      </c>
      <c r="B69" s="221" t="s">
        <v>230</v>
      </c>
      <c r="C69" s="142"/>
      <c r="D69" s="186">
        <v>0</v>
      </c>
      <c r="E69" s="186">
        <v>0</v>
      </c>
      <c r="F69" s="186" t="s">
        <v>255</v>
      </c>
      <c r="G69" s="186" t="e">
        <f t="shared" si="26"/>
        <v>#VALUE!</v>
      </c>
      <c r="H69" s="264">
        <f t="shared" si="27"/>
      </c>
      <c r="I69" s="186" t="e">
        <f t="shared" si="28"/>
        <v>#VALUE!</v>
      </c>
      <c r="J69" s="264">
        <f t="shared" si="29"/>
      </c>
      <c r="K69" s="185"/>
      <c r="L69" s="185"/>
      <c r="M69" s="186">
        <f t="shared" si="30"/>
        <v>0</v>
      </c>
      <c r="N69" s="263">
        <f t="shared" si="31"/>
      </c>
      <c r="O69" s="186">
        <f t="shared" si="32"/>
        <v>0</v>
      </c>
      <c r="P69" s="186" t="e">
        <f t="shared" si="33"/>
        <v>#VALUE!</v>
      </c>
      <c r="Q69" s="186" t="e">
        <f t="shared" si="34"/>
        <v>#VALUE!</v>
      </c>
      <c r="R69" s="264">
        <f t="shared" si="35"/>
      </c>
    </row>
    <row r="70" spans="1:18" s="1" customFormat="1" ht="105.75" customHeight="1">
      <c r="A70" s="235">
        <v>41035600</v>
      </c>
      <c r="B70" s="221" t="s">
        <v>231</v>
      </c>
      <c r="C70" s="142"/>
      <c r="D70" s="186">
        <v>7221.8</v>
      </c>
      <c r="E70" s="186">
        <v>0</v>
      </c>
      <c r="F70" s="186">
        <v>0</v>
      </c>
      <c r="G70" s="186">
        <f t="shared" si="26"/>
        <v>0</v>
      </c>
      <c r="H70" s="264">
        <f t="shared" si="27"/>
      </c>
      <c r="I70" s="186">
        <f t="shared" si="28"/>
        <v>-7221.8</v>
      </c>
      <c r="J70" s="264">
        <f t="shared" si="29"/>
        <v>0</v>
      </c>
      <c r="K70" s="185"/>
      <c r="L70" s="185"/>
      <c r="M70" s="186">
        <f t="shared" si="30"/>
        <v>0</v>
      </c>
      <c r="N70" s="263">
        <f t="shared" si="31"/>
      </c>
      <c r="O70" s="186">
        <f t="shared" si="32"/>
        <v>7221.8</v>
      </c>
      <c r="P70" s="186">
        <f t="shared" si="33"/>
        <v>0</v>
      </c>
      <c r="Q70" s="186">
        <f t="shared" si="34"/>
        <v>-7221.8</v>
      </c>
      <c r="R70" s="264">
        <f t="shared" si="35"/>
        <v>0</v>
      </c>
    </row>
    <row r="71" spans="1:18" s="1" customFormat="1" ht="129.75" customHeight="1" hidden="1">
      <c r="A71" s="235">
        <v>41035900</v>
      </c>
      <c r="B71" s="221" t="s">
        <v>228</v>
      </c>
      <c r="C71" s="142"/>
      <c r="D71" s="186">
        <v>0</v>
      </c>
      <c r="E71" s="186">
        <v>0</v>
      </c>
      <c r="F71" s="186">
        <v>0</v>
      </c>
      <c r="G71" s="186">
        <f t="shared" si="26"/>
        <v>0</v>
      </c>
      <c r="H71" s="264">
        <f t="shared" si="27"/>
      </c>
      <c r="I71" s="186">
        <f t="shared" si="28"/>
        <v>0</v>
      </c>
      <c r="J71" s="264">
        <f t="shared" si="29"/>
      </c>
      <c r="K71" s="185"/>
      <c r="L71" s="185"/>
      <c r="M71" s="186">
        <f t="shared" si="30"/>
        <v>0</v>
      </c>
      <c r="N71" s="263">
        <f t="shared" si="31"/>
      </c>
      <c r="O71" s="186">
        <f t="shared" si="32"/>
        <v>0</v>
      </c>
      <c r="P71" s="186">
        <f t="shared" si="33"/>
        <v>0</v>
      </c>
      <c r="Q71" s="186">
        <f t="shared" si="34"/>
        <v>0</v>
      </c>
      <c r="R71" s="264">
        <f t="shared" si="35"/>
      </c>
    </row>
    <row r="72" spans="1:18" s="1" customFormat="1" ht="384" customHeight="1" hidden="1">
      <c r="A72" s="235">
        <v>41036100</v>
      </c>
      <c r="B72" s="221" t="s">
        <v>232</v>
      </c>
      <c r="C72" s="142"/>
      <c r="D72" s="186">
        <v>0</v>
      </c>
      <c r="E72" s="186">
        <v>0</v>
      </c>
      <c r="F72" s="186">
        <v>0</v>
      </c>
      <c r="G72" s="186">
        <f t="shared" si="26"/>
        <v>0</v>
      </c>
      <c r="H72" s="264">
        <f t="shared" si="27"/>
      </c>
      <c r="I72" s="186">
        <f t="shared" si="28"/>
        <v>0</v>
      </c>
      <c r="J72" s="264">
        <f t="shared" si="29"/>
      </c>
      <c r="K72" s="185"/>
      <c r="L72" s="185"/>
      <c r="M72" s="186">
        <f t="shared" si="30"/>
        <v>0</v>
      </c>
      <c r="N72" s="263">
        <f t="shared" si="31"/>
      </c>
      <c r="O72" s="186">
        <f t="shared" si="32"/>
        <v>0</v>
      </c>
      <c r="P72" s="186">
        <f t="shared" si="33"/>
        <v>0</v>
      </c>
      <c r="Q72" s="186">
        <f t="shared" si="34"/>
        <v>0</v>
      </c>
      <c r="R72" s="264">
        <f t="shared" si="35"/>
      </c>
    </row>
    <row r="73" spans="1:18" s="1" customFormat="1" ht="317.25" customHeight="1" hidden="1">
      <c r="A73" s="235">
        <v>41036400</v>
      </c>
      <c r="B73" s="221" t="s">
        <v>233</v>
      </c>
      <c r="C73" s="142"/>
      <c r="D73" s="186">
        <v>0</v>
      </c>
      <c r="E73" s="186">
        <v>0</v>
      </c>
      <c r="F73" s="186">
        <v>0</v>
      </c>
      <c r="G73" s="186">
        <f t="shared" si="26"/>
        <v>0</v>
      </c>
      <c r="H73" s="264">
        <f t="shared" si="27"/>
      </c>
      <c r="I73" s="186">
        <f t="shared" si="28"/>
        <v>0</v>
      </c>
      <c r="J73" s="264">
        <f t="shared" si="29"/>
      </c>
      <c r="K73" s="185"/>
      <c r="L73" s="185"/>
      <c r="M73" s="186">
        <f t="shared" si="30"/>
        <v>0</v>
      </c>
      <c r="N73" s="263">
        <f t="shared" si="31"/>
      </c>
      <c r="O73" s="186">
        <f t="shared" si="32"/>
        <v>0</v>
      </c>
      <c r="P73" s="186">
        <f t="shared" si="33"/>
        <v>0</v>
      </c>
      <c r="Q73" s="186">
        <f t="shared" si="34"/>
        <v>0</v>
      </c>
      <c r="R73" s="264">
        <f t="shared" si="35"/>
      </c>
    </row>
    <row r="74" spans="1:18" s="1" customFormat="1" ht="91.5" customHeight="1" hidden="1">
      <c r="A74" s="235">
        <v>41037000</v>
      </c>
      <c r="B74" s="221" t="s">
        <v>239</v>
      </c>
      <c r="C74" s="142"/>
      <c r="D74" s="186">
        <v>0</v>
      </c>
      <c r="E74" s="186">
        <v>0</v>
      </c>
      <c r="F74" s="186">
        <v>0</v>
      </c>
      <c r="G74" s="186">
        <f t="shared" si="26"/>
        <v>0</v>
      </c>
      <c r="H74" s="264">
        <f t="shared" si="27"/>
      </c>
      <c r="I74" s="186">
        <f t="shared" si="28"/>
        <v>0</v>
      </c>
      <c r="J74" s="264">
        <f t="shared" si="29"/>
      </c>
      <c r="K74" s="185"/>
      <c r="L74" s="185"/>
      <c r="M74" s="186">
        <f t="shared" si="30"/>
        <v>0</v>
      </c>
      <c r="N74" s="263">
        <f t="shared" si="31"/>
      </c>
      <c r="O74" s="186">
        <f t="shared" si="32"/>
        <v>0</v>
      </c>
      <c r="P74" s="186">
        <f t="shared" si="33"/>
        <v>0</v>
      </c>
      <c r="Q74" s="186">
        <f t="shared" si="34"/>
        <v>0</v>
      </c>
      <c r="R74" s="264">
        <f t="shared" si="35"/>
      </c>
    </row>
    <row r="75" spans="1:18" s="1" customFormat="1" ht="118.5" customHeight="1" hidden="1">
      <c r="A75" s="235">
        <v>41037200</v>
      </c>
      <c r="B75" s="221" t="s">
        <v>234</v>
      </c>
      <c r="C75" s="142"/>
      <c r="D75" s="186">
        <v>0</v>
      </c>
      <c r="E75" s="186">
        <v>0</v>
      </c>
      <c r="F75" s="186">
        <v>0</v>
      </c>
      <c r="G75" s="186">
        <f t="shared" si="26"/>
        <v>0</v>
      </c>
      <c r="H75" s="264">
        <f t="shared" si="27"/>
      </c>
      <c r="I75" s="186">
        <f t="shared" si="28"/>
        <v>0</v>
      </c>
      <c r="J75" s="264">
        <f t="shared" si="29"/>
      </c>
      <c r="K75" s="185"/>
      <c r="L75" s="185"/>
      <c r="M75" s="186">
        <f t="shared" si="30"/>
        <v>0</v>
      </c>
      <c r="N75" s="263">
        <f t="shared" si="31"/>
      </c>
      <c r="O75" s="186">
        <f t="shared" si="32"/>
        <v>0</v>
      </c>
      <c r="P75" s="186">
        <f t="shared" si="33"/>
        <v>0</v>
      </c>
      <c r="Q75" s="186">
        <f t="shared" si="34"/>
        <v>0</v>
      </c>
      <c r="R75" s="264">
        <f t="shared" si="35"/>
      </c>
    </row>
    <row r="76" spans="1:18" s="1" customFormat="1" ht="133.5" customHeight="1">
      <c r="A76" s="235" t="s">
        <v>206</v>
      </c>
      <c r="B76" s="221" t="s">
        <v>208</v>
      </c>
      <c r="C76" s="141"/>
      <c r="D76" s="207">
        <v>0</v>
      </c>
      <c r="E76" s="207">
        <v>0</v>
      </c>
      <c r="F76" s="207">
        <v>0</v>
      </c>
      <c r="G76" s="186">
        <f t="shared" si="26"/>
        <v>0</v>
      </c>
      <c r="H76" s="264">
        <f t="shared" si="27"/>
      </c>
      <c r="I76" s="186">
        <f t="shared" si="28"/>
        <v>0</v>
      </c>
      <c r="J76" s="264">
        <f t="shared" si="29"/>
      </c>
      <c r="K76" s="213">
        <v>247808.7</v>
      </c>
      <c r="L76" s="207">
        <v>17508.4</v>
      </c>
      <c r="M76" s="186">
        <f t="shared" si="30"/>
        <v>-230300.30000000002</v>
      </c>
      <c r="N76" s="264">
        <f t="shared" si="31"/>
        <v>0.07065288668234812</v>
      </c>
      <c r="O76" s="186">
        <f t="shared" si="32"/>
        <v>247808.7</v>
      </c>
      <c r="P76" s="186">
        <f t="shared" si="33"/>
        <v>17508.4</v>
      </c>
      <c r="Q76" s="186">
        <f t="shared" si="34"/>
        <v>-230300.30000000002</v>
      </c>
      <c r="R76" s="264">
        <f t="shared" si="35"/>
        <v>0.07065288668234812</v>
      </c>
    </row>
    <row r="77" spans="1:18" s="1" customFormat="1" ht="103.5" customHeight="1" hidden="1">
      <c r="A77" s="235">
        <v>41039100</v>
      </c>
      <c r="B77" s="272" t="s">
        <v>241</v>
      </c>
      <c r="C77" s="141"/>
      <c r="D77" s="207"/>
      <c r="E77" s="207"/>
      <c r="F77" s="207"/>
      <c r="G77" s="186">
        <f>F77-E77</f>
        <v>0</v>
      </c>
      <c r="H77" s="264">
        <f>_xlfn.IFERROR(F77/E77,"")</f>
      </c>
      <c r="I77" s="186">
        <f>F77-D77</f>
        <v>0</v>
      </c>
      <c r="J77" s="264">
        <f>_xlfn.IFERROR(F77/D77,"")</f>
      </c>
      <c r="K77" s="213"/>
      <c r="L77" s="207"/>
      <c r="M77" s="186">
        <f>L77-K77</f>
        <v>0</v>
      </c>
      <c r="N77" s="264">
        <f>_xlfn.IFERROR(L77/K77,"")</f>
      </c>
      <c r="O77" s="186">
        <f>D77+K77</f>
        <v>0</v>
      </c>
      <c r="P77" s="186">
        <f>L77+F77</f>
        <v>0</v>
      </c>
      <c r="Q77" s="186">
        <f>P77-O77</f>
        <v>0</v>
      </c>
      <c r="R77" s="264">
        <f>_xlfn.IFERROR(P77/O77,"")</f>
      </c>
    </row>
    <row r="78" spans="1:33" ht="20.25">
      <c r="A78" s="107">
        <v>900102</v>
      </c>
      <c r="B78" s="154" t="s">
        <v>23</v>
      </c>
      <c r="C78" s="154"/>
      <c r="D78" s="217">
        <f>D51+D52</f>
        <v>9972266.481</v>
      </c>
      <c r="E78" s="217">
        <f>E51+E52</f>
        <v>792704.908</v>
      </c>
      <c r="F78" s="217">
        <f>F52+F51</f>
        <v>820880.04154</v>
      </c>
      <c r="G78" s="217">
        <f t="shared" si="5"/>
        <v>28175.13353999995</v>
      </c>
      <c r="H78" s="226">
        <f aca="true" t="shared" si="36" ref="H78:H85">_xlfn.IFERROR(F78/E78,"")</f>
        <v>1.035543029008217</v>
      </c>
      <c r="I78" s="217">
        <f aca="true" t="shared" si="37" ref="I78:I85">F78-D78</f>
        <v>-9151386.43946</v>
      </c>
      <c r="J78" s="226">
        <f>_xlfn.IFERROR(F78/D78,"")</f>
        <v>0.08231629621049634</v>
      </c>
      <c r="K78" s="217">
        <f>K52+K51</f>
        <v>692176.27226</v>
      </c>
      <c r="L78" s="217">
        <f>L52+L51</f>
        <v>56092.681130000004</v>
      </c>
      <c r="M78" s="217">
        <f>L78-K78</f>
        <v>-636083.59113</v>
      </c>
      <c r="N78" s="226">
        <f>_xlfn.IFERROR(L78/K78,"")</f>
        <v>0.0810381450188314</v>
      </c>
      <c r="O78" s="217">
        <f>O52+O51</f>
        <v>10664442.753260002</v>
      </c>
      <c r="P78" s="217">
        <f>P52+P51</f>
        <v>876972.72267</v>
      </c>
      <c r="Q78" s="217">
        <f aca="true" t="shared" si="38" ref="Q78:Q84">P78-O78</f>
        <v>-9787470.030590001</v>
      </c>
      <c r="R78" s="226">
        <f>_xlfn.IFERROR(P78/O78,"")</f>
        <v>0.08223333773364945</v>
      </c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18" s="1" customFormat="1" ht="47.25" hidden="1">
      <c r="A79" s="13" t="s">
        <v>99</v>
      </c>
      <c r="B79" s="17" t="s">
        <v>96</v>
      </c>
      <c r="C79" s="44"/>
      <c r="D79" s="120"/>
      <c r="E79" s="120"/>
      <c r="F79" s="120"/>
      <c r="G79" s="121"/>
      <c r="H79" s="226">
        <f t="shared" si="36"/>
      </c>
      <c r="I79" s="121">
        <f t="shared" si="37"/>
        <v>0</v>
      </c>
      <c r="J79" s="121" t="e">
        <f aca="true" t="shared" si="39" ref="J79:J85">F79/D79*100</f>
        <v>#DIV/0!</v>
      </c>
      <c r="K79" s="122">
        <v>0</v>
      </c>
      <c r="L79" s="122">
        <v>0</v>
      </c>
      <c r="M79" s="123"/>
      <c r="N79" s="123"/>
      <c r="O79" s="124">
        <f aca="true" t="shared" si="40" ref="O79:O85">D79+K79</f>
        <v>0</v>
      </c>
      <c r="P79" s="124">
        <f aca="true" t="shared" si="41" ref="P79:P85">L79+F79</f>
        <v>0</v>
      </c>
      <c r="Q79" s="124">
        <f t="shared" si="38"/>
        <v>0</v>
      </c>
      <c r="R79" s="124" t="e">
        <f aca="true" t="shared" si="42" ref="R79:R85">P79/O79*100</f>
        <v>#DIV/0!</v>
      </c>
    </row>
    <row r="80" spans="1:18" s="1" customFormat="1" ht="31.5" hidden="1">
      <c r="A80" s="13" t="s">
        <v>100</v>
      </c>
      <c r="B80" s="17" t="s">
        <v>97</v>
      </c>
      <c r="C80" s="44"/>
      <c r="D80" s="120"/>
      <c r="E80" s="120"/>
      <c r="F80" s="120"/>
      <c r="G80" s="121"/>
      <c r="H80" s="226">
        <f t="shared" si="36"/>
      </c>
      <c r="I80" s="121">
        <f t="shared" si="37"/>
        <v>0</v>
      </c>
      <c r="J80" s="121" t="e">
        <f t="shared" si="39"/>
        <v>#DIV/0!</v>
      </c>
      <c r="K80" s="122">
        <v>0</v>
      </c>
      <c r="L80" s="122">
        <v>0</v>
      </c>
      <c r="M80" s="123"/>
      <c r="N80" s="123"/>
      <c r="O80" s="124">
        <f t="shared" si="40"/>
        <v>0</v>
      </c>
      <c r="P80" s="124">
        <f t="shared" si="41"/>
        <v>0</v>
      </c>
      <c r="Q80" s="124">
        <f t="shared" si="38"/>
        <v>0</v>
      </c>
      <c r="R80" s="124" t="e">
        <f t="shared" si="42"/>
        <v>#DIV/0!</v>
      </c>
    </row>
    <row r="81" spans="1:18" s="1" customFormat="1" ht="47.25" hidden="1">
      <c r="A81" s="13" t="s">
        <v>94</v>
      </c>
      <c r="B81" s="17" t="s">
        <v>101</v>
      </c>
      <c r="C81" s="44"/>
      <c r="D81" s="120"/>
      <c r="E81" s="120"/>
      <c r="F81" s="120"/>
      <c r="G81" s="121"/>
      <c r="H81" s="226">
        <f t="shared" si="36"/>
      </c>
      <c r="I81" s="121">
        <f t="shared" si="37"/>
        <v>0</v>
      </c>
      <c r="J81" s="121" t="e">
        <f t="shared" si="39"/>
        <v>#DIV/0!</v>
      </c>
      <c r="K81" s="125"/>
      <c r="L81" s="125">
        <v>0</v>
      </c>
      <c r="M81" s="121">
        <f>L81-K81</f>
        <v>0</v>
      </c>
      <c r="N81" s="123" t="e">
        <f>L81/K81*100</f>
        <v>#DIV/0!</v>
      </c>
      <c r="O81" s="124">
        <f t="shared" si="40"/>
        <v>0</v>
      </c>
      <c r="P81" s="124">
        <f t="shared" si="41"/>
        <v>0</v>
      </c>
      <c r="Q81" s="124">
        <f t="shared" si="38"/>
        <v>0</v>
      </c>
      <c r="R81" s="124" t="e">
        <f t="shared" si="42"/>
        <v>#DIV/0!</v>
      </c>
    </row>
    <row r="82" spans="1:18" s="1" customFormat="1" ht="20.25" hidden="1">
      <c r="A82" s="13" t="s">
        <v>95</v>
      </c>
      <c r="B82" s="17" t="s">
        <v>98</v>
      </c>
      <c r="C82" s="44"/>
      <c r="D82" s="120"/>
      <c r="E82" s="120"/>
      <c r="F82" s="120"/>
      <c r="G82" s="121"/>
      <c r="H82" s="226">
        <f t="shared" si="36"/>
      </c>
      <c r="I82" s="121">
        <f t="shared" si="37"/>
        <v>0</v>
      </c>
      <c r="J82" s="121" t="e">
        <f t="shared" si="39"/>
        <v>#DIV/0!</v>
      </c>
      <c r="K82" s="125">
        <v>14155.1</v>
      </c>
      <c r="L82" s="125">
        <v>14356.1</v>
      </c>
      <c r="M82" s="121">
        <f>L82-K82</f>
        <v>201</v>
      </c>
      <c r="N82" s="121">
        <f>L82/K82*100</f>
        <v>101.41998290368844</v>
      </c>
      <c r="O82" s="124">
        <f t="shared" si="40"/>
        <v>14155.1</v>
      </c>
      <c r="P82" s="124">
        <f t="shared" si="41"/>
        <v>14356.1</v>
      </c>
      <c r="Q82" s="124">
        <f t="shared" si="38"/>
        <v>201</v>
      </c>
      <c r="R82" s="124">
        <f t="shared" si="42"/>
        <v>101.41998290368844</v>
      </c>
    </row>
    <row r="83" spans="1:33" ht="31.5" hidden="1">
      <c r="A83" s="4">
        <v>43000000</v>
      </c>
      <c r="B83" s="6" t="s">
        <v>81</v>
      </c>
      <c r="C83" s="7">
        <f>C84</f>
        <v>0</v>
      </c>
      <c r="D83" s="126"/>
      <c r="E83" s="126"/>
      <c r="F83" s="126">
        <f>F84</f>
        <v>0</v>
      </c>
      <c r="G83" s="127"/>
      <c r="H83" s="226">
        <f t="shared" si="36"/>
      </c>
      <c r="I83" s="127">
        <f t="shared" si="37"/>
        <v>0</v>
      </c>
      <c r="J83" s="127" t="e">
        <f t="shared" si="39"/>
        <v>#DIV/0!</v>
      </c>
      <c r="K83" s="128">
        <f>K84</f>
        <v>0</v>
      </c>
      <c r="L83" s="128">
        <f>L84</f>
        <v>0</v>
      </c>
      <c r="M83" s="127">
        <f>L83-K83</f>
        <v>0</v>
      </c>
      <c r="N83" s="127" t="e">
        <f>L83/K83*100</f>
        <v>#DIV/0!</v>
      </c>
      <c r="O83" s="129">
        <f t="shared" si="40"/>
        <v>0</v>
      </c>
      <c r="P83" s="129">
        <f t="shared" si="41"/>
        <v>0</v>
      </c>
      <c r="Q83" s="129">
        <f t="shared" si="38"/>
        <v>0</v>
      </c>
      <c r="R83" s="129" t="e">
        <f t="shared" si="42"/>
        <v>#DIV/0!</v>
      </c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20.25" hidden="1">
      <c r="A84" s="13">
        <v>43010000</v>
      </c>
      <c r="B84" s="17" t="s">
        <v>56</v>
      </c>
      <c r="C84" s="14"/>
      <c r="D84" s="130"/>
      <c r="E84" s="130"/>
      <c r="F84" s="130"/>
      <c r="G84" s="131"/>
      <c r="H84" s="226">
        <f t="shared" si="36"/>
      </c>
      <c r="I84" s="131">
        <f t="shared" si="37"/>
        <v>0</v>
      </c>
      <c r="J84" s="131" t="e">
        <f t="shared" si="39"/>
        <v>#DIV/0!</v>
      </c>
      <c r="K84" s="132"/>
      <c r="L84" s="132"/>
      <c r="M84" s="124">
        <f>L84-K84</f>
        <v>0</v>
      </c>
      <c r="N84" s="121" t="e">
        <f>L84/K84*100</f>
        <v>#DIV/0!</v>
      </c>
      <c r="O84" s="129">
        <f t="shared" si="40"/>
        <v>0</v>
      </c>
      <c r="P84" s="129">
        <f t="shared" si="41"/>
        <v>0</v>
      </c>
      <c r="Q84" s="129">
        <f t="shared" si="38"/>
        <v>0</v>
      </c>
      <c r="R84" s="129" t="e">
        <f t="shared" si="42"/>
        <v>#DIV/0!</v>
      </c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20.25" hidden="1">
      <c r="A85" s="8">
        <v>900103</v>
      </c>
      <c r="B85" s="9" t="s">
        <v>102</v>
      </c>
      <c r="C85" s="10" t="e">
        <f>C51+C52</f>
        <v>#REF!</v>
      </c>
      <c r="D85" s="133">
        <f>D78+D79+D80+D81+D82</f>
        <v>9972266.481</v>
      </c>
      <c r="E85" s="133"/>
      <c r="F85" s="133">
        <f>F78+F79+F80+F81+F82</f>
        <v>820880.04154</v>
      </c>
      <c r="G85" s="134"/>
      <c r="H85" s="226">
        <f t="shared" si="36"/>
      </c>
      <c r="I85" s="134">
        <f t="shared" si="37"/>
        <v>-9151386.43946</v>
      </c>
      <c r="J85" s="134">
        <f t="shared" si="39"/>
        <v>8.231629621049635</v>
      </c>
      <c r="K85" s="122">
        <f>K78+K81+K82</f>
        <v>706331.37226</v>
      </c>
      <c r="L85" s="122">
        <f>L78+L81+L82</f>
        <v>70448.78113</v>
      </c>
      <c r="M85" s="134">
        <f>L85-K85</f>
        <v>-635882.59113</v>
      </c>
      <c r="N85" s="135">
        <f>L85/K85*100</f>
        <v>9.97389948921423</v>
      </c>
      <c r="O85" s="134">
        <f t="shared" si="40"/>
        <v>10678597.853260001</v>
      </c>
      <c r="P85" s="134">
        <f t="shared" si="41"/>
        <v>891328.82267</v>
      </c>
      <c r="Q85" s="134">
        <f>P85-O85</f>
        <v>-9787269.030590001</v>
      </c>
      <c r="R85" s="135">
        <f t="shared" si="42"/>
        <v>8.346871330095944</v>
      </c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2:18" ht="15.75">
      <c r="B86" s="30"/>
      <c r="C86" s="30"/>
      <c r="D86" s="136"/>
      <c r="E86" s="136"/>
      <c r="F86" s="85"/>
      <c r="G86" s="116"/>
      <c r="H86" s="116"/>
      <c r="I86" s="137"/>
      <c r="J86" s="137"/>
      <c r="K86" s="102"/>
      <c r="L86" s="102"/>
      <c r="M86" s="115"/>
      <c r="N86" s="115"/>
      <c r="O86" s="116"/>
      <c r="P86" s="116"/>
      <c r="Q86" s="116"/>
      <c r="R86" s="116"/>
    </row>
    <row r="87" spans="2:18" ht="15.75">
      <c r="B87" s="55"/>
      <c r="C87" s="32"/>
      <c r="D87" s="117"/>
      <c r="E87" s="117"/>
      <c r="F87" s="117"/>
      <c r="G87" s="118"/>
      <c r="H87" s="118"/>
      <c r="I87" s="116"/>
      <c r="J87" s="116"/>
      <c r="K87" s="119"/>
      <c r="L87" s="119"/>
      <c r="M87" s="115"/>
      <c r="N87" s="115"/>
      <c r="O87" s="116"/>
      <c r="P87" s="116"/>
      <c r="Q87" s="116"/>
      <c r="R87" s="116"/>
    </row>
    <row r="88" spans="2:12" ht="15.75">
      <c r="B88" s="31"/>
      <c r="C88" s="32"/>
      <c r="D88" s="84"/>
      <c r="E88" s="84"/>
      <c r="F88" s="80"/>
      <c r="G88" s="46"/>
      <c r="H88" s="46"/>
      <c r="I88" s="46"/>
      <c r="J88" s="46"/>
      <c r="K88" s="111"/>
      <c r="L88" s="111"/>
    </row>
    <row r="89" spans="2:12" ht="18.75">
      <c r="B89" s="114"/>
      <c r="C89" s="33"/>
      <c r="D89" s="79"/>
      <c r="E89" s="79"/>
      <c r="F89" s="85"/>
      <c r="K89" s="109"/>
      <c r="L89" s="109"/>
    </row>
    <row r="90" spans="2:8" ht="15.75">
      <c r="B90" s="24"/>
      <c r="C90" s="24"/>
      <c r="D90" s="79"/>
      <c r="E90" s="79"/>
      <c r="F90" s="79"/>
      <c r="G90" s="46"/>
      <c r="H90" s="46"/>
    </row>
    <row r="91" spans="2:5" ht="15.75">
      <c r="B91" s="24"/>
      <c r="C91" s="24"/>
      <c r="D91" s="79"/>
      <c r="E91" s="79"/>
    </row>
    <row r="92" spans="2:5" ht="15.75">
      <c r="B92" s="24"/>
      <c r="C92" s="24"/>
      <c r="D92" s="82"/>
      <c r="E92" s="82"/>
    </row>
    <row r="93" spans="2:5" ht="15.75">
      <c r="B93" s="24"/>
      <c r="C93" s="24"/>
      <c r="D93" s="86"/>
      <c r="E93" s="82"/>
    </row>
    <row r="94" spans="2:5" ht="15.75">
      <c r="B94" s="24"/>
      <c r="C94" s="24"/>
      <c r="D94" s="82"/>
      <c r="E94" s="82"/>
    </row>
    <row r="95" ht="15.75">
      <c r="D95" s="85"/>
    </row>
    <row r="138" spans="1:13" ht="15.75">
      <c r="A138" s="285"/>
      <c r="B138" s="285"/>
      <c r="C138" s="285"/>
      <c r="D138" s="285"/>
      <c r="E138" s="285"/>
      <c r="F138" s="285"/>
      <c r="G138" s="285"/>
      <c r="H138" s="285"/>
      <c r="I138" s="285"/>
      <c r="J138" s="285"/>
      <c r="K138" s="285"/>
      <c r="L138" s="285"/>
      <c r="M138" s="285"/>
    </row>
  </sheetData>
  <sheetProtection/>
  <mergeCells count="12">
    <mergeCell ref="A1:R1"/>
    <mergeCell ref="A2:R2"/>
    <mergeCell ref="A3:R3"/>
    <mergeCell ref="O7:R7"/>
    <mergeCell ref="C7:J7"/>
    <mergeCell ref="A4:S4"/>
    <mergeCell ref="A138:M138"/>
    <mergeCell ref="A5:R5"/>
    <mergeCell ref="K7:N7"/>
    <mergeCell ref="A7:A8"/>
    <mergeCell ref="B7:B8"/>
    <mergeCell ref="Q6:R6"/>
  </mergeCells>
  <printOptions horizontalCentered="1"/>
  <pageMargins left="0.1968503937007874" right="0.2755905511811024" top="0.3937007874015748" bottom="0.2755905511811024" header="0.15748031496062992" footer="0.15748031496062992"/>
  <pageSetup horizontalDpi="300" verticalDpi="300" orientation="landscape" paperSize="9" scale="37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19"/>
  <sheetViews>
    <sheetView showGridLines="0" showZeros="0" tabSelected="1" view="pageBreakPreview" zoomScale="85" zoomScaleNormal="75" zoomScaleSheetLayoutView="85" zoomScalePageLayoutView="0" workbookViewId="0" topLeftCell="A1">
      <pane xSplit="2" ySplit="5" topLeftCell="G8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1" sqref="E31"/>
    </sheetView>
  </sheetViews>
  <sheetFormatPr defaultColWidth="7.625" defaultRowHeight="12.75"/>
  <cols>
    <col min="1" max="1" width="11.00390625" style="35" customWidth="1"/>
    <col min="2" max="2" width="57.375" style="28" customWidth="1"/>
    <col min="3" max="3" width="25.00390625" style="98" customWidth="1"/>
    <col min="4" max="4" width="25.00390625" style="253" customWidth="1"/>
    <col min="5" max="5" width="22.75390625" style="106" customWidth="1"/>
    <col min="6" max="6" width="22.25390625" style="5" customWidth="1"/>
    <col min="7" max="7" width="20.875" style="5" customWidth="1"/>
    <col min="8" max="8" width="25.125" style="5" customWidth="1"/>
    <col min="9" max="9" width="17.00390625" style="5" customWidth="1"/>
    <col min="10" max="10" width="18.625" style="1" customWidth="1"/>
    <col min="11" max="11" width="18.75390625" style="1" customWidth="1"/>
    <col min="12" max="12" width="19.00390625" style="22" customWidth="1"/>
    <col min="13" max="13" width="16.25390625" style="22" customWidth="1"/>
    <col min="14" max="14" width="1.00390625" style="5" hidden="1" customWidth="1"/>
    <col min="15" max="15" width="23.125" style="5" customWidth="1"/>
    <col min="16" max="16" width="22.00390625" style="5" customWidth="1"/>
    <col min="17" max="17" width="22.875" style="5" customWidth="1"/>
    <col min="18" max="18" width="14.00390625" style="5" customWidth="1"/>
    <col min="19" max="20" width="7.625" style="23" customWidth="1"/>
    <col min="21" max="16384" width="7.625" style="5" customWidth="1"/>
  </cols>
  <sheetData>
    <row r="1" spans="1:10" ht="18" customHeight="1">
      <c r="A1" s="305" t="s">
        <v>141</v>
      </c>
      <c r="B1" s="305"/>
      <c r="C1" s="305"/>
      <c r="D1" s="305"/>
      <c r="E1" s="275"/>
      <c r="F1" s="47"/>
      <c r="G1" s="47"/>
      <c r="H1" s="46"/>
      <c r="I1" s="46"/>
      <c r="J1" s="1" t="s">
        <v>24</v>
      </c>
    </row>
    <row r="2" spans="1:20" s="1" customFormat="1" ht="15.75">
      <c r="A2" s="34"/>
      <c r="B2" s="34" t="s">
        <v>24</v>
      </c>
      <c r="C2" s="92"/>
      <c r="D2" s="244"/>
      <c r="E2" s="276"/>
      <c r="F2" s="48"/>
      <c r="G2" s="48"/>
      <c r="H2" s="49"/>
      <c r="I2" s="48"/>
      <c r="J2" s="78"/>
      <c r="K2" s="254"/>
      <c r="L2" s="255"/>
      <c r="M2" s="22"/>
      <c r="R2" s="1" t="s">
        <v>226</v>
      </c>
      <c r="S2" s="22"/>
      <c r="T2" s="22"/>
    </row>
    <row r="3" spans="1:18" s="22" customFormat="1" ht="20.25">
      <c r="A3" s="289" t="s">
        <v>138</v>
      </c>
      <c r="B3" s="290" t="s">
        <v>25</v>
      </c>
      <c r="C3" s="304" t="s">
        <v>78</v>
      </c>
      <c r="D3" s="304"/>
      <c r="E3" s="304"/>
      <c r="F3" s="304"/>
      <c r="G3" s="304"/>
      <c r="H3" s="304"/>
      <c r="I3" s="304"/>
      <c r="J3" s="304" t="s">
        <v>79</v>
      </c>
      <c r="K3" s="304"/>
      <c r="L3" s="304"/>
      <c r="M3" s="304"/>
      <c r="N3" s="304" t="s">
        <v>80</v>
      </c>
      <c r="O3" s="304"/>
      <c r="P3" s="304"/>
      <c r="Q3" s="304"/>
      <c r="R3" s="304"/>
    </row>
    <row r="4" spans="1:18" s="62" customFormat="1" ht="128.25" customHeight="1">
      <c r="A4" s="289"/>
      <c r="B4" s="290"/>
      <c r="C4" s="93" t="s">
        <v>258</v>
      </c>
      <c r="D4" s="87" t="s">
        <v>246</v>
      </c>
      <c r="E4" s="99" t="s">
        <v>85</v>
      </c>
      <c r="F4" s="77" t="s">
        <v>252</v>
      </c>
      <c r="G4" s="57" t="s">
        <v>244</v>
      </c>
      <c r="H4" s="63" t="s">
        <v>116</v>
      </c>
      <c r="I4" s="63" t="s">
        <v>212</v>
      </c>
      <c r="J4" s="63" t="s">
        <v>253</v>
      </c>
      <c r="K4" s="58" t="s">
        <v>85</v>
      </c>
      <c r="L4" s="58" t="s">
        <v>193</v>
      </c>
      <c r="M4" s="58" t="s">
        <v>10</v>
      </c>
      <c r="N4" s="59" t="s">
        <v>84</v>
      </c>
      <c r="O4" s="59" t="s">
        <v>254</v>
      </c>
      <c r="P4" s="58" t="s">
        <v>85</v>
      </c>
      <c r="Q4" s="58" t="s">
        <v>200</v>
      </c>
      <c r="R4" s="58" t="s">
        <v>10</v>
      </c>
    </row>
    <row r="5" spans="1:20" s="11" customFormat="1" ht="14.25">
      <c r="A5" s="16">
        <v>1</v>
      </c>
      <c r="B5" s="16">
        <v>2</v>
      </c>
      <c r="C5" s="94" t="s">
        <v>74</v>
      </c>
      <c r="D5" s="245" t="s">
        <v>192</v>
      </c>
      <c r="E5" s="94" t="s">
        <v>11</v>
      </c>
      <c r="F5" s="15" t="s">
        <v>107</v>
      </c>
      <c r="G5" s="15" t="s">
        <v>108</v>
      </c>
      <c r="H5" s="15" t="s">
        <v>75</v>
      </c>
      <c r="I5" s="15" t="s">
        <v>12</v>
      </c>
      <c r="J5" s="245" t="s">
        <v>13</v>
      </c>
      <c r="K5" s="245" t="s">
        <v>14</v>
      </c>
      <c r="L5" s="245" t="s">
        <v>15</v>
      </c>
      <c r="M5" s="245" t="s">
        <v>76</v>
      </c>
      <c r="N5" s="15"/>
      <c r="O5" s="15" t="s">
        <v>16</v>
      </c>
      <c r="P5" s="15" t="s">
        <v>73</v>
      </c>
      <c r="Q5" s="15" t="s">
        <v>103</v>
      </c>
      <c r="R5" s="15" t="s">
        <v>104</v>
      </c>
      <c r="S5" s="25"/>
      <c r="T5" s="25"/>
    </row>
    <row r="6" spans="1:20" s="1" customFormat="1" ht="25.5" customHeight="1">
      <c r="A6" s="64" t="s">
        <v>118</v>
      </c>
      <c r="B6" s="155" t="s">
        <v>60</v>
      </c>
      <c r="C6" s="183">
        <f>C7+C9+C8+C10</f>
        <v>1010056.3500000001</v>
      </c>
      <c r="D6" s="183">
        <f>D7+D9+D8+D10</f>
        <v>93809.3825</v>
      </c>
      <c r="E6" s="183">
        <f>E7+E9+E8+E10</f>
        <v>62420.05291</v>
      </c>
      <c r="F6" s="184">
        <f>E6-D6</f>
        <v>-31389.32959000001</v>
      </c>
      <c r="G6" s="224">
        <f>_xlfn.IFERROR(E6/D6,"")</f>
        <v>0.6653924292700679</v>
      </c>
      <c r="H6" s="184">
        <f aca="true" t="shared" si="0" ref="H6:H14">E6-C6</f>
        <v>-947636.2970900001</v>
      </c>
      <c r="I6" s="224">
        <f>_xlfn.IFERROR(E6/C6,"")</f>
        <v>0.061798584712625185</v>
      </c>
      <c r="J6" s="184">
        <f>J7+J9+J8+J10</f>
        <v>12722.43372</v>
      </c>
      <c r="K6" s="184">
        <f>K7+K9+K8+K10</f>
        <v>3301.3462400000003</v>
      </c>
      <c r="L6" s="184">
        <f aca="true" t="shared" si="1" ref="L6:L17">K6-J6</f>
        <v>-9421.08748</v>
      </c>
      <c r="M6" s="224">
        <f>_xlfn.IFERROR(K6/J6,"")</f>
        <v>0.25949015044269375</v>
      </c>
      <c r="N6" s="184" t="e">
        <f>#REF!+#REF!</f>
        <v>#REF!</v>
      </c>
      <c r="O6" s="184">
        <f aca="true" t="shared" si="2" ref="O6:O14">C6+J6</f>
        <v>1022778.7837200001</v>
      </c>
      <c r="P6" s="184">
        <f aca="true" t="shared" si="3" ref="P6:P14">E6+K6</f>
        <v>65721.39915</v>
      </c>
      <c r="Q6" s="184">
        <f>P6-O6</f>
        <v>-957057.3845700001</v>
      </c>
      <c r="R6" s="224">
        <f>_xlfn.IFERROR(P6/O6,"")</f>
        <v>0.06425768719112593</v>
      </c>
      <c r="S6" s="22"/>
      <c r="T6" s="22"/>
    </row>
    <row r="7" spans="1:20" s="1" customFormat="1" ht="133.5" customHeight="1">
      <c r="A7" s="65" t="s">
        <v>142</v>
      </c>
      <c r="B7" s="156" t="s">
        <v>160</v>
      </c>
      <c r="C7" s="185">
        <v>624310.115</v>
      </c>
      <c r="D7" s="185">
        <v>58524.14</v>
      </c>
      <c r="E7" s="186">
        <v>38821.127329999996</v>
      </c>
      <c r="F7" s="186">
        <v>38821127.33</v>
      </c>
      <c r="G7" s="225">
        <f aca="true" t="shared" si="4" ref="G7:G48">_xlfn.IFERROR(E7/D7,"")</f>
        <v>0.6633352891644371</v>
      </c>
      <c r="H7" s="186">
        <f t="shared" si="0"/>
        <v>-585488.98767</v>
      </c>
      <c r="I7" s="225">
        <f aca="true" t="shared" si="5" ref="I7:I48">_xlfn.IFERROR(E7/C7,"")</f>
        <v>0.0621824417020698</v>
      </c>
      <c r="J7" s="186">
        <v>4930.705</v>
      </c>
      <c r="K7" s="186">
        <v>195.63</v>
      </c>
      <c r="L7" s="186">
        <f>K7-J7</f>
        <v>-4735.075</v>
      </c>
      <c r="M7" s="225">
        <f aca="true" t="shared" si="6" ref="M7:M48">_xlfn.IFERROR(K7/J7,"")</f>
        <v>0.03967586785256875</v>
      </c>
      <c r="N7" s="186"/>
      <c r="O7" s="186">
        <f t="shared" si="2"/>
        <v>629240.82</v>
      </c>
      <c r="P7" s="186">
        <f t="shared" si="3"/>
        <v>39016.75732999999</v>
      </c>
      <c r="Q7" s="186">
        <f aca="true" t="shared" si="7" ref="Q7:Q66">P7-O7</f>
        <v>-590224.0626699999</v>
      </c>
      <c r="R7" s="225">
        <f aca="true" t="shared" si="8" ref="R7:R48">_xlfn.IFERROR(P7/O7,"")</f>
        <v>0.062006081121692</v>
      </c>
      <c r="S7" s="22"/>
      <c r="T7" s="22"/>
    </row>
    <row r="8" spans="1:20" s="1" customFormat="1" ht="91.5" customHeight="1">
      <c r="A8" s="65" t="s">
        <v>159</v>
      </c>
      <c r="B8" s="156" t="s">
        <v>161</v>
      </c>
      <c r="C8" s="185">
        <v>310632.009</v>
      </c>
      <c r="D8" s="185">
        <v>28142.5265</v>
      </c>
      <c r="E8" s="186">
        <v>19954.797739999998</v>
      </c>
      <c r="F8" s="186">
        <v>19954797.74</v>
      </c>
      <c r="G8" s="225">
        <f t="shared" si="4"/>
        <v>0.7090620573813797</v>
      </c>
      <c r="H8" s="186">
        <f>E8-C8</f>
        <v>-290677.21126</v>
      </c>
      <c r="I8" s="225">
        <f t="shared" si="5"/>
        <v>0.06423934804477924</v>
      </c>
      <c r="J8" s="186">
        <v>149</v>
      </c>
      <c r="K8" s="186">
        <v>0</v>
      </c>
      <c r="L8" s="186">
        <f>K8-J8</f>
        <v>-149</v>
      </c>
      <c r="M8" s="225">
        <f t="shared" si="6"/>
        <v>0</v>
      </c>
      <c r="N8" s="186"/>
      <c r="O8" s="186">
        <f t="shared" si="2"/>
        <v>310781.009</v>
      </c>
      <c r="P8" s="186">
        <f t="shared" si="3"/>
        <v>19954.797739999998</v>
      </c>
      <c r="Q8" s="186">
        <f>P8-O8</f>
        <v>-290826.21126</v>
      </c>
      <c r="R8" s="225">
        <f t="shared" si="8"/>
        <v>0.06420854930682073</v>
      </c>
      <c r="S8" s="22"/>
      <c r="T8" s="22"/>
    </row>
    <row r="9" spans="1:20" s="53" customFormat="1" ht="51.75" customHeight="1">
      <c r="A9" s="65" t="s">
        <v>119</v>
      </c>
      <c r="B9" s="156" t="s">
        <v>162</v>
      </c>
      <c r="C9" s="185">
        <v>75114.226</v>
      </c>
      <c r="D9" s="185">
        <v>7142.716</v>
      </c>
      <c r="E9" s="186">
        <v>3644.1278399999997</v>
      </c>
      <c r="F9" s="186">
        <v>3644127.84</v>
      </c>
      <c r="G9" s="225">
        <f t="shared" si="4"/>
        <v>0.5101879789144633</v>
      </c>
      <c r="H9" s="186">
        <f>E9-C9</f>
        <v>-71470.09816</v>
      </c>
      <c r="I9" s="225">
        <f t="shared" si="5"/>
        <v>0.04851448299553802</v>
      </c>
      <c r="J9" s="186">
        <v>7642.72872</v>
      </c>
      <c r="K9" s="186">
        <v>3105.71624</v>
      </c>
      <c r="L9" s="186">
        <f t="shared" si="1"/>
        <v>-4537.012479999999</v>
      </c>
      <c r="M9" s="225">
        <f t="shared" si="6"/>
        <v>0.4063622239885024</v>
      </c>
      <c r="N9" s="186" t="e">
        <f>#REF!+#REF!</f>
        <v>#REF!</v>
      </c>
      <c r="O9" s="186">
        <f t="shared" si="2"/>
        <v>82756.95472</v>
      </c>
      <c r="P9" s="186">
        <f t="shared" si="3"/>
        <v>6749.84408</v>
      </c>
      <c r="Q9" s="186">
        <f>P9-O9</f>
        <v>-76007.11064</v>
      </c>
      <c r="R9" s="225">
        <f t="shared" si="8"/>
        <v>0.08156225785297964</v>
      </c>
      <c r="S9" s="52"/>
      <c r="T9" s="52"/>
    </row>
    <row r="10" spans="1:20" s="53" customFormat="1" ht="84.75" customHeight="1">
      <c r="A10" s="65" t="s">
        <v>222</v>
      </c>
      <c r="B10" s="156" t="s">
        <v>223</v>
      </c>
      <c r="C10" s="185">
        <v>0</v>
      </c>
      <c r="D10" s="185">
        <v>0</v>
      </c>
      <c r="E10" s="186">
        <v>0</v>
      </c>
      <c r="F10" s="186">
        <f>E10-D10</f>
        <v>0</v>
      </c>
      <c r="G10" s="225">
        <f t="shared" si="4"/>
      </c>
      <c r="H10" s="186">
        <f>E10-C10</f>
        <v>0</v>
      </c>
      <c r="I10" s="225">
        <f t="shared" si="5"/>
      </c>
      <c r="J10" s="186">
        <v>0</v>
      </c>
      <c r="K10" s="186">
        <v>0</v>
      </c>
      <c r="L10" s="186">
        <f>K10-J10</f>
        <v>0</v>
      </c>
      <c r="M10" s="225">
        <f t="shared" si="6"/>
      </c>
      <c r="N10" s="186"/>
      <c r="O10" s="186">
        <f>C10+J10</f>
        <v>0</v>
      </c>
      <c r="P10" s="186">
        <f>E10+K10</f>
        <v>0</v>
      </c>
      <c r="Q10" s="186">
        <f>P10-O10</f>
        <v>0</v>
      </c>
      <c r="R10" s="225">
        <f t="shared" si="8"/>
      </c>
      <c r="S10" s="52"/>
      <c r="T10" s="52"/>
    </row>
    <row r="11" spans="1:20" s="1" customFormat="1" ht="24.75" customHeight="1">
      <c r="A11" s="64" t="s">
        <v>120</v>
      </c>
      <c r="B11" s="155" t="s">
        <v>61</v>
      </c>
      <c r="C11" s="183">
        <v>5822154.8516999995</v>
      </c>
      <c r="D11" s="183">
        <v>495175.17020000005</v>
      </c>
      <c r="E11" s="183">
        <v>323089.20623</v>
      </c>
      <c r="F11" s="184">
        <v>323089206.23</v>
      </c>
      <c r="G11" s="224">
        <f t="shared" si="4"/>
        <v>0.6524745699577487</v>
      </c>
      <c r="H11" s="184">
        <f t="shared" si="0"/>
        <v>-5499065.64547</v>
      </c>
      <c r="I11" s="224">
        <f t="shared" si="5"/>
        <v>0.055493063042742985</v>
      </c>
      <c r="J11" s="184">
        <v>300186.63609</v>
      </c>
      <c r="K11" s="184">
        <v>5696.39521</v>
      </c>
      <c r="L11" s="184">
        <f t="shared" si="1"/>
        <v>-294490.24088</v>
      </c>
      <c r="M11" s="224">
        <f t="shared" si="6"/>
        <v>0.01897617856743011</v>
      </c>
      <c r="N11" s="184" t="e">
        <f>#REF!+#REF!</f>
        <v>#REF!</v>
      </c>
      <c r="O11" s="184">
        <f t="shared" si="2"/>
        <v>6122341.48779</v>
      </c>
      <c r="P11" s="184">
        <f t="shared" si="3"/>
        <v>328785.60144</v>
      </c>
      <c r="Q11" s="184">
        <f t="shared" si="7"/>
        <v>-5793555.886349999</v>
      </c>
      <c r="R11" s="224">
        <f t="shared" si="8"/>
        <v>0.05370259109128569</v>
      </c>
      <c r="S11" s="22"/>
      <c r="T11" s="22"/>
    </row>
    <row r="12" spans="1:20" s="1" customFormat="1" ht="29.25" customHeight="1">
      <c r="A12" s="64" t="s">
        <v>109</v>
      </c>
      <c r="B12" s="157" t="s">
        <v>213</v>
      </c>
      <c r="C12" s="183">
        <v>368506.573</v>
      </c>
      <c r="D12" s="183">
        <v>51661.083</v>
      </c>
      <c r="E12" s="183">
        <v>5843.56512</v>
      </c>
      <c r="F12" s="184">
        <v>5843565.12</v>
      </c>
      <c r="G12" s="224">
        <f t="shared" si="4"/>
        <v>0.11311348467084982</v>
      </c>
      <c r="H12" s="184">
        <f t="shared" si="0"/>
        <v>-362663.00788</v>
      </c>
      <c r="I12" s="224">
        <f t="shared" si="5"/>
        <v>0.015857424393892698</v>
      </c>
      <c r="J12" s="184">
        <v>2951.397</v>
      </c>
      <c r="K12" s="184">
        <v>4.019699999999999</v>
      </c>
      <c r="L12" s="184">
        <f t="shared" si="1"/>
        <v>-2947.3773</v>
      </c>
      <c r="M12" s="224">
        <f t="shared" si="6"/>
        <v>0.0013619651981756434</v>
      </c>
      <c r="N12" s="184" t="e">
        <f>#REF!+#REF!</f>
        <v>#REF!</v>
      </c>
      <c r="O12" s="184">
        <f t="shared" si="2"/>
        <v>371457.97</v>
      </c>
      <c r="P12" s="184">
        <f t="shared" si="3"/>
        <v>5847.58482</v>
      </c>
      <c r="Q12" s="184">
        <f t="shared" si="7"/>
        <v>-365610.38518</v>
      </c>
      <c r="R12" s="224">
        <f t="shared" si="8"/>
        <v>0.0157422515930941</v>
      </c>
      <c r="S12" s="22"/>
      <c r="T12" s="22"/>
    </row>
    <row r="13" spans="1:20" s="1" customFormat="1" ht="47.25" customHeight="1">
      <c r="A13" s="238" t="s">
        <v>110</v>
      </c>
      <c r="B13" s="158" t="s">
        <v>62</v>
      </c>
      <c r="C13" s="183">
        <f>SUM(C14:C30)</f>
        <v>485947.11400000006</v>
      </c>
      <c r="D13" s="183">
        <f>SUM(D14:D30)</f>
        <v>33377.195999999996</v>
      </c>
      <c r="E13" s="183">
        <f>SUM(E14:E30)</f>
        <v>18666.118639999997</v>
      </c>
      <c r="F13" s="184">
        <f aca="true" t="shared" si="9" ref="F13:F79">E13-D13</f>
        <v>-14711.07736</v>
      </c>
      <c r="G13" s="224">
        <f t="shared" si="4"/>
        <v>0.5592476563939044</v>
      </c>
      <c r="H13" s="184">
        <f t="shared" si="0"/>
        <v>-467280.99536000006</v>
      </c>
      <c r="I13" s="224">
        <f t="shared" si="5"/>
        <v>0.03841183145703381</v>
      </c>
      <c r="J13" s="184">
        <f>SUM(J14:J30)</f>
        <v>64930.60579999999</v>
      </c>
      <c r="K13" s="184">
        <f>SUM(K14:K30)</f>
        <v>948.27215</v>
      </c>
      <c r="L13" s="184">
        <f t="shared" si="1"/>
        <v>-63982.33364999999</v>
      </c>
      <c r="M13" s="224">
        <f t="shared" si="6"/>
        <v>0.014604394003667222</v>
      </c>
      <c r="N13" s="184" t="e">
        <f>#REF!+#REF!</f>
        <v>#REF!</v>
      </c>
      <c r="O13" s="184">
        <f t="shared" si="2"/>
        <v>550877.7198000001</v>
      </c>
      <c r="P13" s="184">
        <f t="shared" si="3"/>
        <v>19614.390789999998</v>
      </c>
      <c r="Q13" s="184">
        <f t="shared" si="7"/>
        <v>-531263.3290100001</v>
      </c>
      <c r="R13" s="224">
        <f t="shared" si="8"/>
        <v>0.03560570719237136</v>
      </c>
      <c r="S13" s="22"/>
      <c r="T13" s="22"/>
    </row>
    <row r="14" spans="1:20" s="53" customFormat="1" ht="108" customHeight="1">
      <c r="A14" s="66" t="s">
        <v>122</v>
      </c>
      <c r="B14" s="156" t="s">
        <v>194</v>
      </c>
      <c r="C14" s="185">
        <v>112782</v>
      </c>
      <c r="D14" s="185">
        <v>1224.6499999999999</v>
      </c>
      <c r="E14" s="185">
        <v>0</v>
      </c>
      <c r="F14" s="186">
        <f t="shared" si="9"/>
        <v>-1224.6499999999999</v>
      </c>
      <c r="G14" s="225">
        <f t="shared" si="4"/>
        <v>0</v>
      </c>
      <c r="H14" s="186">
        <f t="shared" si="0"/>
        <v>-112782</v>
      </c>
      <c r="I14" s="225">
        <f t="shared" si="5"/>
        <v>0</v>
      </c>
      <c r="J14" s="186">
        <v>0</v>
      </c>
      <c r="K14" s="186">
        <v>0</v>
      </c>
      <c r="L14" s="186">
        <f t="shared" si="1"/>
        <v>0</v>
      </c>
      <c r="M14" s="225">
        <f t="shared" si="6"/>
      </c>
      <c r="N14" s="186" t="e">
        <f>#REF!+#REF!</f>
        <v>#REF!</v>
      </c>
      <c r="O14" s="186">
        <f t="shared" si="2"/>
        <v>112782</v>
      </c>
      <c r="P14" s="186">
        <f t="shared" si="3"/>
        <v>0</v>
      </c>
      <c r="Q14" s="186">
        <f t="shared" si="7"/>
        <v>-112782</v>
      </c>
      <c r="R14" s="225">
        <f t="shared" si="8"/>
        <v>0</v>
      </c>
      <c r="S14" s="52"/>
      <c r="T14" s="52"/>
    </row>
    <row r="15" spans="1:20" s="53" customFormat="1" ht="66.75" customHeight="1">
      <c r="A15" s="66">
        <v>3050</v>
      </c>
      <c r="B15" s="156" t="s">
        <v>163</v>
      </c>
      <c r="C15" s="185">
        <v>1300</v>
      </c>
      <c r="D15" s="185">
        <v>120</v>
      </c>
      <c r="E15" s="185">
        <v>0</v>
      </c>
      <c r="F15" s="186">
        <f aca="true" t="shared" si="10" ref="F15:F22">E15-D15</f>
        <v>-120</v>
      </c>
      <c r="G15" s="225">
        <f t="shared" si="4"/>
        <v>0</v>
      </c>
      <c r="H15" s="186">
        <f aca="true" t="shared" si="11" ref="H15:H22">E15-C15</f>
        <v>-1300</v>
      </c>
      <c r="I15" s="225">
        <f t="shared" si="5"/>
        <v>0</v>
      </c>
      <c r="J15" s="186">
        <v>0</v>
      </c>
      <c r="K15" s="186">
        <v>0</v>
      </c>
      <c r="L15" s="186">
        <f t="shared" si="1"/>
        <v>0</v>
      </c>
      <c r="M15" s="225">
        <f t="shared" si="6"/>
      </c>
      <c r="N15" s="186"/>
      <c r="O15" s="186">
        <f aca="true" t="shared" si="12" ref="O15:O28">C15+J15</f>
        <v>1300</v>
      </c>
      <c r="P15" s="186">
        <f aca="true" t="shared" si="13" ref="P15:P28">E15+K15</f>
        <v>0</v>
      </c>
      <c r="Q15" s="186">
        <f aca="true" t="shared" si="14" ref="Q15:Q28">P15-O15</f>
        <v>-1300</v>
      </c>
      <c r="R15" s="225">
        <f t="shared" si="8"/>
        <v>0</v>
      </c>
      <c r="S15" s="52"/>
      <c r="T15" s="52"/>
    </row>
    <row r="16" spans="1:20" s="53" customFormat="1" ht="23.25" customHeight="1">
      <c r="A16" s="66">
        <v>3070</v>
      </c>
      <c r="B16" s="156" t="s">
        <v>257</v>
      </c>
      <c r="C16" s="185">
        <v>31</v>
      </c>
      <c r="D16" s="185">
        <v>3</v>
      </c>
      <c r="E16" s="185">
        <v>0</v>
      </c>
      <c r="F16" s="186"/>
      <c r="G16" s="225">
        <f t="shared" si="4"/>
        <v>0</v>
      </c>
      <c r="H16" s="186">
        <f t="shared" si="11"/>
        <v>-31</v>
      </c>
      <c r="I16" s="225">
        <f t="shared" si="5"/>
        <v>0</v>
      </c>
      <c r="J16" s="186">
        <v>0</v>
      </c>
      <c r="K16" s="186">
        <v>0</v>
      </c>
      <c r="L16" s="186">
        <f t="shared" si="1"/>
        <v>0</v>
      </c>
      <c r="M16" s="225">
        <f t="shared" si="6"/>
      </c>
      <c r="N16" s="186"/>
      <c r="O16" s="186">
        <f>C16+J16</f>
        <v>31</v>
      </c>
      <c r="P16" s="186">
        <f>E16+K16</f>
        <v>0</v>
      </c>
      <c r="Q16" s="186">
        <f>P16-O16</f>
        <v>-31</v>
      </c>
      <c r="R16" s="225"/>
      <c r="S16" s="52"/>
      <c r="T16" s="52"/>
    </row>
    <row r="17" spans="1:20" s="53" customFormat="1" ht="60.75" customHeight="1">
      <c r="A17" s="66">
        <v>3090</v>
      </c>
      <c r="B17" s="156" t="s">
        <v>164</v>
      </c>
      <c r="C17" s="185">
        <v>1040</v>
      </c>
      <c r="D17" s="185">
        <v>306.8</v>
      </c>
      <c r="E17" s="185">
        <v>120.48</v>
      </c>
      <c r="F17" s="186">
        <f t="shared" si="10"/>
        <v>-186.32</v>
      </c>
      <c r="G17" s="225">
        <f t="shared" si="4"/>
        <v>0.3926988265971317</v>
      </c>
      <c r="H17" s="186">
        <f t="shared" si="11"/>
        <v>-919.52</v>
      </c>
      <c r="I17" s="225">
        <f t="shared" si="5"/>
        <v>0.11584615384615385</v>
      </c>
      <c r="J17" s="186">
        <v>0</v>
      </c>
      <c r="K17" s="186">
        <v>0</v>
      </c>
      <c r="L17" s="186">
        <f t="shared" si="1"/>
        <v>0</v>
      </c>
      <c r="M17" s="225">
        <f t="shared" si="6"/>
      </c>
      <c r="N17" s="186"/>
      <c r="O17" s="186">
        <f t="shared" si="12"/>
        <v>1040</v>
      </c>
      <c r="P17" s="186">
        <f t="shared" si="13"/>
        <v>120.48</v>
      </c>
      <c r="Q17" s="186">
        <f t="shared" si="14"/>
        <v>-919.52</v>
      </c>
      <c r="R17" s="225">
        <f t="shared" si="8"/>
        <v>0.11584615384615385</v>
      </c>
      <c r="S17" s="52"/>
      <c r="T17" s="52"/>
    </row>
    <row r="18" spans="1:20" s="53" customFormat="1" ht="102" customHeight="1">
      <c r="A18" s="266" t="s">
        <v>111</v>
      </c>
      <c r="B18" s="265" t="s">
        <v>195</v>
      </c>
      <c r="C18" s="185">
        <v>209470.103</v>
      </c>
      <c r="D18" s="185">
        <v>18081.126</v>
      </c>
      <c r="E18" s="185">
        <v>12017.55309</v>
      </c>
      <c r="F18" s="186">
        <f t="shared" si="10"/>
        <v>-6063.572910000001</v>
      </c>
      <c r="G18" s="225">
        <f t="shared" si="4"/>
        <v>0.6646462775603688</v>
      </c>
      <c r="H18" s="186">
        <f t="shared" si="11"/>
        <v>-197452.54991</v>
      </c>
      <c r="I18" s="225">
        <f t="shared" si="5"/>
        <v>0.057371209150548795</v>
      </c>
      <c r="J18" s="186">
        <v>38071.29676</v>
      </c>
      <c r="K18" s="186">
        <v>227.29975</v>
      </c>
      <c r="L18" s="186">
        <f>K18-J18</f>
        <v>-37843.99701</v>
      </c>
      <c r="M18" s="225">
        <f t="shared" si="6"/>
        <v>0.005970370576891272</v>
      </c>
      <c r="N18" s="186" t="e">
        <f>#REF!+#REF!</f>
        <v>#REF!</v>
      </c>
      <c r="O18" s="186">
        <f t="shared" si="12"/>
        <v>247541.39976</v>
      </c>
      <c r="P18" s="186">
        <f t="shared" si="13"/>
        <v>12244.85284</v>
      </c>
      <c r="Q18" s="186">
        <f t="shared" si="14"/>
        <v>-235296.54692</v>
      </c>
      <c r="R18" s="225">
        <f t="shared" si="8"/>
        <v>0.049465878644428</v>
      </c>
      <c r="S18" s="52"/>
      <c r="T18" s="52"/>
    </row>
    <row r="19" spans="1:20" s="53" customFormat="1" ht="52.5" customHeight="1">
      <c r="A19" s="66" t="s">
        <v>112</v>
      </c>
      <c r="B19" s="156" t="s">
        <v>196</v>
      </c>
      <c r="C19" s="185">
        <v>6783.7</v>
      </c>
      <c r="D19" s="185">
        <v>545</v>
      </c>
      <c r="E19" s="185">
        <v>440.28378000000004</v>
      </c>
      <c r="F19" s="186">
        <f t="shared" si="10"/>
        <v>-104.71621999999996</v>
      </c>
      <c r="G19" s="225">
        <f t="shared" si="4"/>
        <v>0.8078601467889909</v>
      </c>
      <c r="H19" s="186">
        <f t="shared" si="11"/>
        <v>-6343.41622</v>
      </c>
      <c r="I19" s="225">
        <f t="shared" si="5"/>
        <v>0.06490319147367957</v>
      </c>
      <c r="J19" s="186">
        <v>0</v>
      </c>
      <c r="K19" s="186">
        <v>0</v>
      </c>
      <c r="L19" s="186">
        <f>K19-J19</f>
        <v>0</v>
      </c>
      <c r="M19" s="225">
        <f t="shared" si="6"/>
      </c>
      <c r="N19" s="186"/>
      <c r="O19" s="186">
        <f t="shared" si="12"/>
        <v>6783.7</v>
      </c>
      <c r="P19" s="186">
        <f t="shared" si="13"/>
        <v>440.28378000000004</v>
      </c>
      <c r="Q19" s="186">
        <f t="shared" si="14"/>
        <v>-6343.41622</v>
      </c>
      <c r="R19" s="225">
        <f t="shared" si="8"/>
        <v>0.06490319147367957</v>
      </c>
      <c r="S19" s="52"/>
      <c r="T19" s="52"/>
    </row>
    <row r="20" spans="1:20" s="53" customFormat="1" ht="54.75" customHeight="1">
      <c r="A20" s="66">
        <v>3120</v>
      </c>
      <c r="B20" s="156" t="s">
        <v>197</v>
      </c>
      <c r="C20" s="185">
        <v>14112</v>
      </c>
      <c r="D20" s="185">
        <v>1174.3</v>
      </c>
      <c r="E20" s="185">
        <v>821.32373</v>
      </c>
      <c r="F20" s="186">
        <f t="shared" si="10"/>
        <v>-352.97627</v>
      </c>
      <c r="G20" s="225">
        <f t="shared" si="4"/>
        <v>0.699415592267734</v>
      </c>
      <c r="H20" s="186">
        <f t="shared" si="11"/>
        <v>-13290.67627</v>
      </c>
      <c r="I20" s="225">
        <f t="shared" si="5"/>
        <v>0.05820037769274376</v>
      </c>
      <c r="J20" s="186">
        <v>161.44104000000002</v>
      </c>
      <c r="K20" s="186">
        <v>161.44104000000002</v>
      </c>
      <c r="L20" s="186">
        <f>K20-J20</f>
        <v>0</v>
      </c>
      <c r="M20" s="225">
        <f t="shared" si="6"/>
        <v>1</v>
      </c>
      <c r="N20" s="186"/>
      <c r="O20" s="186">
        <f t="shared" si="12"/>
        <v>14273.44104</v>
      </c>
      <c r="P20" s="186">
        <f t="shared" si="13"/>
        <v>982.76477</v>
      </c>
      <c r="Q20" s="186">
        <f t="shared" si="14"/>
        <v>-13290.67627</v>
      </c>
      <c r="R20" s="225">
        <f t="shared" si="8"/>
        <v>0.0688526871162947</v>
      </c>
      <c r="S20" s="52"/>
      <c r="T20" s="52"/>
    </row>
    <row r="21" spans="1:20" s="53" customFormat="1" ht="47.25" customHeight="1">
      <c r="A21" s="66" t="s">
        <v>113</v>
      </c>
      <c r="B21" s="156" t="s">
        <v>125</v>
      </c>
      <c r="C21" s="185">
        <v>6478.3</v>
      </c>
      <c r="D21" s="185">
        <v>299.8</v>
      </c>
      <c r="E21" s="185">
        <v>171.56603</v>
      </c>
      <c r="F21" s="186">
        <f t="shared" si="10"/>
        <v>-128.23397</v>
      </c>
      <c r="G21" s="225">
        <f t="shared" si="4"/>
        <v>0.5722682788525684</v>
      </c>
      <c r="H21" s="186">
        <f t="shared" si="11"/>
        <v>-6306.73397</v>
      </c>
      <c r="I21" s="225">
        <f t="shared" si="5"/>
        <v>0.026483186947192938</v>
      </c>
      <c r="J21" s="186">
        <v>131.8215</v>
      </c>
      <c r="K21" s="186">
        <v>131.8215</v>
      </c>
      <c r="L21" s="186">
        <f>K21-J21</f>
        <v>0</v>
      </c>
      <c r="M21" s="225">
        <f t="shared" si="6"/>
        <v>1</v>
      </c>
      <c r="N21" s="186"/>
      <c r="O21" s="186">
        <f t="shared" si="12"/>
        <v>6610.1215</v>
      </c>
      <c r="P21" s="186">
        <f t="shared" si="13"/>
        <v>303.38752999999997</v>
      </c>
      <c r="Q21" s="186">
        <f t="shared" si="14"/>
        <v>-6306.73397</v>
      </c>
      <c r="R21" s="225">
        <f t="shared" si="8"/>
        <v>0.04589742109884061</v>
      </c>
      <c r="S21" s="52"/>
      <c r="T21" s="52"/>
    </row>
    <row r="22" spans="1:20" s="53" customFormat="1" ht="112.5" customHeight="1">
      <c r="A22" s="66" t="s">
        <v>114</v>
      </c>
      <c r="B22" s="156" t="s">
        <v>198</v>
      </c>
      <c r="C22" s="185">
        <v>6901.4</v>
      </c>
      <c r="D22" s="185">
        <v>38.55</v>
      </c>
      <c r="E22" s="185">
        <v>0</v>
      </c>
      <c r="F22" s="186">
        <f t="shared" si="10"/>
        <v>-38.55</v>
      </c>
      <c r="G22" s="225">
        <f t="shared" si="4"/>
        <v>0</v>
      </c>
      <c r="H22" s="186">
        <f t="shared" si="11"/>
        <v>-6901.4</v>
      </c>
      <c r="I22" s="225">
        <f t="shared" si="5"/>
        <v>0</v>
      </c>
      <c r="J22" s="186">
        <v>0</v>
      </c>
      <c r="K22" s="186">
        <v>0</v>
      </c>
      <c r="L22" s="186">
        <f>K22-J22</f>
        <v>0</v>
      </c>
      <c r="M22" s="225">
        <f t="shared" si="6"/>
      </c>
      <c r="N22" s="186" t="e">
        <f>#REF!+#REF!</f>
        <v>#REF!</v>
      </c>
      <c r="O22" s="186">
        <f t="shared" si="12"/>
        <v>6901.4</v>
      </c>
      <c r="P22" s="186">
        <f t="shared" si="13"/>
        <v>0</v>
      </c>
      <c r="Q22" s="186">
        <f t="shared" si="14"/>
        <v>-6901.4</v>
      </c>
      <c r="R22" s="225">
        <f t="shared" si="8"/>
        <v>0</v>
      </c>
      <c r="S22" s="52"/>
      <c r="T22" s="52"/>
    </row>
    <row r="23" spans="1:20" s="53" customFormat="1" ht="150" customHeight="1">
      <c r="A23" s="66">
        <v>3160</v>
      </c>
      <c r="B23" s="156" t="s">
        <v>165</v>
      </c>
      <c r="C23" s="185">
        <v>7052.9</v>
      </c>
      <c r="D23" s="185">
        <v>704.56</v>
      </c>
      <c r="E23" s="185">
        <v>320.55947</v>
      </c>
      <c r="F23" s="186">
        <f>E23-D23</f>
        <v>-384.00052999999997</v>
      </c>
      <c r="G23" s="225">
        <f t="shared" si="4"/>
        <v>0.4549782417395254</v>
      </c>
      <c r="H23" s="186">
        <f>E23-C23</f>
        <v>-6732.3405299999995</v>
      </c>
      <c r="I23" s="225">
        <f t="shared" si="5"/>
        <v>0.04545073232287428</v>
      </c>
      <c r="J23" s="186">
        <v>0</v>
      </c>
      <c r="K23" s="186">
        <v>0</v>
      </c>
      <c r="L23" s="186">
        <f aca="true" t="shared" si="15" ref="L23:L30">K23-J23</f>
        <v>0</v>
      </c>
      <c r="M23" s="225">
        <f t="shared" si="6"/>
      </c>
      <c r="N23" s="186"/>
      <c r="O23" s="186">
        <f t="shared" si="12"/>
        <v>7052.9</v>
      </c>
      <c r="P23" s="186">
        <f>E23+K23</f>
        <v>320.55947</v>
      </c>
      <c r="Q23" s="186">
        <f t="shared" si="14"/>
        <v>-6732.3405299999995</v>
      </c>
      <c r="R23" s="225">
        <f t="shared" si="8"/>
        <v>0.04545073232287428</v>
      </c>
      <c r="S23" s="52"/>
      <c r="T23" s="52"/>
    </row>
    <row r="24" spans="1:20" s="53" customFormat="1" ht="50.25" customHeight="1">
      <c r="A24" s="66">
        <v>3170</v>
      </c>
      <c r="B24" s="156" t="s">
        <v>167</v>
      </c>
      <c r="C24" s="185">
        <v>550.2</v>
      </c>
      <c r="D24" s="185">
        <v>0.1</v>
      </c>
      <c r="E24" s="185">
        <v>0</v>
      </c>
      <c r="F24" s="186">
        <f>E24-D24</f>
        <v>-0.1</v>
      </c>
      <c r="G24" s="225">
        <f t="shared" si="4"/>
        <v>0</v>
      </c>
      <c r="H24" s="186">
        <f>E24-C24</f>
        <v>-550.2</v>
      </c>
      <c r="I24" s="225">
        <f t="shared" si="5"/>
        <v>0</v>
      </c>
      <c r="J24" s="186">
        <v>0</v>
      </c>
      <c r="K24" s="186">
        <v>0</v>
      </c>
      <c r="L24" s="186">
        <f t="shared" si="15"/>
        <v>0</v>
      </c>
      <c r="M24" s="225">
        <f t="shared" si="6"/>
      </c>
      <c r="N24" s="186"/>
      <c r="O24" s="186">
        <f t="shared" si="12"/>
        <v>550.2</v>
      </c>
      <c r="P24" s="186">
        <f>E24+K24</f>
        <v>0</v>
      </c>
      <c r="Q24" s="186">
        <f t="shared" si="14"/>
        <v>-550.2</v>
      </c>
      <c r="R24" s="225">
        <f t="shared" si="8"/>
        <v>0</v>
      </c>
      <c r="S24" s="52"/>
      <c r="T24" s="52"/>
    </row>
    <row r="25" spans="1:20" s="53" customFormat="1" ht="126" customHeight="1">
      <c r="A25" s="66" t="s">
        <v>123</v>
      </c>
      <c r="B25" s="156" t="s">
        <v>199</v>
      </c>
      <c r="C25" s="185">
        <v>15000</v>
      </c>
      <c r="D25" s="185">
        <v>1702</v>
      </c>
      <c r="E25" s="185">
        <v>0</v>
      </c>
      <c r="F25" s="186">
        <f t="shared" si="9"/>
        <v>-1702</v>
      </c>
      <c r="G25" s="225">
        <f t="shared" si="4"/>
        <v>0</v>
      </c>
      <c r="H25" s="186">
        <f aca="true" t="shared" si="16" ref="H25:H34">E25-C25</f>
        <v>-15000</v>
      </c>
      <c r="I25" s="225">
        <f t="shared" si="5"/>
        <v>0</v>
      </c>
      <c r="J25" s="186">
        <v>0</v>
      </c>
      <c r="K25" s="186">
        <v>0</v>
      </c>
      <c r="L25" s="186">
        <f t="shared" si="15"/>
        <v>0</v>
      </c>
      <c r="M25" s="225">
        <f t="shared" si="6"/>
      </c>
      <c r="N25" s="186" t="e">
        <f>#REF!+#REF!</f>
        <v>#REF!</v>
      </c>
      <c r="O25" s="186">
        <f t="shared" si="12"/>
        <v>15000</v>
      </c>
      <c r="P25" s="186">
        <f t="shared" si="13"/>
        <v>0</v>
      </c>
      <c r="Q25" s="186">
        <f t="shared" si="14"/>
        <v>-15000</v>
      </c>
      <c r="R25" s="225">
        <f t="shared" si="8"/>
        <v>0</v>
      </c>
      <c r="S25" s="52"/>
      <c r="T25" s="52"/>
    </row>
    <row r="26" spans="1:20" s="53" customFormat="1" ht="48.75" customHeight="1">
      <c r="A26" s="66" t="s">
        <v>124</v>
      </c>
      <c r="B26" s="156" t="s">
        <v>121</v>
      </c>
      <c r="C26" s="185">
        <v>917</v>
      </c>
      <c r="D26" s="185">
        <v>23</v>
      </c>
      <c r="E26" s="185">
        <v>0.8</v>
      </c>
      <c r="F26" s="186">
        <f t="shared" si="9"/>
        <v>-22.2</v>
      </c>
      <c r="G26" s="225">
        <f t="shared" si="4"/>
        <v>0.034782608695652174</v>
      </c>
      <c r="H26" s="186">
        <f t="shared" si="16"/>
        <v>-916.2</v>
      </c>
      <c r="I26" s="225">
        <f t="shared" si="5"/>
        <v>0.0008724100327153763</v>
      </c>
      <c r="J26" s="186">
        <v>0</v>
      </c>
      <c r="K26" s="186">
        <v>0</v>
      </c>
      <c r="L26" s="186">
        <f t="shared" si="15"/>
        <v>0</v>
      </c>
      <c r="M26" s="225">
        <f t="shared" si="6"/>
      </c>
      <c r="N26" s="186" t="e">
        <f>#REF!+#REF!</f>
        <v>#REF!</v>
      </c>
      <c r="O26" s="186">
        <f t="shared" si="12"/>
        <v>917</v>
      </c>
      <c r="P26" s="186">
        <f t="shared" si="13"/>
        <v>0.8</v>
      </c>
      <c r="Q26" s="186">
        <f t="shared" si="14"/>
        <v>-916.2</v>
      </c>
      <c r="R26" s="225">
        <f t="shared" si="8"/>
        <v>0.0008724100327153763</v>
      </c>
      <c r="S26" s="52"/>
      <c r="T26" s="52"/>
    </row>
    <row r="27" spans="1:20" s="53" customFormat="1" ht="66.75" customHeight="1">
      <c r="A27" s="66">
        <v>3200</v>
      </c>
      <c r="B27" s="156" t="s">
        <v>166</v>
      </c>
      <c r="C27" s="185">
        <v>9000</v>
      </c>
      <c r="D27" s="185">
        <v>960.7</v>
      </c>
      <c r="E27" s="185">
        <v>670.27854</v>
      </c>
      <c r="F27" s="186">
        <f>E27-D27</f>
        <v>-290.42146</v>
      </c>
      <c r="G27" s="225">
        <f t="shared" si="4"/>
        <v>0.6976980743208078</v>
      </c>
      <c r="H27" s="186">
        <f>E27-C27</f>
        <v>-8329.72146</v>
      </c>
      <c r="I27" s="225">
        <f t="shared" si="5"/>
        <v>0.07447539333333333</v>
      </c>
      <c r="J27" s="186">
        <v>300</v>
      </c>
      <c r="K27" s="186">
        <v>4.68384</v>
      </c>
      <c r="L27" s="186">
        <f t="shared" si="15"/>
        <v>-295.31616</v>
      </c>
      <c r="M27" s="225">
        <f t="shared" si="6"/>
        <v>0.0156128</v>
      </c>
      <c r="N27" s="186"/>
      <c r="O27" s="186">
        <f t="shared" si="12"/>
        <v>9300</v>
      </c>
      <c r="P27" s="186">
        <f t="shared" si="13"/>
        <v>674.96238</v>
      </c>
      <c r="Q27" s="186">
        <f t="shared" si="14"/>
        <v>-8625.03762</v>
      </c>
      <c r="R27" s="225">
        <f t="shared" si="8"/>
        <v>0.0725766</v>
      </c>
      <c r="S27" s="52"/>
      <c r="T27" s="52"/>
    </row>
    <row r="28" spans="1:20" s="53" customFormat="1" ht="53.25" customHeight="1">
      <c r="A28" s="66">
        <v>3210</v>
      </c>
      <c r="B28" s="156" t="s">
        <v>106</v>
      </c>
      <c r="C28" s="185">
        <v>1328.9</v>
      </c>
      <c r="D28" s="185">
        <v>97.5</v>
      </c>
      <c r="E28" s="185">
        <v>7.8026</v>
      </c>
      <c r="F28" s="186">
        <f>E28-D28</f>
        <v>-89.6974</v>
      </c>
      <c r="G28" s="225">
        <f t="shared" si="4"/>
        <v>0.08002666666666666</v>
      </c>
      <c r="H28" s="186">
        <f>E28-C28</f>
        <v>-1321.0974</v>
      </c>
      <c r="I28" s="225">
        <f t="shared" si="5"/>
        <v>0.005871472646549777</v>
      </c>
      <c r="J28" s="186">
        <v>218.5</v>
      </c>
      <c r="K28" s="186">
        <v>0</v>
      </c>
      <c r="L28" s="186">
        <f t="shared" si="15"/>
        <v>-218.5</v>
      </c>
      <c r="M28" s="225">
        <f t="shared" si="6"/>
        <v>0</v>
      </c>
      <c r="N28" s="186"/>
      <c r="O28" s="186">
        <f t="shared" si="12"/>
        <v>1547.4</v>
      </c>
      <c r="P28" s="186">
        <f t="shared" si="13"/>
        <v>7.8026</v>
      </c>
      <c r="Q28" s="186">
        <f t="shared" si="14"/>
        <v>-1539.5974</v>
      </c>
      <c r="R28" s="225">
        <f t="shared" si="8"/>
        <v>0.005042393692645728</v>
      </c>
      <c r="S28" s="52"/>
      <c r="T28" s="52"/>
    </row>
    <row r="29" spans="1:20" s="53" customFormat="1" ht="84.75" customHeight="1">
      <c r="A29" s="66">
        <v>3220</v>
      </c>
      <c r="B29" s="156" t="s">
        <v>235</v>
      </c>
      <c r="C29" s="185">
        <v>15642.345</v>
      </c>
      <c r="D29" s="185">
        <v>437.8</v>
      </c>
      <c r="E29" s="185">
        <v>32.8318</v>
      </c>
      <c r="F29" s="186"/>
      <c r="G29" s="225"/>
      <c r="H29" s="186"/>
      <c r="I29" s="225"/>
      <c r="J29" s="186">
        <v>24541.1905</v>
      </c>
      <c r="K29" s="186">
        <v>359.6695</v>
      </c>
      <c r="L29" s="186"/>
      <c r="M29" s="225"/>
      <c r="N29" s="186"/>
      <c r="O29" s="186">
        <f>C29+J29</f>
        <v>40183.5355</v>
      </c>
      <c r="P29" s="186">
        <f>E29+K29</f>
        <v>392.5013</v>
      </c>
      <c r="Q29" s="186">
        <f>P29-O29</f>
        <v>-39791.034199999995</v>
      </c>
      <c r="R29" s="225">
        <f>_xlfn.IFERROR(P29/O29,"")</f>
        <v>0.009767714441154637</v>
      </c>
      <c r="S29" s="52"/>
      <c r="T29" s="52"/>
    </row>
    <row r="30" spans="1:20" s="53" customFormat="1" ht="21" customHeight="1">
      <c r="A30" s="66" t="s">
        <v>126</v>
      </c>
      <c r="B30" s="156" t="s">
        <v>157</v>
      </c>
      <c r="C30" s="185">
        <v>77557.266</v>
      </c>
      <c r="D30" s="185">
        <v>7658.31</v>
      </c>
      <c r="E30" s="185">
        <v>4062.6396</v>
      </c>
      <c r="F30" s="186">
        <f t="shared" si="9"/>
        <v>-3595.6704000000004</v>
      </c>
      <c r="G30" s="225">
        <f t="shared" si="4"/>
        <v>0.5304877446851851</v>
      </c>
      <c r="H30" s="186">
        <f t="shared" si="16"/>
        <v>-73494.62640000001</v>
      </c>
      <c r="I30" s="225">
        <f t="shared" si="5"/>
        <v>0.05238244989192888</v>
      </c>
      <c r="J30" s="186">
        <v>1506.356</v>
      </c>
      <c r="K30" s="186">
        <v>63.356519999999996</v>
      </c>
      <c r="L30" s="186">
        <f t="shared" si="15"/>
        <v>-1442.99948</v>
      </c>
      <c r="M30" s="225">
        <f t="shared" si="6"/>
        <v>0.04205946004795679</v>
      </c>
      <c r="N30" s="186"/>
      <c r="O30" s="186">
        <f aca="true" t="shared" si="17" ref="O30:O48">C30+J30</f>
        <v>79063.622</v>
      </c>
      <c r="P30" s="186">
        <f aca="true" t="shared" si="18" ref="P30:P48">E30+K30</f>
        <v>4125.99612</v>
      </c>
      <c r="Q30" s="186">
        <f>P30-O30</f>
        <v>-74937.62588</v>
      </c>
      <c r="R30" s="225">
        <f t="shared" si="8"/>
        <v>0.052185771605555833</v>
      </c>
      <c r="S30" s="52"/>
      <c r="T30" s="52"/>
    </row>
    <row r="31" spans="1:20" s="53" customFormat="1" ht="27" customHeight="1">
      <c r="A31" s="67" t="s">
        <v>127</v>
      </c>
      <c r="B31" s="159" t="s">
        <v>64</v>
      </c>
      <c r="C31" s="183">
        <v>298528.513</v>
      </c>
      <c r="D31" s="183">
        <v>26981</v>
      </c>
      <c r="E31" s="183">
        <v>14996.641710000002</v>
      </c>
      <c r="F31" s="184">
        <f t="shared" si="9"/>
        <v>-11984.358289999998</v>
      </c>
      <c r="G31" s="224">
        <f t="shared" si="4"/>
        <v>0.5558223086616508</v>
      </c>
      <c r="H31" s="184">
        <f t="shared" si="16"/>
        <v>-283531.87129</v>
      </c>
      <c r="I31" s="224">
        <f t="shared" si="5"/>
        <v>0.050235207214528295</v>
      </c>
      <c r="J31" s="184">
        <v>11408.21967</v>
      </c>
      <c r="K31" s="184">
        <v>145.36083</v>
      </c>
      <c r="L31" s="184">
        <f aca="true" t="shared" si="19" ref="L31:L42">K31-J31</f>
        <v>-11262.85884</v>
      </c>
      <c r="M31" s="224">
        <f t="shared" si="6"/>
        <v>0.012741762887179748</v>
      </c>
      <c r="N31" s="184" t="e">
        <f>#REF!+#REF!</f>
        <v>#REF!</v>
      </c>
      <c r="O31" s="184">
        <f t="shared" si="17"/>
        <v>309936.73267</v>
      </c>
      <c r="P31" s="184">
        <f t="shared" si="18"/>
        <v>15142.002540000001</v>
      </c>
      <c r="Q31" s="184">
        <f t="shared" si="7"/>
        <v>-294794.73013</v>
      </c>
      <c r="R31" s="224">
        <f t="shared" si="8"/>
        <v>0.04885514023961206</v>
      </c>
      <c r="S31" s="52"/>
      <c r="T31" s="52"/>
    </row>
    <row r="32" spans="1:20" s="53" customFormat="1" ht="32.25" customHeight="1">
      <c r="A32" s="68" t="s">
        <v>128</v>
      </c>
      <c r="B32" s="159" t="s">
        <v>66</v>
      </c>
      <c r="C32" s="183">
        <v>137343.646</v>
      </c>
      <c r="D32" s="183">
        <v>11864.46</v>
      </c>
      <c r="E32" s="183">
        <v>7931.99602</v>
      </c>
      <c r="F32" s="184">
        <f t="shared" si="9"/>
        <v>-3932.4639799999995</v>
      </c>
      <c r="G32" s="224">
        <f t="shared" si="4"/>
        <v>0.6685509513285898</v>
      </c>
      <c r="H32" s="184">
        <f t="shared" si="16"/>
        <v>-129411.64998</v>
      </c>
      <c r="I32" s="224">
        <f t="shared" si="5"/>
        <v>0.05775291577740698</v>
      </c>
      <c r="J32" s="184">
        <v>7032.661929999999</v>
      </c>
      <c r="K32" s="184">
        <v>0</v>
      </c>
      <c r="L32" s="184">
        <f t="shared" si="19"/>
        <v>-7032.661929999999</v>
      </c>
      <c r="M32" s="224">
        <f t="shared" si="6"/>
        <v>0</v>
      </c>
      <c r="N32" s="184" t="e">
        <f>#REF!+#REF!</f>
        <v>#REF!</v>
      </c>
      <c r="O32" s="184">
        <f t="shared" si="17"/>
        <v>144376.30793</v>
      </c>
      <c r="P32" s="184">
        <f t="shared" si="18"/>
        <v>7931.99602</v>
      </c>
      <c r="Q32" s="184">
        <f t="shared" si="7"/>
        <v>-136444.31191000002</v>
      </c>
      <c r="R32" s="224">
        <f t="shared" si="8"/>
        <v>0.05493973446007347</v>
      </c>
      <c r="S32" s="52"/>
      <c r="T32" s="52"/>
    </row>
    <row r="33" spans="1:20" s="53" customFormat="1" ht="34.5" customHeight="1">
      <c r="A33" s="68" t="s">
        <v>129</v>
      </c>
      <c r="B33" s="159" t="s">
        <v>63</v>
      </c>
      <c r="C33" s="183">
        <v>737189.193</v>
      </c>
      <c r="D33" s="183">
        <v>61223.37</v>
      </c>
      <c r="E33" s="183">
        <v>9403.5115</v>
      </c>
      <c r="F33" s="184">
        <f t="shared" si="9"/>
        <v>-51819.8585</v>
      </c>
      <c r="G33" s="224">
        <f t="shared" si="4"/>
        <v>0.15359349705839453</v>
      </c>
      <c r="H33" s="184">
        <f t="shared" si="16"/>
        <v>-727785.6815</v>
      </c>
      <c r="I33" s="224">
        <f t="shared" si="5"/>
        <v>0.012755899827739337</v>
      </c>
      <c r="J33" s="184">
        <v>238460.475</v>
      </c>
      <c r="K33" s="184">
        <v>708.0436</v>
      </c>
      <c r="L33" s="184">
        <f t="shared" si="19"/>
        <v>-237752.4314</v>
      </c>
      <c r="M33" s="224">
        <f t="shared" si="6"/>
        <v>0.0029692283385747676</v>
      </c>
      <c r="N33" s="184" t="e">
        <f>#REF!+#REF!</f>
        <v>#REF!</v>
      </c>
      <c r="O33" s="184">
        <f t="shared" si="17"/>
        <v>975649.668</v>
      </c>
      <c r="P33" s="184">
        <f t="shared" si="18"/>
        <v>10111.555100000001</v>
      </c>
      <c r="Q33" s="184">
        <f t="shared" si="7"/>
        <v>-965538.1129</v>
      </c>
      <c r="R33" s="224">
        <f t="shared" si="8"/>
        <v>0.010363919992642278</v>
      </c>
      <c r="S33" s="52"/>
      <c r="T33" s="52"/>
    </row>
    <row r="34" spans="1:20" s="91" customFormat="1" ht="25.5" customHeight="1">
      <c r="A34" s="88" t="s">
        <v>130</v>
      </c>
      <c r="B34" s="160" t="s">
        <v>143</v>
      </c>
      <c r="C34" s="183">
        <f>SUM(C35:C41)</f>
        <v>198101.87300000002</v>
      </c>
      <c r="D34" s="183">
        <f>SUM(D35:D41)</f>
        <v>7675.99</v>
      </c>
      <c r="E34" s="183">
        <f>SUM(E35:E41)</f>
        <v>216.64069</v>
      </c>
      <c r="F34" s="183">
        <f t="shared" si="9"/>
        <v>-7459.34931</v>
      </c>
      <c r="G34" s="224">
        <f t="shared" si="4"/>
        <v>0.028223159488222366</v>
      </c>
      <c r="H34" s="183">
        <f t="shared" si="16"/>
        <v>-197885.23231000002</v>
      </c>
      <c r="I34" s="224">
        <f t="shared" si="5"/>
        <v>0.0010935822398811948</v>
      </c>
      <c r="J34" s="184">
        <f>SUM(J35:J41)</f>
        <v>561332.0772800001</v>
      </c>
      <c r="K34" s="184">
        <f>SUM(K35:K41)</f>
        <v>2563.64129</v>
      </c>
      <c r="L34" s="184">
        <f t="shared" si="19"/>
        <v>-558768.43599</v>
      </c>
      <c r="M34" s="224">
        <f t="shared" si="6"/>
        <v>0.004567067149311014</v>
      </c>
      <c r="N34" s="183" t="e">
        <f>#REF!+#REF!</f>
        <v>#REF!</v>
      </c>
      <c r="O34" s="183">
        <f t="shared" si="17"/>
        <v>759433.9502800001</v>
      </c>
      <c r="P34" s="183">
        <f t="shared" si="18"/>
        <v>2780.28198</v>
      </c>
      <c r="Q34" s="183">
        <f t="shared" si="7"/>
        <v>-756653.6683000001</v>
      </c>
      <c r="R34" s="224">
        <f t="shared" si="8"/>
        <v>0.0036609924786413905</v>
      </c>
      <c r="S34" s="89"/>
      <c r="T34" s="90"/>
    </row>
    <row r="35" spans="1:20" s="53" customFormat="1" ht="48" customHeight="1">
      <c r="A35" s="231" t="s">
        <v>155</v>
      </c>
      <c r="B35" s="161" t="s">
        <v>156</v>
      </c>
      <c r="C35" s="185">
        <v>8839.453</v>
      </c>
      <c r="D35" s="185">
        <v>1319.253</v>
      </c>
      <c r="E35" s="185">
        <v>0</v>
      </c>
      <c r="F35" s="186">
        <f t="shared" si="9"/>
        <v>-1319.253</v>
      </c>
      <c r="G35" s="225">
        <f t="shared" si="4"/>
        <v>0</v>
      </c>
      <c r="H35" s="186">
        <f aca="true" t="shared" si="20" ref="H35:H45">E35-C35</f>
        <v>-8839.453</v>
      </c>
      <c r="I35" s="225">
        <f t="shared" si="5"/>
        <v>0</v>
      </c>
      <c r="J35" s="186">
        <v>321.1</v>
      </c>
      <c r="K35" s="186">
        <v>0</v>
      </c>
      <c r="L35" s="186">
        <f t="shared" si="19"/>
        <v>-321.1</v>
      </c>
      <c r="M35" s="225">
        <f t="shared" si="6"/>
        <v>0</v>
      </c>
      <c r="N35" s="186"/>
      <c r="O35" s="186">
        <f t="shared" si="17"/>
        <v>9160.553</v>
      </c>
      <c r="P35" s="186">
        <f t="shared" si="18"/>
        <v>0</v>
      </c>
      <c r="Q35" s="186">
        <f>P35-O35</f>
        <v>-9160.553</v>
      </c>
      <c r="R35" s="225">
        <f t="shared" si="8"/>
        <v>0</v>
      </c>
      <c r="S35" s="54"/>
      <c r="T35" s="52"/>
    </row>
    <row r="36" spans="1:20" s="53" customFormat="1" ht="29.25" customHeight="1">
      <c r="A36" s="231" t="s">
        <v>236</v>
      </c>
      <c r="B36" s="161" t="s">
        <v>237</v>
      </c>
      <c r="C36" s="185">
        <v>0</v>
      </c>
      <c r="D36" s="185">
        <v>0</v>
      </c>
      <c r="E36" s="185">
        <v>0</v>
      </c>
      <c r="F36" s="186">
        <f t="shared" si="9"/>
        <v>0</v>
      </c>
      <c r="G36" s="225">
        <f t="shared" si="4"/>
      </c>
      <c r="H36" s="186">
        <f t="shared" si="20"/>
        <v>0</v>
      </c>
      <c r="I36" s="225">
        <f t="shared" si="5"/>
      </c>
      <c r="J36" s="186">
        <v>0</v>
      </c>
      <c r="K36" s="186">
        <v>0</v>
      </c>
      <c r="L36" s="186">
        <f t="shared" si="19"/>
        <v>0</v>
      </c>
      <c r="M36" s="225">
        <f t="shared" si="6"/>
      </c>
      <c r="N36" s="186"/>
      <c r="O36" s="186">
        <f t="shared" si="17"/>
        <v>0</v>
      </c>
      <c r="P36" s="186">
        <f t="shared" si="18"/>
        <v>0</v>
      </c>
      <c r="Q36" s="186">
        <f>P36-O36</f>
        <v>0</v>
      </c>
      <c r="R36" s="225">
        <f t="shared" si="8"/>
      </c>
      <c r="S36" s="54"/>
      <c r="T36" s="52"/>
    </row>
    <row r="37" spans="1:20" s="53" customFormat="1" ht="24" customHeight="1">
      <c r="A37" s="231" t="s">
        <v>134</v>
      </c>
      <c r="B37" s="161" t="s">
        <v>144</v>
      </c>
      <c r="C37" s="185">
        <v>13870.8</v>
      </c>
      <c r="D37" s="185">
        <v>173</v>
      </c>
      <c r="E37" s="185">
        <v>5.22874</v>
      </c>
      <c r="F37" s="186">
        <f t="shared" si="9"/>
        <v>-167.77126</v>
      </c>
      <c r="G37" s="225">
        <f t="shared" si="4"/>
        <v>0.030223930635838153</v>
      </c>
      <c r="H37" s="186">
        <f t="shared" si="20"/>
        <v>-13865.571259999999</v>
      </c>
      <c r="I37" s="225">
        <f t="shared" si="5"/>
        <v>0.000376960233007469</v>
      </c>
      <c r="J37" s="186">
        <v>60536.389520000004</v>
      </c>
      <c r="K37" s="186">
        <v>0</v>
      </c>
      <c r="L37" s="186">
        <f t="shared" si="19"/>
        <v>-60536.389520000004</v>
      </c>
      <c r="M37" s="225">
        <f t="shared" si="6"/>
        <v>0</v>
      </c>
      <c r="N37" s="186"/>
      <c r="O37" s="186">
        <f t="shared" si="17"/>
        <v>74407.18952</v>
      </c>
      <c r="P37" s="186">
        <f t="shared" si="18"/>
        <v>5.22874</v>
      </c>
      <c r="Q37" s="186">
        <f t="shared" si="7"/>
        <v>-74401.96078</v>
      </c>
      <c r="R37" s="225">
        <f t="shared" si="8"/>
        <v>7.027197282588614E-05</v>
      </c>
      <c r="S37" s="54"/>
      <c r="T37" s="52"/>
    </row>
    <row r="38" spans="1:20" s="53" customFormat="1" ht="50.25" customHeight="1">
      <c r="A38" s="231" t="s">
        <v>135</v>
      </c>
      <c r="B38" s="161" t="s">
        <v>145</v>
      </c>
      <c r="C38" s="185">
        <v>154767.915</v>
      </c>
      <c r="D38" s="185">
        <v>5391.577</v>
      </c>
      <c r="E38" s="185">
        <v>167.6774</v>
      </c>
      <c r="F38" s="186">
        <f t="shared" si="9"/>
        <v>-5223.899600000001</v>
      </c>
      <c r="G38" s="225">
        <f t="shared" si="4"/>
        <v>0.031099880424595622</v>
      </c>
      <c r="H38" s="186">
        <f t="shared" si="20"/>
        <v>-154600.23760000002</v>
      </c>
      <c r="I38" s="225">
        <f t="shared" si="5"/>
        <v>0.001083411894513149</v>
      </c>
      <c r="J38" s="186">
        <v>253318.7</v>
      </c>
      <c r="K38" s="186">
        <v>0</v>
      </c>
      <c r="L38" s="186">
        <f t="shared" si="19"/>
        <v>-253318.7</v>
      </c>
      <c r="M38" s="225">
        <f t="shared" si="6"/>
        <v>0</v>
      </c>
      <c r="N38" s="186"/>
      <c r="O38" s="186">
        <f t="shared" si="17"/>
        <v>408086.615</v>
      </c>
      <c r="P38" s="186">
        <f t="shared" si="18"/>
        <v>167.6774</v>
      </c>
      <c r="Q38" s="186">
        <f t="shared" si="7"/>
        <v>-407918.9376</v>
      </c>
      <c r="R38" s="225">
        <f t="shared" si="8"/>
        <v>0.00041088679176600786</v>
      </c>
      <c r="S38" s="54"/>
      <c r="T38" s="52"/>
    </row>
    <row r="39" spans="1:20" s="53" customFormat="1" ht="34.5" customHeight="1">
      <c r="A39" s="231" t="s">
        <v>215</v>
      </c>
      <c r="B39" s="161" t="s">
        <v>214</v>
      </c>
      <c r="C39" s="185">
        <v>360.72</v>
      </c>
      <c r="D39" s="185">
        <v>37.92</v>
      </c>
      <c r="E39" s="185">
        <v>2.65</v>
      </c>
      <c r="F39" s="186">
        <f t="shared" si="9"/>
        <v>-35.27</v>
      </c>
      <c r="G39" s="225">
        <f t="shared" si="4"/>
        <v>0.06988396624472573</v>
      </c>
      <c r="H39" s="186">
        <f t="shared" si="20"/>
        <v>-358.07000000000005</v>
      </c>
      <c r="I39" s="225">
        <f t="shared" si="5"/>
        <v>0.007346418274561986</v>
      </c>
      <c r="J39" s="186">
        <v>0</v>
      </c>
      <c r="K39" s="271">
        <v>0</v>
      </c>
      <c r="L39" s="186">
        <f t="shared" si="19"/>
        <v>0</v>
      </c>
      <c r="M39" s="225">
        <f t="shared" si="6"/>
      </c>
      <c r="N39" s="186"/>
      <c r="O39" s="186">
        <f>C39+J39</f>
        <v>360.72</v>
      </c>
      <c r="P39" s="186">
        <f>E39+K39</f>
        <v>2.65</v>
      </c>
      <c r="Q39" s="186">
        <f>P39-O39</f>
        <v>-358.07000000000005</v>
      </c>
      <c r="R39" s="225">
        <f t="shared" si="8"/>
        <v>0.007346418274561986</v>
      </c>
      <c r="S39" s="54"/>
      <c r="T39" s="52"/>
    </row>
    <row r="40" spans="1:20" s="53" customFormat="1" ht="50.25" customHeight="1">
      <c r="A40" s="231" t="s">
        <v>133</v>
      </c>
      <c r="B40" s="161" t="s">
        <v>146</v>
      </c>
      <c r="C40" s="185">
        <v>20262.985</v>
      </c>
      <c r="D40" s="185">
        <v>754.24</v>
      </c>
      <c r="E40" s="185">
        <v>41.08455</v>
      </c>
      <c r="F40" s="186">
        <f t="shared" si="9"/>
        <v>-713.15545</v>
      </c>
      <c r="G40" s="225">
        <f t="shared" si="4"/>
        <v>0.054471454709376324</v>
      </c>
      <c r="H40" s="186">
        <f t="shared" si="20"/>
        <v>-20221.90045</v>
      </c>
      <c r="I40" s="225">
        <f t="shared" si="5"/>
        <v>0.0020275665209247306</v>
      </c>
      <c r="J40" s="186">
        <v>243370.56</v>
      </c>
      <c r="K40" s="186">
        <v>2563.64129</v>
      </c>
      <c r="L40" s="186">
        <f t="shared" si="19"/>
        <v>-240806.91871</v>
      </c>
      <c r="M40" s="225">
        <f t="shared" si="6"/>
        <v>0.010533900608191886</v>
      </c>
      <c r="N40" s="186"/>
      <c r="O40" s="186">
        <f>C40+J40</f>
        <v>263633.545</v>
      </c>
      <c r="P40" s="186">
        <f>E40+K40</f>
        <v>2604.72584</v>
      </c>
      <c r="Q40" s="186">
        <f>P40-O40</f>
        <v>-261028.81915999998</v>
      </c>
      <c r="R40" s="225">
        <f t="shared" si="8"/>
        <v>0.009880100197416078</v>
      </c>
      <c r="S40" s="54"/>
      <c r="T40" s="52"/>
    </row>
    <row r="41" spans="1:20" s="53" customFormat="1" ht="78" customHeight="1">
      <c r="A41" s="231" t="s">
        <v>186</v>
      </c>
      <c r="B41" s="161" t="s">
        <v>187</v>
      </c>
      <c r="C41" s="185"/>
      <c r="D41" s="185"/>
      <c r="E41" s="185"/>
      <c r="F41" s="186">
        <f t="shared" si="9"/>
        <v>0</v>
      </c>
      <c r="G41" s="225">
        <f t="shared" si="4"/>
      </c>
      <c r="H41" s="186">
        <f t="shared" si="20"/>
        <v>0</v>
      </c>
      <c r="I41" s="225">
        <f t="shared" si="5"/>
      </c>
      <c r="J41" s="186">
        <v>3785.3277599999997</v>
      </c>
      <c r="K41" s="186">
        <v>0</v>
      </c>
      <c r="L41" s="186">
        <f t="shared" si="19"/>
        <v>-3785.3277599999997</v>
      </c>
      <c r="M41" s="225">
        <f t="shared" si="6"/>
        <v>0</v>
      </c>
      <c r="N41" s="186"/>
      <c r="O41" s="186">
        <f>C41+J41</f>
        <v>3785.3277599999997</v>
      </c>
      <c r="P41" s="186">
        <f>E41+K41</f>
        <v>0</v>
      </c>
      <c r="Q41" s="186">
        <f>P41-O41</f>
        <v>-3785.3277599999997</v>
      </c>
      <c r="R41" s="225">
        <f t="shared" si="8"/>
        <v>0</v>
      </c>
      <c r="S41" s="54"/>
      <c r="T41" s="52"/>
    </row>
    <row r="42" spans="1:20" s="91" customFormat="1" ht="30.75" customHeight="1">
      <c r="A42" s="88" t="s">
        <v>131</v>
      </c>
      <c r="B42" s="160" t="s">
        <v>147</v>
      </c>
      <c r="C42" s="183">
        <f>C43+C44+C45+C46+C47+C48</f>
        <v>145769.055</v>
      </c>
      <c r="D42" s="183">
        <f>D43+D44+D45+D46+D47+D48</f>
        <v>23189.961</v>
      </c>
      <c r="E42" s="183">
        <f>E43+E44+E45+E46+E47+E48</f>
        <v>3383.21229</v>
      </c>
      <c r="F42" s="183">
        <f t="shared" si="9"/>
        <v>-19806.74871</v>
      </c>
      <c r="G42" s="224">
        <f t="shared" si="4"/>
        <v>0.1458912453539702</v>
      </c>
      <c r="H42" s="183">
        <f t="shared" si="20"/>
        <v>-142385.84271</v>
      </c>
      <c r="I42" s="224">
        <f t="shared" si="5"/>
        <v>0.023209399896294863</v>
      </c>
      <c r="J42" s="184">
        <f>J43+J44+J45+J46+J47+J48</f>
        <v>25399.504999999997</v>
      </c>
      <c r="K42" s="184">
        <f>K43+K44+K45+K46+K47+K48</f>
        <v>2576.10412</v>
      </c>
      <c r="L42" s="184">
        <f t="shared" si="19"/>
        <v>-22823.400879999997</v>
      </c>
      <c r="M42" s="224">
        <f t="shared" si="6"/>
        <v>0.10142339860560276</v>
      </c>
      <c r="N42" s="183"/>
      <c r="O42" s="183">
        <f t="shared" si="17"/>
        <v>171168.56</v>
      </c>
      <c r="P42" s="183">
        <f t="shared" si="18"/>
        <v>5959.316409999999</v>
      </c>
      <c r="Q42" s="183">
        <f t="shared" si="7"/>
        <v>-165209.24359</v>
      </c>
      <c r="R42" s="224">
        <f t="shared" si="8"/>
        <v>0.03481548486474385</v>
      </c>
      <c r="S42" s="89"/>
      <c r="T42" s="90"/>
    </row>
    <row r="43" spans="1:20" s="53" customFormat="1" ht="40.5" customHeight="1">
      <c r="A43" s="231" t="s">
        <v>132</v>
      </c>
      <c r="B43" s="161" t="s">
        <v>148</v>
      </c>
      <c r="C43" s="220">
        <v>49874.753</v>
      </c>
      <c r="D43" s="220">
        <v>5444.713</v>
      </c>
      <c r="E43" s="220">
        <v>2808.1786899999997</v>
      </c>
      <c r="F43" s="220">
        <f t="shared" si="9"/>
        <v>-2636.53431</v>
      </c>
      <c r="G43" s="225">
        <f t="shared" si="4"/>
        <v>0.5157624818792101</v>
      </c>
      <c r="H43" s="220">
        <f t="shared" si="20"/>
        <v>-47066.574309999996</v>
      </c>
      <c r="I43" s="225">
        <f t="shared" si="5"/>
        <v>0.0563046134784868</v>
      </c>
      <c r="J43" s="186">
        <v>16906.549</v>
      </c>
      <c r="K43" s="186">
        <v>2290.60412</v>
      </c>
      <c r="L43" s="186">
        <f aca="true" t="shared" si="21" ref="L43:L48">K43-J43</f>
        <v>-14615.94488</v>
      </c>
      <c r="M43" s="225">
        <f t="shared" si="6"/>
        <v>0.13548620241777315</v>
      </c>
      <c r="N43" s="220"/>
      <c r="O43" s="220">
        <f t="shared" si="17"/>
        <v>66781.302</v>
      </c>
      <c r="P43" s="220">
        <f t="shared" si="18"/>
        <v>5098.78281</v>
      </c>
      <c r="Q43" s="220">
        <f t="shared" si="7"/>
        <v>-61682.51919</v>
      </c>
      <c r="R43" s="225">
        <f t="shared" si="8"/>
        <v>0.07635045525168108</v>
      </c>
      <c r="S43" s="54"/>
      <c r="T43" s="52"/>
    </row>
    <row r="44" spans="1:20" s="53" customFormat="1" ht="33" customHeight="1">
      <c r="A44" s="231" t="s">
        <v>149</v>
      </c>
      <c r="B44" s="161" t="s">
        <v>153</v>
      </c>
      <c r="C44" s="220">
        <v>8139.335</v>
      </c>
      <c r="D44" s="220">
        <v>3654.335</v>
      </c>
      <c r="E44" s="220">
        <v>476.114</v>
      </c>
      <c r="F44" s="220">
        <f t="shared" si="9"/>
        <v>-3178.221</v>
      </c>
      <c r="G44" s="225">
        <f t="shared" si="4"/>
        <v>0.13028745312074563</v>
      </c>
      <c r="H44" s="220">
        <f t="shared" si="20"/>
        <v>-7663.2210000000005</v>
      </c>
      <c r="I44" s="225">
        <f t="shared" si="5"/>
        <v>0.05849544219521619</v>
      </c>
      <c r="J44" s="186">
        <v>3404.212</v>
      </c>
      <c r="K44" s="186">
        <v>285.5</v>
      </c>
      <c r="L44" s="186">
        <f t="shared" si="21"/>
        <v>-3118.712</v>
      </c>
      <c r="M44" s="225">
        <f t="shared" si="6"/>
        <v>0.08386669220365829</v>
      </c>
      <c r="N44" s="220"/>
      <c r="O44" s="220">
        <f t="shared" si="17"/>
        <v>11543.547</v>
      </c>
      <c r="P44" s="220">
        <f t="shared" si="18"/>
        <v>761.614</v>
      </c>
      <c r="Q44" s="220">
        <f>P44-O44</f>
        <v>-10781.933</v>
      </c>
      <c r="R44" s="225">
        <f t="shared" si="8"/>
        <v>0.06597746775752722</v>
      </c>
      <c r="S44" s="54"/>
      <c r="T44" s="52"/>
    </row>
    <row r="45" spans="1:20" s="53" customFormat="1" ht="44.25" customHeight="1">
      <c r="A45" s="231" t="s">
        <v>150</v>
      </c>
      <c r="B45" s="161" t="s">
        <v>154</v>
      </c>
      <c r="C45" s="220">
        <v>1505</v>
      </c>
      <c r="D45" s="220">
        <v>170</v>
      </c>
      <c r="E45" s="220">
        <v>0</v>
      </c>
      <c r="F45" s="220">
        <f t="shared" si="9"/>
        <v>-170</v>
      </c>
      <c r="G45" s="225">
        <f t="shared" si="4"/>
        <v>0</v>
      </c>
      <c r="H45" s="220">
        <f t="shared" si="20"/>
        <v>-1505</v>
      </c>
      <c r="I45" s="225">
        <f t="shared" si="5"/>
        <v>0</v>
      </c>
      <c r="J45" s="186">
        <v>5088.744</v>
      </c>
      <c r="K45" s="186">
        <v>0</v>
      </c>
      <c r="L45" s="186">
        <f t="shared" si="21"/>
        <v>-5088.744</v>
      </c>
      <c r="M45" s="225">
        <f t="shared" si="6"/>
        <v>0</v>
      </c>
      <c r="N45" s="220"/>
      <c r="O45" s="220">
        <f t="shared" si="17"/>
        <v>6593.744</v>
      </c>
      <c r="P45" s="220">
        <f t="shared" si="18"/>
        <v>0</v>
      </c>
      <c r="Q45" s="220">
        <f>P45-O45</f>
        <v>-6593.744</v>
      </c>
      <c r="R45" s="225">
        <f t="shared" si="8"/>
        <v>0</v>
      </c>
      <c r="S45" s="54"/>
      <c r="T45" s="52"/>
    </row>
    <row r="46" spans="1:20" s="53" customFormat="1" ht="24.75" customHeight="1">
      <c r="A46" s="231" t="s">
        <v>151</v>
      </c>
      <c r="B46" s="161" t="s">
        <v>65</v>
      </c>
      <c r="C46" s="220">
        <v>2295</v>
      </c>
      <c r="D46" s="220">
        <v>189</v>
      </c>
      <c r="E46" s="220">
        <v>98.9196</v>
      </c>
      <c r="F46" s="220">
        <f t="shared" si="9"/>
        <v>-90.0804</v>
      </c>
      <c r="G46" s="225">
        <f t="shared" si="4"/>
        <v>0.523384126984127</v>
      </c>
      <c r="H46" s="220">
        <f aca="true" t="shared" si="22" ref="H46:H85">E46-C46</f>
        <v>-2196.0804</v>
      </c>
      <c r="I46" s="225">
        <f t="shared" si="5"/>
        <v>0.04310222222222222</v>
      </c>
      <c r="J46" s="186"/>
      <c r="K46" s="186"/>
      <c r="L46" s="186">
        <f t="shared" si="21"/>
        <v>0</v>
      </c>
      <c r="M46" s="225">
        <f t="shared" si="6"/>
      </c>
      <c r="N46" s="220"/>
      <c r="O46" s="220">
        <f t="shared" si="17"/>
        <v>2295</v>
      </c>
      <c r="P46" s="220">
        <f t="shared" si="18"/>
        <v>98.9196</v>
      </c>
      <c r="Q46" s="220">
        <f>P46-O46</f>
        <v>-2196.0804</v>
      </c>
      <c r="R46" s="225">
        <f t="shared" si="8"/>
        <v>0.04310222222222222</v>
      </c>
      <c r="S46" s="54"/>
      <c r="T46" s="52"/>
    </row>
    <row r="47" spans="1:20" s="53" customFormat="1" ht="25.5" customHeight="1">
      <c r="A47" s="231" t="s">
        <v>188</v>
      </c>
      <c r="B47" s="161" t="s">
        <v>189</v>
      </c>
      <c r="C47" s="220">
        <v>8655</v>
      </c>
      <c r="D47" s="220">
        <v>0</v>
      </c>
      <c r="E47" s="220">
        <v>0</v>
      </c>
      <c r="F47" s="220">
        <f>E47-D47</f>
        <v>0</v>
      </c>
      <c r="G47" s="225">
        <f t="shared" si="4"/>
      </c>
      <c r="H47" s="220">
        <f t="shared" si="22"/>
        <v>-8655</v>
      </c>
      <c r="I47" s="225">
        <f t="shared" si="5"/>
        <v>0</v>
      </c>
      <c r="J47" s="186">
        <v>0</v>
      </c>
      <c r="K47" s="186">
        <v>0</v>
      </c>
      <c r="L47" s="186">
        <f t="shared" si="21"/>
        <v>0</v>
      </c>
      <c r="M47" s="225">
        <f t="shared" si="6"/>
      </c>
      <c r="N47" s="220"/>
      <c r="O47" s="220">
        <f t="shared" si="17"/>
        <v>8655</v>
      </c>
      <c r="P47" s="220">
        <f t="shared" si="18"/>
        <v>0</v>
      </c>
      <c r="Q47" s="220">
        <f>P47-O47</f>
        <v>-8655</v>
      </c>
      <c r="R47" s="225">
        <f t="shared" si="8"/>
        <v>0</v>
      </c>
      <c r="S47" s="54"/>
      <c r="T47" s="52"/>
    </row>
    <row r="48" spans="1:20" s="53" customFormat="1" ht="24.75" customHeight="1">
      <c r="A48" s="231" t="s">
        <v>152</v>
      </c>
      <c r="B48" s="161" t="s">
        <v>77</v>
      </c>
      <c r="C48" s="220">
        <v>75299.967</v>
      </c>
      <c r="D48" s="220">
        <v>13731.913</v>
      </c>
      <c r="E48" s="220">
        <v>0</v>
      </c>
      <c r="F48" s="220">
        <f>E48-D48</f>
        <v>-13731.913</v>
      </c>
      <c r="G48" s="225">
        <f t="shared" si="4"/>
        <v>0</v>
      </c>
      <c r="H48" s="220">
        <f t="shared" si="22"/>
        <v>-75299.967</v>
      </c>
      <c r="I48" s="225">
        <f t="shared" si="5"/>
        <v>0</v>
      </c>
      <c r="J48" s="186">
        <v>0</v>
      </c>
      <c r="K48" s="186">
        <v>0</v>
      </c>
      <c r="L48" s="186">
        <f t="shared" si="21"/>
        <v>0</v>
      </c>
      <c r="M48" s="225">
        <f t="shared" si="6"/>
      </c>
      <c r="N48" s="220"/>
      <c r="O48" s="220">
        <f t="shared" si="17"/>
        <v>75299.967</v>
      </c>
      <c r="P48" s="220">
        <f t="shared" si="18"/>
        <v>0</v>
      </c>
      <c r="Q48" s="220">
        <f>P48-O48</f>
        <v>-75299.967</v>
      </c>
      <c r="R48" s="225">
        <f t="shared" si="8"/>
        <v>0</v>
      </c>
      <c r="S48" s="52"/>
      <c r="T48" s="52"/>
    </row>
    <row r="49" spans="1:20" s="12" customFormat="1" ht="20.25" customHeight="1">
      <c r="A49" s="69" t="s">
        <v>26</v>
      </c>
      <c r="B49" s="162" t="s">
        <v>27</v>
      </c>
      <c r="C49" s="188">
        <f>C6+C11+C12+C13+C31+C32+C33+C34+C42</f>
        <v>9203597.168699998</v>
      </c>
      <c r="D49" s="188">
        <f>D6+D11+D12+D13+D31+D32+D33+D34+D42</f>
        <v>804957.6127</v>
      </c>
      <c r="E49" s="188">
        <f>E6+E11+E12+E13+E31+E32+E33+E34+E42</f>
        <v>445950.94511</v>
      </c>
      <c r="F49" s="188">
        <f t="shared" si="9"/>
        <v>-359006.6675900001</v>
      </c>
      <c r="G49" s="228">
        <f>_xlfn.IFERROR(E49/D49,"")</f>
        <v>0.5540055005060267</v>
      </c>
      <c r="H49" s="188">
        <f t="shared" si="22"/>
        <v>-8757646.223589998</v>
      </c>
      <c r="I49" s="228">
        <f>_xlfn.IFERROR(E49/C49,"")</f>
        <v>0.04845398347361505</v>
      </c>
      <c r="J49" s="188">
        <f>J6+J11+J12+J13+J31+J32+J33+J34+J42</f>
        <v>1224424.01149</v>
      </c>
      <c r="K49" s="188">
        <f>K6+K11+K12+K13+K31+K32+K33+K34+K42</f>
        <v>15943.183140000001</v>
      </c>
      <c r="L49" s="188">
        <f>L6+L11+L12+L13+L31+L32+L33+L34+L42</f>
        <v>-1208480.82835</v>
      </c>
      <c r="M49" s="228">
        <f>_xlfn.IFERROR(K49/J49,"")</f>
        <v>0.01302096576871174</v>
      </c>
      <c r="N49" s="188" t="e">
        <f>#REF!+#REF!</f>
        <v>#REF!</v>
      </c>
      <c r="O49" s="188">
        <f aca="true" t="shared" si="23" ref="O49:O91">C49+J49</f>
        <v>10428021.180189999</v>
      </c>
      <c r="P49" s="188">
        <f aca="true" t="shared" si="24" ref="P49:P66">E49+K49</f>
        <v>461894.12824999995</v>
      </c>
      <c r="Q49" s="188">
        <f t="shared" si="7"/>
        <v>-9966127.05194</v>
      </c>
      <c r="R49" s="228">
        <f>_xlfn.IFERROR(P49/O49,"")</f>
        <v>0.04429355486230267</v>
      </c>
      <c r="S49" s="26"/>
      <c r="T49" s="27"/>
    </row>
    <row r="50" spans="1:20" s="53" customFormat="1" ht="24" customHeight="1">
      <c r="A50" s="70" t="s">
        <v>168</v>
      </c>
      <c r="B50" s="156" t="s">
        <v>136</v>
      </c>
      <c r="C50" s="185">
        <v>88437</v>
      </c>
      <c r="D50" s="185">
        <v>7369.8</v>
      </c>
      <c r="E50" s="185">
        <v>7369.8</v>
      </c>
      <c r="F50" s="186">
        <f t="shared" si="9"/>
        <v>0</v>
      </c>
      <c r="G50" s="268">
        <f>_xlfn.IFERROR(E50/D50,"")</f>
        <v>1</v>
      </c>
      <c r="H50" s="186">
        <f t="shared" si="22"/>
        <v>-81067.2</v>
      </c>
      <c r="I50" s="268">
        <f>_xlfn.IFERROR(E50/C50,"")</f>
        <v>0.08333389870755453</v>
      </c>
      <c r="J50" s="186">
        <v>0</v>
      </c>
      <c r="K50" s="186">
        <v>0</v>
      </c>
      <c r="L50" s="186">
        <f>K50-J50</f>
        <v>0</v>
      </c>
      <c r="M50" s="268">
        <f>_xlfn.IFERROR(K50/J50,"")</f>
      </c>
      <c r="N50" s="186" t="e">
        <f>#REF!+#REF!</f>
        <v>#REF!</v>
      </c>
      <c r="O50" s="186">
        <f>C50+J50</f>
        <v>88437</v>
      </c>
      <c r="P50" s="186">
        <f>E50+K50</f>
        <v>7369.8</v>
      </c>
      <c r="Q50" s="186">
        <f t="shared" si="7"/>
        <v>-81067.2</v>
      </c>
      <c r="R50" s="268">
        <f>_xlfn.IFERROR(P50/O50,"")</f>
        <v>0.08333389870755453</v>
      </c>
      <c r="S50" s="52"/>
      <c r="T50" s="52"/>
    </row>
    <row r="51" spans="1:20" s="53" customFormat="1" ht="90.75" customHeight="1">
      <c r="A51" s="70" t="s">
        <v>169</v>
      </c>
      <c r="B51" s="156" t="s">
        <v>170</v>
      </c>
      <c r="C51" s="185">
        <v>93523.9</v>
      </c>
      <c r="D51" s="185">
        <v>52009.5</v>
      </c>
      <c r="E51" s="185">
        <v>42143.9</v>
      </c>
      <c r="F51" s="186">
        <f t="shared" si="9"/>
        <v>-9865.599999999999</v>
      </c>
      <c r="G51" s="270">
        <f>_xlfn.IFERROR(E51/D51,"")</f>
        <v>0.8103115776925369</v>
      </c>
      <c r="H51" s="186">
        <f t="shared" si="22"/>
        <v>-51379.99999999999</v>
      </c>
      <c r="I51" s="270">
        <f>_xlfn.IFERROR(E51/C51,"")</f>
        <v>0.45062171273866897</v>
      </c>
      <c r="J51" s="186">
        <v>1500</v>
      </c>
      <c r="K51" s="186">
        <v>1500</v>
      </c>
      <c r="L51" s="186">
        <f>K51-J51</f>
        <v>0</v>
      </c>
      <c r="M51" s="270">
        <f>_xlfn.IFERROR(K51/J51,"")</f>
        <v>1</v>
      </c>
      <c r="N51" s="186"/>
      <c r="O51" s="186">
        <f>C51+J51</f>
        <v>95023.9</v>
      </c>
      <c r="P51" s="186">
        <f>E51+K51</f>
        <v>43643.9</v>
      </c>
      <c r="Q51" s="186">
        <f t="shared" si="7"/>
        <v>-51379.99999999999</v>
      </c>
      <c r="R51" s="270">
        <f>_xlfn.IFERROR(P51/O51,"")</f>
        <v>0.45929392500202587</v>
      </c>
      <c r="S51" s="52"/>
      <c r="T51" s="52"/>
    </row>
    <row r="52" spans="1:18" s="26" customFormat="1" ht="21" customHeight="1">
      <c r="A52" s="71" t="s">
        <v>28</v>
      </c>
      <c r="B52" s="163" t="s">
        <v>137</v>
      </c>
      <c r="C52" s="189">
        <f>C49+C50+C51</f>
        <v>9385558.068699999</v>
      </c>
      <c r="D52" s="189">
        <f>D49+D50+D51</f>
        <v>864336.9127000001</v>
      </c>
      <c r="E52" s="189">
        <f>E49+E50+E51</f>
        <v>495464.64511</v>
      </c>
      <c r="F52" s="189">
        <f t="shared" si="9"/>
        <v>-368872.2675900001</v>
      </c>
      <c r="G52" s="229">
        <f>_xlfn.IFERROR(E52/D52,"")</f>
        <v>0.5732309216810797</v>
      </c>
      <c r="H52" s="189">
        <f t="shared" si="22"/>
        <v>-8890093.423589999</v>
      </c>
      <c r="I52" s="229">
        <f>_xlfn.IFERROR(E52/C52,"")</f>
        <v>0.05279011023993666</v>
      </c>
      <c r="J52" s="189">
        <f>J49+J50+J51</f>
        <v>1225924.01149</v>
      </c>
      <c r="K52" s="189">
        <f>K49+K50+K51</f>
        <v>17443.18314</v>
      </c>
      <c r="L52" s="189">
        <f>L49+L50+L51</f>
        <v>-1208480.82835</v>
      </c>
      <c r="M52" s="229">
        <f>_xlfn.IFERROR(K52/J52,"")</f>
        <v>0.014228600611875924</v>
      </c>
      <c r="N52" s="189" t="e">
        <f>#REF!+#REF!</f>
        <v>#REF!</v>
      </c>
      <c r="O52" s="189">
        <f t="shared" si="23"/>
        <v>10611482.08019</v>
      </c>
      <c r="P52" s="189">
        <f t="shared" si="24"/>
        <v>512907.82824999996</v>
      </c>
      <c r="Q52" s="189">
        <f t="shared" si="7"/>
        <v>-10098574.251939999</v>
      </c>
      <c r="R52" s="229">
        <f>_xlfn.IFERROR(P52/O52,"")</f>
        <v>0.04833517357650915</v>
      </c>
    </row>
    <row r="53" spans="1:18" s="26" customFormat="1" ht="37.5" customHeight="1" hidden="1">
      <c r="A53" s="72" t="s">
        <v>29</v>
      </c>
      <c r="B53" s="164" t="s">
        <v>30</v>
      </c>
      <c r="C53" s="190"/>
      <c r="D53" s="246"/>
      <c r="E53" s="277"/>
      <c r="F53" s="192">
        <f t="shared" si="9"/>
        <v>0</v>
      </c>
      <c r="G53" s="229">
        <f aca="true" t="shared" si="25" ref="G53:G91">_xlfn.IFERROR(E53/D53,"")</f>
      </c>
      <c r="H53" s="192">
        <f t="shared" si="22"/>
        <v>0</v>
      </c>
      <c r="I53" s="229">
        <f aca="true" t="shared" si="26" ref="I53:I91">_xlfn.IFERROR(E53/C53,"")</f>
      </c>
      <c r="J53" s="256"/>
      <c r="K53" s="256"/>
      <c r="L53" s="256" t="e">
        <f>K53-#REF!</f>
        <v>#REF!</v>
      </c>
      <c r="M53" s="229">
        <f aca="true" t="shared" si="27" ref="M53:M91">_xlfn.IFERROR(K53/J53,"")</f>
      </c>
      <c r="N53" s="193"/>
      <c r="O53" s="192">
        <f t="shared" si="23"/>
        <v>0</v>
      </c>
      <c r="P53" s="192">
        <f t="shared" si="24"/>
        <v>0</v>
      </c>
      <c r="Q53" s="192">
        <f t="shared" si="7"/>
        <v>0</v>
      </c>
      <c r="R53" s="229">
        <f aca="true" t="shared" si="28" ref="R53:R91">_xlfn.IFERROR(P53/O53,"")</f>
      </c>
    </row>
    <row r="54" spans="1:18" ht="20.25" customHeight="1" hidden="1">
      <c r="A54" s="73"/>
      <c r="B54" s="165" t="s">
        <v>31</v>
      </c>
      <c r="C54" s="194"/>
      <c r="D54" s="239"/>
      <c r="E54" s="187"/>
      <c r="F54" s="195">
        <f t="shared" si="9"/>
        <v>0</v>
      </c>
      <c r="G54" s="229">
        <f t="shared" si="25"/>
      </c>
      <c r="H54" s="195">
        <f t="shared" si="22"/>
        <v>0</v>
      </c>
      <c r="I54" s="229">
        <f t="shared" si="26"/>
      </c>
      <c r="J54" s="239"/>
      <c r="K54" s="239"/>
      <c r="L54" s="239" t="e">
        <f>K54-#REF!</f>
        <v>#REF!</v>
      </c>
      <c r="M54" s="229">
        <f t="shared" si="27"/>
      </c>
      <c r="N54" s="196"/>
      <c r="O54" s="195">
        <f t="shared" si="23"/>
        <v>0</v>
      </c>
      <c r="P54" s="195">
        <f t="shared" si="24"/>
        <v>0</v>
      </c>
      <c r="Q54" s="195">
        <f t="shared" si="7"/>
        <v>0</v>
      </c>
      <c r="R54" s="229">
        <f t="shared" si="28"/>
      </c>
    </row>
    <row r="55" spans="1:18" ht="60.75" customHeight="1" hidden="1">
      <c r="A55" s="74">
        <v>406</v>
      </c>
      <c r="B55" s="166" t="s">
        <v>32</v>
      </c>
      <c r="C55" s="194"/>
      <c r="D55" s="239"/>
      <c r="E55" s="187"/>
      <c r="F55" s="195">
        <f t="shared" si="9"/>
        <v>0</v>
      </c>
      <c r="G55" s="229">
        <f t="shared" si="25"/>
      </c>
      <c r="H55" s="195">
        <f t="shared" si="22"/>
        <v>0</v>
      </c>
      <c r="I55" s="229">
        <f t="shared" si="26"/>
      </c>
      <c r="J55" s="239"/>
      <c r="K55" s="239"/>
      <c r="L55" s="239" t="e">
        <f>K55-#REF!</f>
        <v>#REF!</v>
      </c>
      <c r="M55" s="229">
        <f t="shared" si="27"/>
      </c>
      <c r="N55" s="196"/>
      <c r="O55" s="195">
        <f t="shared" si="23"/>
        <v>0</v>
      </c>
      <c r="P55" s="195">
        <f t="shared" si="24"/>
        <v>0</v>
      </c>
      <c r="Q55" s="195">
        <f t="shared" si="7"/>
        <v>0</v>
      </c>
      <c r="R55" s="229">
        <f t="shared" si="28"/>
      </c>
    </row>
    <row r="56" spans="1:18" ht="20.25" customHeight="1" hidden="1">
      <c r="A56" s="74">
        <v>406.1</v>
      </c>
      <c r="B56" s="167" t="s">
        <v>33</v>
      </c>
      <c r="C56" s="197"/>
      <c r="D56" s="247"/>
      <c r="E56" s="278"/>
      <c r="F56" s="198">
        <f t="shared" si="9"/>
        <v>0</v>
      </c>
      <c r="G56" s="229">
        <f t="shared" si="25"/>
      </c>
      <c r="H56" s="198">
        <f t="shared" si="22"/>
        <v>0</v>
      </c>
      <c r="I56" s="229">
        <f t="shared" si="26"/>
      </c>
      <c r="J56" s="247"/>
      <c r="K56" s="247"/>
      <c r="L56" s="247" t="e">
        <f>K56-#REF!</f>
        <v>#REF!</v>
      </c>
      <c r="M56" s="229">
        <f t="shared" si="27"/>
      </c>
      <c r="N56" s="196"/>
      <c r="O56" s="198">
        <f t="shared" si="23"/>
        <v>0</v>
      </c>
      <c r="P56" s="198">
        <f t="shared" si="24"/>
        <v>0</v>
      </c>
      <c r="Q56" s="198">
        <f t="shared" si="7"/>
        <v>0</v>
      </c>
      <c r="R56" s="229">
        <f t="shared" si="28"/>
      </c>
    </row>
    <row r="57" spans="1:18" ht="20.25" customHeight="1" hidden="1">
      <c r="A57" s="74">
        <v>406.2</v>
      </c>
      <c r="B57" s="167" t="s">
        <v>34</v>
      </c>
      <c r="C57" s="197"/>
      <c r="D57" s="247"/>
      <c r="E57" s="278"/>
      <c r="F57" s="198">
        <f t="shared" si="9"/>
        <v>0</v>
      </c>
      <c r="G57" s="229">
        <f t="shared" si="25"/>
      </c>
      <c r="H57" s="198">
        <f t="shared" si="22"/>
        <v>0</v>
      </c>
      <c r="I57" s="229">
        <f t="shared" si="26"/>
      </c>
      <c r="J57" s="247"/>
      <c r="K57" s="247"/>
      <c r="L57" s="247" t="e">
        <f>K57-#REF!</f>
        <v>#REF!</v>
      </c>
      <c r="M57" s="229">
        <f t="shared" si="27"/>
      </c>
      <c r="N57" s="196"/>
      <c r="O57" s="198">
        <f t="shared" si="23"/>
        <v>0</v>
      </c>
      <c r="P57" s="198">
        <f t="shared" si="24"/>
        <v>0</v>
      </c>
      <c r="Q57" s="198">
        <f t="shared" si="7"/>
        <v>0</v>
      </c>
      <c r="R57" s="229">
        <f t="shared" si="28"/>
      </c>
    </row>
    <row r="58" spans="1:18" ht="60.75" customHeight="1" hidden="1">
      <c r="A58" s="74">
        <v>201</v>
      </c>
      <c r="B58" s="166" t="s">
        <v>35</v>
      </c>
      <c r="C58" s="194"/>
      <c r="D58" s="239"/>
      <c r="E58" s="187"/>
      <c r="F58" s="195">
        <f t="shared" si="9"/>
        <v>0</v>
      </c>
      <c r="G58" s="229">
        <f t="shared" si="25"/>
      </c>
      <c r="H58" s="195">
        <f t="shared" si="22"/>
        <v>0</v>
      </c>
      <c r="I58" s="229">
        <f t="shared" si="26"/>
      </c>
      <c r="J58" s="239"/>
      <c r="K58" s="239"/>
      <c r="L58" s="239" t="e">
        <f>K58-#REF!</f>
        <v>#REF!</v>
      </c>
      <c r="M58" s="229">
        <f t="shared" si="27"/>
      </c>
      <c r="N58" s="196"/>
      <c r="O58" s="195">
        <f t="shared" si="23"/>
        <v>0</v>
      </c>
      <c r="P58" s="195">
        <f t="shared" si="24"/>
        <v>0</v>
      </c>
      <c r="Q58" s="195">
        <f t="shared" si="7"/>
        <v>0</v>
      </c>
      <c r="R58" s="229">
        <f t="shared" si="28"/>
      </c>
    </row>
    <row r="59" spans="1:18" ht="20.25" customHeight="1" hidden="1">
      <c r="A59" s="73">
        <v>201.01</v>
      </c>
      <c r="B59" s="168" t="s">
        <v>36</v>
      </c>
      <c r="C59" s="194"/>
      <c r="D59" s="239"/>
      <c r="E59" s="187"/>
      <c r="F59" s="195">
        <f t="shared" si="9"/>
        <v>0</v>
      </c>
      <c r="G59" s="229">
        <f t="shared" si="25"/>
      </c>
      <c r="H59" s="195">
        <f t="shared" si="22"/>
        <v>0</v>
      </c>
      <c r="I59" s="229">
        <f t="shared" si="26"/>
      </c>
      <c r="J59" s="239"/>
      <c r="K59" s="239"/>
      <c r="L59" s="239" t="e">
        <f>K59-#REF!</f>
        <v>#REF!</v>
      </c>
      <c r="M59" s="229">
        <f t="shared" si="27"/>
      </c>
      <c r="N59" s="196"/>
      <c r="O59" s="195">
        <f t="shared" si="23"/>
        <v>0</v>
      </c>
      <c r="P59" s="195">
        <f t="shared" si="24"/>
        <v>0</v>
      </c>
      <c r="Q59" s="195">
        <f t="shared" si="7"/>
        <v>0</v>
      </c>
      <c r="R59" s="229">
        <f t="shared" si="28"/>
      </c>
    </row>
    <row r="60" spans="1:18" ht="15" customHeight="1" hidden="1">
      <c r="A60" s="73">
        <v>201.011</v>
      </c>
      <c r="B60" s="169" t="s">
        <v>37</v>
      </c>
      <c r="C60" s="197"/>
      <c r="D60" s="247"/>
      <c r="E60" s="278"/>
      <c r="F60" s="198">
        <f t="shared" si="9"/>
        <v>0</v>
      </c>
      <c r="G60" s="229">
        <f t="shared" si="25"/>
      </c>
      <c r="H60" s="198">
        <f t="shared" si="22"/>
        <v>0</v>
      </c>
      <c r="I60" s="229">
        <f t="shared" si="26"/>
      </c>
      <c r="J60" s="247"/>
      <c r="K60" s="247"/>
      <c r="L60" s="247" t="e">
        <f>K60-#REF!</f>
        <v>#REF!</v>
      </c>
      <c r="M60" s="229">
        <f t="shared" si="27"/>
      </c>
      <c r="N60" s="196"/>
      <c r="O60" s="198">
        <f t="shared" si="23"/>
        <v>0</v>
      </c>
      <c r="P60" s="198">
        <f t="shared" si="24"/>
        <v>0</v>
      </c>
      <c r="Q60" s="198">
        <f t="shared" si="7"/>
        <v>0</v>
      </c>
      <c r="R60" s="229">
        <f t="shared" si="28"/>
      </c>
    </row>
    <row r="61" spans="1:18" ht="20.25" customHeight="1" hidden="1">
      <c r="A61" s="73">
        <v>201.012</v>
      </c>
      <c r="B61" s="169" t="s">
        <v>38</v>
      </c>
      <c r="C61" s="197"/>
      <c r="D61" s="247"/>
      <c r="E61" s="278"/>
      <c r="F61" s="198">
        <f t="shared" si="9"/>
        <v>0</v>
      </c>
      <c r="G61" s="229">
        <f t="shared" si="25"/>
      </c>
      <c r="H61" s="198">
        <f t="shared" si="22"/>
        <v>0</v>
      </c>
      <c r="I61" s="229">
        <f t="shared" si="26"/>
      </c>
      <c r="J61" s="247"/>
      <c r="K61" s="247"/>
      <c r="L61" s="247" t="e">
        <f>K61-#REF!</f>
        <v>#REF!</v>
      </c>
      <c r="M61" s="229">
        <f t="shared" si="27"/>
      </c>
      <c r="N61" s="196"/>
      <c r="O61" s="198">
        <f t="shared" si="23"/>
        <v>0</v>
      </c>
      <c r="P61" s="198">
        <f t="shared" si="24"/>
        <v>0</v>
      </c>
      <c r="Q61" s="198">
        <f t="shared" si="7"/>
        <v>0</v>
      </c>
      <c r="R61" s="229">
        <f t="shared" si="28"/>
      </c>
    </row>
    <row r="62" spans="1:18" ht="20.25" customHeight="1" hidden="1">
      <c r="A62" s="73">
        <v>201.02</v>
      </c>
      <c r="B62" s="170" t="s">
        <v>39</v>
      </c>
      <c r="C62" s="194"/>
      <c r="D62" s="239"/>
      <c r="E62" s="187"/>
      <c r="F62" s="195">
        <f t="shared" si="9"/>
        <v>0</v>
      </c>
      <c r="G62" s="229">
        <f t="shared" si="25"/>
      </c>
      <c r="H62" s="195">
        <f t="shared" si="22"/>
        <v>0</v>
      </c>
      <c r="I62" s="229">
        <f t="shared" si="26"/>
      </c>
      <c r="J62" s="239"/>
      <c r="K62" s="239"/>
      <c r="L62" s="239" t="e">
        <f>K62-#REF!</f>
        <v>#REF!</v>
      </c>
      <c r="M62" s="229">
        <f t="shared" si="27"/>
      </c>
      <c r="N62" s="196"/>
      <c r="O62" s="195">
        <f t="shared" si="23"/>
        <v>0</v>
      </c>
      <c r="P62" s="195">
        <f t="shared" si="24"/>
        <v>0</v>
      </c>
      <c r="Q62" s="195">
        <f t="shared" si="7"/>
        <v>0</v>
      </c>
      <c r="R62" s="229">
        <f t="shared" si="28"/>
      </c>
    </row>
    <row r="63" spans="1:18" ht="20.25" customHeight="1" hidden="1">
      <c r="A63" s="73">
        <v>201.021</v>
      </c>
      <c r="B63" s="169" t="s">
        <v>37</v>
      </c>
      <c r="C63" s="197"/>
      <c r="D63" s="247"/>
      <c r="E63" s="278"/>
      <c r="F63" s="198">
        <f t="shared" si="9"/>
        <v>0</v>
      </c>
      <c r="G63" s="229">
        <f t="shared" si="25"/>
      </c>
      <c r="H63" s="198">
        <f t="shared" si="22"/>
        <v>0</v>
      </c>
      <c r="I63" s="229">
        <f t="shared" si="26"/>
      </c>
      <c r="J63" s="247"/>
      <c r="K63" s="247"/>
      <c r="L63" s="247" t="e">
        <f>K63-#REF!</f>
        <v>#REF!</v>
      </c>
      <c r="M63" s="229">
        <f t="shared" si="27"/>
      </c>
      <c r="N63" s="196"/>
      <c r="O63" s="198">
        <f t="shared" si="23"/>
        <v>0</v>
      </c>
      <c r="P63" s="198">
        <f t="shared" si="24"/>
        <v>0</v>
      </c>
      <c r="Q63" s="198">
        <f t="shared" si="7"/>
        <v>0</v>
      </c>
      <c r="R63" s="229">
        <f t="shared" si="28"/>
      </c>
    </row>
    <row r="64" spans="1:18" ht="20.25" customHeight="1" hidden="1">
      <c r="A64" s="73">
        <v>201.022</v>
      </c>
      <c r="B64" s="169" t="s">
        <v>38</v>
      </c>
      <c r="C64" s="197"/>
      <c r="D64" s="247"/>
      <c r="E64" s="278"/>
      <c r="F64" s="198">
        <f t="shared" si="9"/>
        <v>0</v>
      </c>
      <c r="G64" s="229">
        <f t="shared" si="25"/>
      </c>
      <c r="H64" s="198">
        <f t="shared" si="22"/>
        <v>0</v>
      </c>
      <c r="I64" s="229">
        <f t="shared" si="26"/>
      </c>
      <c r="J64" s="247"/>
      <c r="K64" s="247"/>
      <c r="L64" s="247" t="e">
        <f>K64-#REF!</f>
        <v>#REF!</v>
      </c>
      <c r="M64" s="229">
        <f t="shared" si="27"/>
      </c>
      <c r="N64" s="196"/>
      <c r="O64" s="198">
        <f t="shared" si="23"/>
        <v>0</v>
      </c>
      <c r="P64" s="198">
        <f t="shared" si="24"/>
        <v>0</v>
      </c>
      <c r="Q64" s="198">
        <f t="shared" si="7"/>
        <v>0</v>
      </c>
      <c r="R64" s="229">
        <f t="shared" si="28"/>
      </c>
    </row>
    <row r="65" spans="1:18" ht="40.5" customHeight="1" hidden="1">
      <c r="A65" s="73">
        <v>201.03</v>
      </c>
      <c r="B65" s="170" t="s">
        <v>40</v>
      </c>
      <c r="C65" s="194"/>
      <c r="D65" s="239"/>
      <c r="E65" s="187"/>
      <c r="F65" s="195">
        <f t="shared" si="9"/>
        <v>0</v>
      </c>
      <c r="G65" s="229">
        <f t="shared" si="25"/>
      </c>
      <c r="H65" s="195">
        <f t="shared" si="22"/>
        <v>0</v>
      </c>
      <c r="I65" s="229">
        <f t="shared" si="26"/>
      </c>
      <c r="J65" s="239"/>
      <c r="K65" s="239"/>
      <c r="L65" s="239" t="e">
        <f>K65-#REF!</f>
        <v>#REF!</v>
      </c>
      <c r="M65" s="229">
        <f t="shared" si="27"/>
      </c>
      <c r="N65" s="196"/>
      <c r="O65" s="195">
        <f t="shared" si="23"/>
        <v>0</v>
      </c>
      <c r="P65" s="195">
        <f t="shared" si="24"/>
        <v>0</v>
      </c>
      <c r="Q65" s="195">
        <f t="shared" si="7"/>
        <v>0</v>
      </c>
      <c r="R65" s="229">
        <f t="shared" si="28"/>
      </c>
    </row>
    <row r="66" spans="1:18" ht="20.25" customHeight="1" hidden="1">
      <c r="A66" s="73">
        <v>201.031</v>
      </c>
      <c r="B66" s="169" t="s">
        <v>37</v>
      </c>
      <c r="C66" s="197"/>
      <c r="D66" s="247"/>
      <c r="E66" s="278"/>
      <c r="F66" s="198">
        <f t="shared" si="9"/>
        <v>0</v>
      </c>
      <c r="G66" s="229">
        <f t="shared" si="25"/>
      </c>
      <c r="H66" s="198">
        <f t="shared" si="22"/>
        <v>0</v>
      </c>
      <c r="I66" s="229">
        <f t="shared" si="26"/>
      </c>
      <c r="J66" s="247"/>
      <c r="K66" s="247"/>
      <c r="L66" s="247" t="e">
        <f>K66-#REF!</f>
        <v>#REF!</v>
      </c>
      <c r="M66" s="229">
        <f t="shared" si="27"/>
      </c>
      <c r="N66" s="196"/>
      <c r="O66" s="198">
        <f t="shared" si="23"/>
        <v>0</v>
      </c>
      <c r="P66" s="198">
        <f t="shared" si="24"/>
        <v>0</v>
      </c>
      <c r="Q66" s="198">
        <f t="shared" si="7"/>
        <v>0</v>
      </c>
      <c r="R66" s="229">
        <f t="shared" si="28"/>
      </c>
    </row>
    <row r="67" spans="1:18" ht="20.25" customHeight="1" hidden="1">
      <c r="A67" s="73">
        <v>201.032</v>
      </c>
      <c r="B67" s="169" t="s">
        <v>38</v>
      </c>
      <c r="C67" s="197"/>
      <c r="D67" s="247"/>
      <c r="E67" s="278"/>
      <c r="F67" s="198">
        <f t="shared" si="9"/>
        <v>0</v>
      </c>
      <c r="G67" s="229">
        <f t="shared" si="25"/>
      </c>
      <c r="H67" s="198">
        <f t="shared" si="22"/>
        <v>0</v>
      </c>
      <c r="I67" s="229">
        <f t="shared" si="26"/>
      </c>
      <c r="J67" s="247"/>
      <c r="K67" s="247"/>
      <c r="L67" s="247" t="e">
        <f>K67-#REF!</f>
        <v>#REF!</v>
      </c>
      <c r="M67" s="229">
        <f t="shared" si="27"/>
      </c>
      <c r="N67" s="196"/>
      <c r="O67" s="198">
        <f t="shared" si="23"/>
        <v>0</v>
      </c>
      <c r="P67" s="198">
        <f aca="true" t="shared" si="29" ref="P67:P91">E67+K67</f>
        <v>0</v>
      </c>
      <c r="Q67" s="198">
        <f aca="true" t="shared" si="30" ref="Q67:Q91">P67-O67</f>
        <v>0</v>
      </c>
      <c r="R67" s="229">
        <f t="shared" si="28"/>
      </c>
    </row>
    <row r="68" spans="1:18" ht="40.5" customHeight="1" hidden="1">
      <c r="A68" s="74">
        <v>202</v>
      </c>
      <c r="B68" s="166" t="s">
        <v>41</v>
      </c>
      <c r="C68" s="194"/>
      <c r="D68" s="239"/>
      <c r="E68" s="187"/>
      <c r="F68" s="195">
        <f t="shared" si="9"/>
        <v>0</v>
      </c>
      <c r="G68" s="229">
        <f t="shared" si="25"/>
      </c>
      <c r="H68" s="195">
        <f t="shared" si="22"/>
        <v>0</v>
      </c>
      <c r="I68" s="229">
        <f t="shared" si="26"/>
      </c>
      <c r="J68" s="239"/>
      <c r="K68" s="239"/>
      <c r="L68" s="239" t="e">
        <f>K68-#REF!</f>
        <v>#REF!</v>
      </c>
      <c r="M68" s="229">
        <f t="shared" si="27"/>
      </c>
      <c r="N68" s="196"/>
      <c r="O68" s="195">
        <f t="shared" si="23"/>
        <v>0</v>
      </c>
      <c r="P68" s="195">
        <f t="shared" si="29"/>
        <v>0</v>
      </c>
      <c r="Q68" s="195">
        <f t="shared" si="30"/>
        <v>0</v>
      </c>
      <c r="R68" s="229">
        <f t="shared" si="28"/>
      </c>
    </row>
    <row r="69" spans="1:18" ht="40.5" customHeight="1" hidden="1">
      <c r="A69" s="73">
        <v>202.01</v>
      </c>
      <c r="B69" s="170" t="s">
        <v>42</v>
      </c>
      <c r="C69" s="194"/>
      <c r="D69" s="239"/>
      <c r="E69" s="187"/>
      <c r="F69" s="195">
        <f t="shared" si="9"/>
        <v>0</v>
      </c>
      <c r="G69" s="229">
        <f t="shared" si="25"/>
      </c>
      <c r="H69" s="195">
        <f t="shared" si="22"/>
        <v>0</v>
      </c>
      <c r="I69" s="229">
        <f t="shared" si="26"/>
      </c>
      <c r="J69" s="239"/>
      <c r="K69" s="239"/>
      <c r="L69" s="239" t="e">
        <f>K69-#REF!</f>
        <v>#REF!</v>
      </c>
      <c r="M69" s="229">
        <f t="shared" si="27"/>
      </c>
      <c r="N69" s="196"/>
      <c r="O69" s="195">
        <f t="shared" si="23"/>
        <v>0</v>
      </c>
      <c r="P69" s="195">
        <f t="shared" si="29"/>
        <v>0</v>
      </c>
      <c r="Q69" s="195">
        <f t="shared" si="30"/>
        <v>0</v>
      </c>
      <c r="R69" s="229">
        <f t="shared" si="28"/>
      </c>
    </row>
    <row r="70" spans="1:18" ht="20.25" hidden="1">
      <c r="A70" s="73">
        <v>202.011</v>
      </c>
      <c r="B70" s="169" t="s">
        <v>37</v>
      </c>
      <c r="C70" s="197"/>
      <c r="D70" s="247"/>
      <c r="E70" s="278"/>
      <c r="F70" s="198">
        <f t="shared" si="9"/>
        <v>0</v>
      </c>
      <c r="G70" s="229">
        <f t="shared" si="25"/>
      </c>
      <c r="H70" s="198">
        <f t="shared" si="22"/>
        <v>0</v>
      </c>
      <c r="I70" s="229">
        <f t="shared" si="26"/>
      </c>
      <c r="J70" s="247"/>
      <c r="K70" s="247"/>
      <c r="L70" s="247" t="e">
        <f>K70-#REF!</f>
        <v>#REF!</v>
      </c>
      <c r="M70" s="229">
        <f t="shared" si="27"/>
      </c>
      <c r="N70" s="196"/>
      <c r="O70" s="198">
        <f t="shared" si="23"/>
        <v>0</v>
      </c>
      <c r="P70" s="198">
        <f t="shared" si="29"/>
        <v>0</v>
      </c>
      <c r="Q70" s="198">
        <f t="shared" si="30"/>
        <v>0</v>
      </c>
      <c r="R70" s="229">
        <f t="shared" si="28"/>
      </c>
    </row>
    <row r="71" spans="1:18" ht="20.25" hidden="1">
      <c r="A71" s="73">
        <v>202.012</v>
      </c>
      <c r="B71" s="169" t="s">
        <v>38</v>
      </c>
      <c r="C71" s="197"/>
      <c r="D71" s="247"/>
      <c r="E71" s="278"/>
      <c r="F71" s="198">
        <f t="shared" si="9"/>
        <v>0</v>
      </c>
      <c r="G71" s="229">
        <f t="shared" si="25"/>
      </c>
      <c r="H71" s="198">
        <f t="shared" si="22"/>
        <v>0</v>
      </c>
      <c r="I71" s="229">
        <f t="shared" si="26"/>
      </c>
      <c r="J71" s="247"/>
      <c r="K71" s="247"/>
      <c r="L71" s="247" t="e">
        <f>K71-#REF!</f>
        <v>#REF!</v>
      </c>
      <c r="M71" s="229">
        <f t="shared" si="27"/>
      </c>
      <c r="N71" s="196"/>
      <c r="O71" s="198">
        <f t="shared" si="23"/>
        <v>0</v>
      </c>
      <c r="P71" s="198">
        <f t="shared" si="29"/>
        <v>0</v>
      </c>
      <c r="Q71" s="198">
        <f t="shared" si="30"/>
        <v>0</v>
      </c>
      <c r="R71" s="229">
        <f t="shared" si="28"/>
      </c>
    </row>
    <row r="72" spans="1:18" ht="19.5" customHeight="1" hidden="1">
      <c r="A72" s="73">
        <v>202.013</v>
      </c>
      <c r="B72" s="169" t="s">
        <v>43</v>
      </c>
      <c r="C72" s="197"/>
      <c r="D72" s="247"/>
      <c r="E72" s="278"/>
      <c r="F72" s="198">
        <f t="shared" si="9"/>
        <v>0</v>
      </c>
      <c r="G72" s="229">
        <f t="shared" si="25"/>
      </c>
      <c r="H72" s="198">
        <f t="shared" si="22"/>
        <v>0</v>
      </c>
      <c r="I72" s="229">
        <f t="shared" si="26"/>
      </c>
      <c r="J72" s="247"/>
      <c r="K72" s="247"/>
      <c r="L72" s="247" t="e">
        <f>K72-#REF!</f>
        <v>#REF!</v>
      </c>
      <c r="M72" s="229">
        <f t="shared" si="27"/>
      </c>
      <c r="N72" s="196"/>
      <c r="O72" s="198">
        <f t="shared" si="23"/>
        <v>0</v>
      </c>
      <c r="P72" s="198">
        <f t="shared" si="29"/>
        <v>0</v>
      </c>
      <c r="Q72" s="198">
        <f t="shared" si="30"/>
        <v>0</v>
      </c>
      <c r="R72" s="229">
        <f t="shared" si="28"/>
      </c>
    </row>
    <row r="73" spans="1:18" ht="20.25" hidden="1">
      <c r="A73" s="73">
        <v>202.014</v>
      </c>
      <c r="B73" s="169" t="s">
        <v>44</v>
      </c>
      <c r="C73" s="197"/>
      <c r="D73" s="247"/>
      <c r="E73" s="278"/>
      <c r="F73" s="198">
        <f t="shared" si="9"/>
        <v>0</v>
      </c>
      <c r="G73" s="229">
        <f t="shared" si="25"/>
      </c>
      <c r="H73" s="198">
        <f t="shared" si="22"/>
        <v>0</v>
      </c>
      <c r="I73" s="229">
        <f t="shared" si="26"/>
      </c>
      <c r="J73" s="247"/>
      <c r="K73" s="247"/>
      <c r="L73" s="247" t="e">
        <f>K73-#REF!</f>
        <v>#REF!</v>
      </c>
      <c r="M73" s="229">
        <f t="shared" si="27"/>
      </c>
      <c r="N73" s="196"/>
      <c r="O73" s="198">
        <f t="shared" si="23"/>
        <v>0</v>
      </c>
      <c r="P73" s="198">
        <f t="shared" si="29"/>
        <v>0</v>
      </c>
      <c r="Q73" s="198">
        <f t="shared" si="30"/>
        <v>0</v>
      </c>
      <c r="R73" s="229">
        <f t="shared" si="28"/>
      </c>
    </row>
    <row r="74" spans="1:18" ht="40.5" hidden="1">
      <c r="A74" s="74">
        <v>203</v>
      </c>
      <c r="B74" s="166" t="s">
        <v>45</v>
      </c>
      <c r="C74" s="194"/>
      <c r="D74" s="239"/>
      <c r="E74" s="187"/>
      <c r="F74" s="195">
        <f t="shared" si="9"/>
        <v>0</v>
      </c>
      <c r="G74" s="229">
        <f t="shared" si="25"/>
      </c>
      <c r="H74" s="195">
        <f t="shared" si="22"/>
        <v>0</v>
      </c>
      <c r="I74" s="229">
        <f t="shared" si="26"/>
      </c>
      <c r="J74" s="239"/>
      <c r="K74" s="239"/>
      <c r="L74" s="239" t="e">
        <f>K74-#REF!</f>
        <v>#REF!</v>
      </c>
      <c r="M74" s="229">
        <f t="shared" si="27"/>
      </c>
      <c r="N74" s="196"/>
      <c r="O74" s="195">
        <f t="shared" si="23"/>
        <v>0</v>
      </c>
      <c r="P74" s="195">
        <f t="shared" si="29"/>
        <v>0</v>
      </c>
      <c r="Q74" s="195">
        <f t="shared" si="30"/>
        <v>0</v>
      </c>
      <c r="R74" s="229">
        <f t="shared" si="28"/>
      </c>
    </row>
    <row r="75" spans="1:18" ht="15.75" customHeight="1" hidden="1">
      <c r="A75" s="73">
        <v>203.01</v>
      </c>
      <c r="B75" s="170" t="s">
        <v>46</v>
      </c>
      <c r="C75" s="194"/>
      <c r="D75" s="239"/>
      <c r="E75" s="187"/>
      <c r="F75" s="195">
        <f t="shared" si="9"/>
        <v>0</v>
      </c>
      <c r="G75" s="229">
        <f t="shared" si="25"/>
      </c>
      <c r="H75" s="195">
        <f t="shared" si="22"/>
        <v>0</v>
      </c>
      <c r="I75" s="229">
        <f t="shared" si="26"/>
      </c>
      <c r="J75" s="239"/>
      <c r="K75" s="239"/>
      <c r="L75" s="239" t="e">
        <f>K75-#REF!</f>
        <v>#REF!</v>
      </c>
      <c r="M75" s="229">
        <f t="shared" si="27"/>
      </c>
      <c r="N75" s="196"/>
      <c r="O75" s="195">
        <f t="shared" si="23"/>
        <v>0</v>
      </c>
      <c r="P75" s="195">
        <f t="shared" si="29"/>
        <v>0</v>
      </c>
      <c r="Q75" s="195">
        <f t="shared" si="30"/>
        <v>0</v>
      </c>
      <c r="R75" s="229">
        <f t="shared" si="28"/>
      </c>
    </row>
    <row r="76" spans="1:18" ht="20.25" hidden="1">
      <c r="A76" s="73">
        <v>203.011</v>
      </c>
      <c r="B76" s="169" t="s">
        <v>47</v>
      </c>
      <c r="C76" s="197"/>
      <c r="D76" s="247"/>
      <c r="E76" s="278"/>
      <c r="F76" s="198">
        <f t="shared" si="9"/>
        <v>0</v>
      </c>
      <c r="G76" s="229">
        <f t="shared" si="25"/>
      </c>
      <c r="H76" s="198">
        <f t="shared" si="22"/>
        <v>0</v>
      </c>
      <c r="I76" s="229">
        <f t="shared" si="26"/>
      </c>
      <c r="J76" s="247"/>
      <c r="K76" s="247"/>
      <c r="L76" s="247" t="e">
        <f>K76-#REF!</f>
        <v>#REF!</v>
      </c>
      <c r="M76" s="229">
        <f t="shared" si="27"/>
      </c>
      <c r="N76" s="196"/>
      <c r="O76" s="198">
        <f t="shared" si="23"/>
        <v>0</v>
      </c>
      <c r="P76" s="198">
        <f t="shared" si="29"/>
        <v>0</v>
      </c>
      <c r="Q76" s="198">
        <f t="shared" si="30"/>
        <v>0</v>
      </c>
      <c r="R76" s="229">
        <f t="shared" si="28"/>
      </c>
    </row>
    <row r="77" spans="1:18" ht="20.25" hidden="1">
      <c r="A77" s="73">
        <v>203.012</v>
      </c>
      <c r="B77" s="169" t="s">
        <v>48</v>
      </c>
      <c r="C77" s="197"/>
      <c r="D77" s="247"/>
      <c r="E77" s="278"/>
      <c r="F77" s="198">
        <f t="shared" si="9"/>
        <v>0</v>
      </c>
      <c r="G77" s="229">
        <f t="shared" si="25"/>
      </c>
      <c r="H77" s="198">
        <f t="shared" si="22"/>
        <v>0</v>
      </c>
      <c r="I77" s="229">
        <f t="shared" si="26"/>
      </c>
      <c r="J77" s="247"/>
      <c r="K77" s="247"/>
      <c r="L77" s="247" t="e">
        <f>K77-#REF!</f>
        <v>#REF!</v>
      </c>
      <c r="M77" s="229">
        <f t="shared" si="27"/>
      </c>
      <c r="N77" s="196"/>
      <c r="O77" s="198">
        <f t="shared" si="23"/>
        <v>0</v>
      </c>
      <c r="P77" s="198">
        <f t="shared" si="29"/>
        <v>0</v>
      </c>
      <c r="Q77" s="198">
        <f t="shared" si="30"/>
        <v>0</v>
      </c>
      <c r="R77" s="229">
        <f t="shared" si="28"/>
      </c>
    </row>
    <row r="78" spans="1:18" ht="15.75" customHeight="1" hidden="1">
      <c r="A78" s="73">
        <v>203.013</v>
      </c>
      <c r="B78" s="169" t="s">
        <v>43</v>
      </c>
      <c r="C78" s="197"/>
      <c r="D78" s="247"/>
      <c r="E78" s="278"/>
      <c r="F78" s="198">
        <f t="shared" si="9"/>
        <v>0</v>
      </c>
      <c r="G78" s="229">
        <f t="shared" si="25"/>
      </c>
      <c r="H78" s="198">
        <f t="shared" si="22"/>
        <v>0</v>
      </c>
      <c r="I78" s="229">
        <f t="shared" si="26"/>
      </c>
      <c r="J78" s="247"/>
      <c r="K78" s="247"/>
      <c r="L78" s="247" t="e">
        <f>K78-#REF!</f>
        <v>#REF!</v>
      </c>
      <c r="M78" s="229">
        <f t="shared" si="27"/>
      </c>
      <c r="N78" s="196"/>
      <c r="O78" s="198">
        <f t="shared" si="23"/>
        <v>0</v>
      </c>
      <c r="P78" s="198">
        <f t="shared" si="29"/>
        <v>0</v>
      </c>
      <c r="Q78" s="198">
        <f t="shared" si="30"/>
        <v>0</v>
      </c>
      <c r="R78" s="229">
        <f t="shared" si="28"/>
      </c>
    </row>
    <row r="79" spans="1:18" ht="14.25" customHeight="1" hidden="1">
      <c r="A79" s="74">
        <v>204</v>
      </c>
      <c r="B79" s="166" t="s">
        <v>49</v>
      </c>
      <c r="C79" s="197"/>
      <c r="D79" s="247"/>
      <c r="E79" s="278"/>
      <c r="F79" s="198">
        <f t="shared" si="9"/>
        <v>0</v>
      </c>
      <c r="G79" s="229">
        <f t="shared" si="25"/>
      </c>
      <c r="H79" s="198">
        <f t="shared" si="22"/>
        <v>0</v>
      </c>
      <c r="I79" s="229">
        <f t="shared" si="26"/>
      </c>
      <c r="J79" s="247"/>
      <c r="K79" s="247"/>
      <c r="L79" s="247" t="e">
        <f>K79-#REF!</f>
        <v>#REF!</v>
      </c>
      <c r="M79" s="229">
        <f t="shared" si="27"/>
      </c>
      <c r="N79" s="196"/>
      <c r="O79" s="198">
        <f t="shared" si="23"/>
        <v>0</v>
      </c>
      <c r="P79" s="198">
        <f t="shared" si="29"/>
        <v>0</v>
      </c>
      <c r="Q79" s="198">
        <f t="shared" si="30"/>
        <v>0</v>
      </c>
      <c r="R79" s="229">
        <f t="shared" si="28"/>
      </c>
    </row>
    <row r="80" spans="1:18" ht="18.75" customHeight="1" hidden="1">
      <c r="A80" s="74">
        <v>205</v>
      </c>
      <c r="B80" s="166" t="s">
        <v>50</v>
      </c>
      <c r="C80" s="197"/>
      <c r="D80" s="247"/>
      <c r="E80" s="278"/>
      <c r="F80" s="198">
        <f aca="true" t="shared" si="31" ref="F80:F91">E80-D80</f>
        <v>0</v>
      </c>
      <c r="G80" s="229">
        <f t="shared" si="25"/>
      </c>
      <c r="H80" s="198">
        <f t="shared" si="22"/>
        <v>0</v>
      </c>
      <c r="I80" s="229">
        <f t="shared" si="26"/>
      </c>
      <c r="J80" s="247"/>
      <c r="K80" s="247"/>
      <c r="L80" s="247" t="e">
        <f>K80-#REF!</f>
        <v>#REF!</v>
      </c>
      <c r="M80" s="229">
        <f t="shared" si="27"/>
      </c>
      <c r="N80" s="196"/>
      <c r="O80" s="198">
        <f t="shared" si="23"/>
        <v>0</v>
      </c>
      <c r="P80" s="198">
        <f t="shared" si="29"/>
        <v>0</v>
      </c>
      <c r="Q80" s="198">
        <f t="shared" si="30"/>
        <v>0</v>
      </c>
      <c r="R80" s="229">
        <f t="shared" si="28"/>
      </c>
    </row>
    <row r="81" spans="1:18" ht="15" customHeight="1" hidden="1">
      <c r="A81" s="74">
        <v>900.4</v>
      </c>
      <c r="B81" s="171" t="s">
        <v>51</v>
      </c>
      <c r="C81" s="194"/>
      <c r="D81" s="239"/>
      <c r="E81" s="187"/>
      <c r="F81" s="195">
        <f t="shared" si="31"/>
        <v>0</v>
      </c>
      <c r="G81" s="229">
        <f t="shared" si="25"/>
      </c>
      <c r="H81" s="195">
        <f t="shared" si="22"/>
        <v>0</v>
      </c>
      <c r="I81" s="229">
        <f t="shared" si="26"/>
      </c>
      <c r="J81" s="239"/>
      <c r="K81" s="239"/>
      <c r="L81" s="239" t="e">
        <f>K81-#REF!</f>
        <v>#REF!</v>
      </c>
      <c r="M81" s="229">
        <f t="shared" si="27"/>
      </c>
      <c r="N81" s="196"/>
      <c r="O81" s="195">
        <f t="shared" si="23"/>
        <v>0</v>
      </c>
      <c r="P81" s="195">
        <f t="shared" si="29"/>
        <v>0</v>
      </c>
      <c r="Q81" s="195">
        <f t="shared" si="30"/>
        <v>0</v>
      </c>
      <c r="R81" s="229">
        <f t="shared" si="28"/>
      </c>
    </row>
    <row r="82" spans="1:18" s="273" customFormat="1" ht="21" customHeight="1">
      <c r="A82" s="176"/>
      <c r="B82" s="177" t="s">
        <v>0</v>
      </c>
      <c r="C82" s="191">
        <f>SUM(C83:C85)</f>
        <v>1000</v>
      </c>
      <c r="D82" s="246">
        <f>SUM(D83:D89)+D90</f>
        <v>150</v>
      </c>
      <c r="E82" s="191">
        <f>SUM(E83:E89)+E90</f>
        <v>-10.36067</v>
      </c>
      <c r="F82" s="191">
        <f t="shared" si="31"/>
        <v>-160.36067</v>
      </c>
      <c r="G82" s="230">
        <f t="shared" si="25"/>
        <v>-0.06907113333333334</v>
      </c>
      <c r="H82" s="191">
        <f t="shared" si="22"/>
        <v>-1010.36067</v>
      </c>
      <c r="I82" s="267">
        <f t="shared" si="26"/>
        <v>-0.01036067</v>
      </c>
      <c r="J82" s="246">
        <f>SUM(J83:J89)+J90</f>
        <v>29231.15</v>
      </c>
      <c r="K82" s="246">
        <f>SUM(K83:K89)+K90</f>
        <v>-426.571</v>
      </c>
      <c r="L82" s="184">
        <f>K82-J82</f>
        <v>-29657.721</v>
      </c>
      <c r="M82" s="267">
        <f t="shared" si="27"/>
        <v>-0.01459302832765731</v>
      </c>
      <c r="N82" s="191"/>
      <c r="O82" s="191">
        <f t="shared" si="23"/>
        <v>30231.15</v>
      </c>
      <c r="P82" s="191">
        <f t="shared" si="29"/>
        <v>-436.93167000000005</v>
      </c>
      <c r="Q82" s="191">
        <f t="shared" si="30"/>
        <v>-30668.081670000003</v>
      </c>
      <c r="R82" s="267">
        <f t="shared" si="28"/>
        <v>-0.014453028416054302</v>
      </c>
    </row>
    <row r="83" spans="1:18" s="273" customFormat="1" ht="44.25" customHeight="1">
      <c r="A83" s="233">
        <v>1140</v>
      </c>
      <c r="B83" s="172" t="s">
        <v>171</v>
      </c>
      <c r="C83" s="200">
        <v>0</v>
      </c>
      <c r="D83" s="274">
        <v>0</v>
      </c>
      <c r="E83" s="200">
        <v>-10.36067</v>
      </c>
      <c r="F83" s="200">
        <f t="shared" si="31"/>
        <v>-10.36067</v>
      </c>
      <c r="G83" s="267">
        <f t="shared" si="25"/>
      </c>
      <c r="H83" s="200">
        <f t="shared" si="22"/>
        <v>-10.36067</v>
      </c>
      <c r="I83" s="267">
        <f t="shared" si="26"/>
      </c>
      <c r="J83" s="201">
        <v>0</v>
      </c>
      <c r="K83" s="201">
        <v>0</v>
      </c>
      <c r="L83" s="201"/>
      <c r="M83" s="267">
        <f t="shared" si="27"/>
      </c>
      <c r="N83" s="200"/>
      <c r="O83" s="200">
        <f t="shared" si="23"/>
        <v>0</v>
      </c>
      <c r="P83" s="200">
        <f t="shared" si="29"/>
        <v>-10.36067</v>
      </c>
      <c r="Q83" s="200">
        <f t="shared" si="30"/>
        <v>-10.36067</v>
      </c>
      <c r="R83" s="267">
        <f t="shared" si="28"/>
      </c>
    </row>
    <row r="84" spans="1:18" s="273" customFormat="1" ht="87" customHeight="1">
      <c r="A84" s="233">
        <v>8820</v>
      </c>
      <c r="B84" s="172" t="s">
        <v>175</v>
      </c>
      <c r="C84" s="200">
        <v>1000</v>
      </c>
      <c r="D84" s="201">
        <v>150</v>
      </c>
      <c r="E84" s="201">
        <v>0</v>
      </c>
      <c r="F84" s="200">
        <f t="shared" si="31"/>
        <v>-150</v>
      </c>
      <c r="G84" s="267">
        <f t="shared" si="25"/>
        <v>0</v>
      </c>
      <c r="H84" s="200">
        <f t="shared" si="22"/>
        <v>-1000</v>
      </c>
      <c r="I84" s="267">
        <f t="shared" si="26"/>
        <v>0</v>
      </c>
      <c r="J84" s="201">
        <v>-38.85</v>
      </c>
      <c r="K84" s="201">
        <v>-426.571</v>
      </c>
      <c r="L84" s="186">
        <f aca="true" t="shared" si="32" ref="L84:L90">K84-J84</f>
        <v>-387.721</v>
      </c>
      <c r="M84" s="267">
        <f t="shared" si="27"/>
        <v>10.97994851994852</v>
      </c>
      <c r="N84" s="200"/>
      <c r="O84" s="200">
        <f t="shared" si="23"/>
        <v>961.15</v>
      </c>
      <c r="P84" s="200">
        <f t="shared" si="29"/>
        <v>-426.571</v>
      </c>
      <c r="Q84" s="200">
        <f t="shared" si="30"/>
        <v>-1387.721</v>
      </c>
      <c r="R84" s="267">
        <f t="shared" si="28"/>
        <v>-0.4438131405087656</v>
      </c>
    </row>
    <row r="85" spans="1:18" s="273" customFormat="1" ht="69.75" customHeight="1" hidden="1">
      <c r="A85" s="233" t="s">
        <v>172</v>
      </c>
      <c r="B85" s="172" t="s">
        <v>173</v>
      </c>
      <c r="C85" s="200"/>
      <c r="D85" s="274">
        <v>0</v>
      </c>
      <c r="E85" s="201">
        <v>0</v>
      </c>
      <c r="F85" s="200">
        <f t="shared" si="31"/>
        <v>0</v>
      </c>
      <c r="G85" s="267">
        <f t="shared" si="25"/>
      </c>
      <c r="H85" s="200">
        <f t="shared" si="22"/>
        <v>0</v>
      </c>
      <c r="I85" s="267">
        <f t="shared" si="26"/>
      </c>
      <c r="J85" s="201">
        <v>0</v>
      </c>
      <c r="K85" s="201">
        <v>0</v>
      </c>
      <c r="L85" s="186">
        <f t="shared" si="32"/>
        <v>0</v>
      </c>
      <c r="M85" s="267">
        <f t="shared" si="27"/>
      </c>
      <c r="N85" s="200"/>
      <c r="O85" s="200">
        <f t="shared" si="23"/>
        <v>0</v>
      </c>
      <c r="P85" s="200">
        <f t="shared" si="29"/>
        <v>0</v>
      </c>
      <c r="Q85" s="200">
        <f t="shared" si="30"/>
        <v>0</v>
      </c>
      <c r="R85" s="267">
        <f t="shared" si="28"/>
      </c>
    </row>
    <row r="86" spans="1:18" s="273" customFormat="1" ht="131.25" customHeight="1">
      <c r="A86" s="233">
        <v>8880</v>
      </c>
      <c r="B86" s="172" t="s">
        <v>174</v>
      </c>
      <c r="C86" s="200">
        <v>0</v>
      </c>
      <c r="D86" s="274">
        <v>0</v>
      </c>
      <c r="E86" s="200">
        <v>0</v>
      </c>
      <c r="F86" s="200"/>
      <c r="G86" s="267">
        <f t="shared" si="25"/>
      </c>
      <c r="H86" s="200"/>
      <c r="I86" s="267">
        <f t="shared" si="26"/>
      </c>
      <c r="J86" s="201">
        <v>29270</v>
      </c>
      <c r="K86" s="201">
        <v>0</v>
      </c>
      <c r="L86" s="186">
        <f t="shared" si="32"/>
        <v>-29270</v>
      </c>
      <c r="M86" s="267">
        <f t="shared" si="27"/>
        <v>0</v>
      </c>
      <c r="N86" s="200"/>
      <c r="O86" s="200">
        <f>C86+J86</f>
        <v>29270</v>
      </c>
      <c r="P86" s="200">
        <f t="shared" si="29"/>
        <v>0</v>
      </c>
      <c r="Q86" s="200">
        <f t="shared" si="30"/>
        <v>-29270</v>
      </c>
      <c r="R86" s="267">
        <f t="shared" si="28"/>
        <v>0</v>
      </c>
    </row>
    <row r="87" spans="1:18" s="1" customFormat="1" ht="60.75" hidden="1">
      <c r="A87" s="75">
        <v>8103</v>
      </c>
      <c r="B87" s="173" t="s">
        <v>1</v>
      </c>
      <c r="C87" s="199"/>
      <c r="D87" s="201"/>
      <c r="E87" s="200"/>
      <c r="F87" s="201">
        <f t="shared" si="31"/>
        <v>0</v>
      </c>
      <c r="G87" s="229">
        <f t="shared" si="25"/>
      </c>
      <c r="H87" s="201">
        <f>E87-C87</f>
        <v>0</v>
      </c>
      <c r="I87" s="229">
        <f t="shared" si="26"/>
      </c>
      <c r="J87" s="201"/>
      <c r="K87" s="201"/>
      <c r="L87" s="186">
        <f t="shared" si="32"/>
        <v>0</v>
      </c>
      <c r="M87" s="229">
        <f t="shared" si="27"/>
      </c>
      <c r="N87" s="201"/>
      <c r="O87" s="201">
        <f t="shared" si="23"/>
        <v>0</v>
      </c>
      <c r="P87" s="201">
        <f t="shared" si="29"/>
        <v>0</v>
      </c>
      <c r="Q87" s="201">
        <f t="shared" si="30"/>
        <v>0</v>
      </c>
      <c r="R87" s="229">
        <f t="shared" si="28"/>
      </c>
    </row>
    <row r="88" spans="1:18" s="1" customFormat="1" ht="60.75" hidden="1">
      <c r="A88" s="75">
        <v>8104</v>
      </c>
      <c r="B88" s="173" t="s">
        <v>2</v>
      </c>
      <c r="C88" s="199"/>
      <c r="D88" s="201"/>
      <c r="E88" s="200"/>
      <c r="F88" s="201">
        <f t="shared" si="31"/>
        <v>0</v>
      </c>
      <c r="G88" s="229">
        <f t="shared" si="25"/>
      </c>
      <c r="H88" s="201">
        <f>E88-C88</f>
        <v>0</v>
      </c>
      <c r="I88" s="229">
        <f t="shared" si="26"/>
      </c>
      <c r="J88" s="201"/>
      <c r="K88" s="201"/>
      <c r="L88" s="186">
        <f t="shared" si="32"/>
        <v>0</v>
      </c>
      <c r="M88" s="229">
        <f t="shared" si="27"/>
      </c>
      <c r="N88" s="201"/>
      <c r="O88" s="201">
        <f t="shared" si="23"/>
        <v>0</v>
      </c>
      <c r="P88" s="201">
        <f t="shared" si="29"/>
        <v>0</v>
      </c>
      <c r="Q88" s="201">
        <f t="shared" si="30"/>
        <v>0</v>
      </c>
      <c r="R88" s="229">
        <f t="shared" si="28"/>
      </c>
    </row>
    <row r="89" spans="1:18" s="1" customFormat="1" ht="40.5" hidden="1">
      <c r="A89" s="75">
        <v>8106</v>
      </c>
      <c r="B89" s="173" t="s">
        <v>3</v>
      </c>
      <c r="C89" s="199"/>
      <c r="D89" s="201"/>
      <c r="E89" s="200"/>
      <c r="F89" s="201">
        <f t="shared" si="31"/>
        <v>0</v>
      </c>
      <c r="G89" s="229">
        <f t="shared" si="25"/>
      </c>
      <c r="H89" s="201">
        <f>E89-C89</f>
        <v>0</v>
      </c>
      <c r="I89" s="229">
        <f t="shared" si="26"/>
      </c>
      <c r="J89" s="201"/>
      <c r="K89" s="201"/>
      <c r="L89" s="186">
        <f t="shared" si="32"/>
        <v>0</v>
      </c>
      <c r="M89" s="229">
        <f t="shared" si="27"/>
      </c>
      <c r="N89" s="201"/>
      <c r="O89" s="201">
        <f t="shared" si="23"/>
        <v>0</v>
      </c>
      <c r="P89" s="201">
        <f t="shared" si="29"/>
        <v>0</v>
      </c>
      <c r="Q89" s="201">
        <f t="shared" si="30"/>
        <v>0</v>
      </c>
      <c r="R89" s="229">
        <f t="shared" si="28"/>
      </c>
    </row>
    <row r="90" spans="1:18" s="1" customFormat="1" ht="60.75" hidden="1">
      <c r="A90" s="75">
        <v>8107</v>
      </c>
      <c r="B90" s="173" t="s">
        <v>115</v>
      </c>
      <c r="C90" s="199"/>
      <c r="D90" s="201"/>
      <c r="E90" s="200"/>
      <c r="F90" s="201">
        <f t="shared" si="31"/>
        <v>0</v>
      </c>
      <c r="G90" s="229">
        <f t="shared" si="25"/>
      </c>
      <c r="H90" s="201">
        <f>E90-C90</f>
        <v>0</v>
      </c>
      <c r="I90" s="229">
        <f t="shared" si="26"/>
      </c>
      <c r="J90" s="201"/>
      <c r="K90" s="201"/>
      <c r="L90" s="186">
        <f t="shared" si="32"/>
        <v>0</v>
      </c>
      <c r="M90" s="229">
        <f t="shared" si="27"/>
      </c>
      <c r="N90" s="201"/>
      <c r="O90" s="201">
        <f t="shared" si="23"/>
        <v>0</v>
      </c>
      <c r="P90" s="201">
        <f t="shared" si="29"/>
        <v>0</v>
      </c>
      <c r="Q90" s="201">
        <f t="shared" si="30"/>
        <v>0</v>
      </c>
      <c r="R90" s="229">
        <f t="shared" si="28"/>
      </c>
    </row>
    <row r="91" spans="1:20" ht="25.5" customHeight="1">
      <c r="A91" s="76"/>
      <c r="B91" s="174" t="s">
        <v>4</v>
      </c>
      <c r="C91" s="189">
        <f>C82+C52</f>
        <v>9386558.068699999</v>
      </c>
      <c r="D91" s="189">
        <f>D82+D52</f>
        <v>864486.9127000001</v>
      </c>
      <c r="E91" s="189">
        <f>E82+E52</f>
        <v>495454.28443999996</v>
      </c>
      <c r="F91" s="189">
        <f t="shared" si="31"/>
        <v>-369032.62826000014</v>
      </c>
      <c r="G91" s="229">
        <f t="shared" si="25"/>
        <v>0.5731194737148505</v>
      </c>
      <c r="H91" s="189">
        <f>E91-C91</f>
        <v>-8891103.78426</v>
      </c>
      <c r="I91" s="229">
        <f t="shared" si="26"/>
        <v>0.052783382451137215</v>
      </c>
      <c r="J91" s="189">
        <f>J52+J82</f>
        <v>1255155.1614899999</v>
      </c>
      <c r="K91" s="189">
        <f>K52+K82</f>
        <v>17016.61214</v>
      </c>
      <c r="L91" s="189">
        <f>L52+L82</f>
        <v>-1238138.54935</v>
      </c>
      <c r="M91" s="229">
        <f t="shared" si="27"/>
        <v>0.013557377336360161</v>
      </c>
      <c r="N91" s="269"/>
      <c r="O91" s="269">
        <f t="shared" si="23"/>
        <v>10641713.230189998</v>
      </c>
      <c r="P91" s="269">
        <f t="shared" si="29"/>
        <v>512470.89657999994</v>
      </c>
      <c r="Q91" s="269">
        <f t="shared" si="30"/>
        <v>-10129242.333609998</v>
      </c>
      <c r="R91" s="229">
        <f t="shared" si="28"/>
        <v>0.04815680384302653</v>
      </c>
      <c r="S91" s="5"/>
      <c r="T91" s="5"/>
    </row>
    <row r="92" spans="1:18" ht="15.75">
      <c r="A92" s="42"/>
      <c r="B92" s="43"/>
      <c r="C92" s="178"/>
      <c r="D92" s="248"/>
      <c r="E92" s="279"/>
      <c r="F92" s="179"/>
      <c r="G92" s="179"/>
      <c r="H92" s="180"/>
      <c r="I92" s="180"/>
      <c r="J92" s="249"/>
      <c r="K92" s="249"/>
      <c r="L92" s="257"/>
      <c r="M92" s="258"/>
      <c r="N92" s="182"/>
      <c r="O92" s="182"/>
      <c r="P92" s="182"/>
      <c r="Q92" s="182"/>
      <c r="R92" s="182"/>
    </row>
    <row r="93" spans="1:18" ht="15.75">
      <c r="A93" s="39"/>
      <c r="B93" s="55"/>
      <c r="C93" s="181"/>
      <c r="D93" s="249"/>
      <c r="E93" s="280"/>
      <c r="F93" s="180"/>
      <c r="G93" s="180"/>
      <c r="H93" s="180"/>
      <c r="I93" s="180"/>
      <c r="J93" s="249"/>
      <c r="K93" s="249"/>
      <c r="L93" s="257"/>
      <c r="M93" s="258"/>
      <c r="N93" s="182"/>
      <c r="O93" s="182"/>
      <c r="P93" s="182"/>
      <c r="Q93" s="182"/>
      <c r="R93" s="182"/>
    </row>
    <row r="94" spans="1:13" ht="15.75">
      <c r="A94" s="37"/>
      <c r="B94" s="38"/>
      <c r="C94" s="95"/>
      <c r="D94" s="250"/>
      <c r="E94" s="281"/>
      <c r="F94" s="39"/>
      <c r="G94" s="39"/>
      <c r="H94" s="45"/>
      <c r="I94" s="282"/>
      <c r="J94" s="259"/>
      <c r="K94" s="260"/>
      <c r="M94" s="261"/>
    </row>
    <row r="95" spans="1:13" ht="18.75">
      <c r="A95" s="37"/>
      <c r="B95" s="114"/>
      <c r="C95" s="96"/>
      <c r="D95" s="251"/>
      <c r="E95" s="283"/>
      <c r="F95" s="45"/>
      <c r="G95" s="45"/>
      <c r="H95" s="45"/>
      <c r="I95" s="282"/>
      <c r="J95" s="262"/>
      <c r="K95" s="260"/>
      <c r="M95" s="261"/>
    </row>
    <row r="96" spans="1:13" ht="15.75">
      <c r="A96" s="37"/>
      <c r="B96" s="38"/>
      <c r="C96" s="96"/>
      <c r="D96" s="251"/>
      <c r="E96" s="283"/>
      <c r="F96" s="45"/>
      <c r="G96" s="45"/>
      <c r="H96" s="45"/>
      <c r="I96" s="282"/>
      <c r="J96" s="260"/>
      <c r="K96" s="262"/>
      <c r="M96" s="261"/>
    </row>
    <row r="97" spans="1:13" ht="15.75">
      <c r="A97" s="37"/>
      <c r="B97" s="38"/>
      <c r="C97" s="96"/>
      <c r="D97" s="251"/>
      <c r="E97" s="283"/>
      <c r="F97" s="45"/>
      <c r="G97" s="45"/>
      <c r="H97" s="45"/>
      <c r="I97" s="282"/>
      <c r="J97" s="260"/>
      <c r="K97" s="260"/>
      <c r="M97" s="261"/>
    </row>
    <row r="98" spans="1:13" ht="15.75">
      <c r="A98" s="37"/>
      <c r="B98" s="38"/>
      <c r="C98" s="96"/>
      <c r="D98" s="251"/>
      <c r="E98" s="283"/>
      <c r="F98" s="45"/>
      <c r="G98" s="45"/>
      <c r="H98" s="45"/>
      <c r="I98" s="282"/>
      <c r="J98" s="260"/>
      <c r="K98" s="260"/>
      <c r="M98" s="261"/>
    </row>
    <row r="99" spans="1:13" ht="15.75">
      <c r="A99" s="37"/>
      <c r="B99" s="38"/>
      <c r="C99" s="96"/>
      <c r="D99" s="251"/>
      <c r="E99" s="283"/>
      <c r="F99" s="45"/>
      <c r="G99" s="45"/>
      <c r="H99" s="45"/>
      <c r="I99" s="282"/>
      <c r="J99" s="260"/>
      <c r="K99" s="260"/>
      <c r="M99" s="261"/>
    </row>
    <row r="100" spans="1:13" ht="15.75">
      <c r="A100" s="40"/>
      <c r="B100" s="41"/>
      <c r="C100" s="97"/>
      <c r="D100" s="252"/>
      <c r="E100" s="284"/>
      <c r="F100" s="46"/>
      <c r="G100" s="46"/>
      <c r="H100" s="46"/>
      <c r="M100" s="261"/>
    </row>
    <row r="101" spans="1:13" ht="15.75">
      <c r="A101" s="40"/>
      <c r="B101" s="41"/>
      <c r="C101" s="97"/>
      <c r="D101" s="252"/>
      <c r="E101" s="284"/>
      <c r="F101" s="46"/>
      <c r="G101" s="46"/>
      <c r="H101" s="46"/>
      <c r="M101" s="261"/>
    </row>
    <row r="102" spans="1:13" ht="15.75">
      <c r="A102" s="40"/>
      <c r="B102" s="41"/>
      <c r="C102" s="97"/>
      <c r="D102" s="252"/>
      <c r="E102" s="284"/>
      <c r="F102" s="46"/>
      <c r="G102" s="46"/>
      <c r="H102" s="46"/>
      <c r="M102" s="261"/>
    </row>
    <row r="103" ht="15.75">
      <c r="M103" s="261"/>
    </row>
    <row r="104" ht="15.75">
      <c r="M104" s="261"/>
    </row>
    <row r="105" ht="15.75">
      <c r="M105" s="261"/>
    </row>
    <row r="106" ht="15.75">
      <c r="M106" s="261"/>
    </row>
    <row r="107" ht="15.75">
      <c r="M107" s="261"/>
    </row>
    <row r="108" ht="15.75">
      <c r="M108" s="261"/>
    </row>
    <row r="109" ht="15.75">
      <c r="M109" s="261"/>
    </row>
    <row r="110" ht="15.75">
      <c r="M110" s="261"/>
    </row>
    <row r="111" ht="15.75">
      <c r="M111" s="261"/>
    </row>
    <row r="112" ht="15.75">
      <c r="M112" s="261"/>
    </row>
    <row r="113" ht="15.75">
      <c r="M113" s="261"/>
    </row>
    <row r="114" ht="15.75">
      <c r="M114" s="261"/>
    </row>
    <row r="115" ht="15.75">
      <c r="M115" s="261"/>
    </row>
    <row r="116" ht="15.75">
      <c r="M116" s="261"/>
    </row>
    <row r="117" ht="15.75">
      <c r="M117" s="261"/>
    </row>
    <row r="118" ht="15.75">
      <c r="M118" s="261"/>
    </row>
    <row r="119" ht="15.75">
      <c r="M119" s="261"/>
    </row>
    <row r="120" ht="15.75">
      <c r="M120" s="261"/>
    </row>
    <row r="121" ht="15.75">
      <c r="M121" s="261"/>
    </row>
    <row r="122" ht="15.75">
      <c r="M122" s="261"/>
    </row>
    <row r="123" ht="15.75">
      <c r="M123" s="261"/>
    </row>
    <row r="124" ht="15.75">
      <c r="M124" s="261"/>
    </row>
    <row r="125" ht="15.75">
      <c r="M125" s="261"/>
    </row>
    <row r="126" ht="15.75">
      <c r="M126" s="261"/>
    </row>
    <row r="127" ht="15.75">
      <c r="M127" s="261"/>
    </row>
    <row r="128" ht="15.75">
      <c r="M128" s="261"/>
    </row>
    <row r="129" ht="15.75">
      <c r="M129" s="261"/>
    </row>
    <row r="130" ht="15.75">
      <c r="M130" s="261"/>
    </row>
    <row r="131" ht="15.75">
      <c r="M131" s="261"/>
    </row>
    <row r="132" ht="15.75">
      <c r="M132" s="261"/>
    </row>
    <row r="133" ht="15.75">
      <c r="M133" s="261"/>
    </row>
    <row r="134" ht="15.75">
      <c r="M134" s="261"/>
    </row>
    <row r="135" ht="15.75">
      <c r="M135" s="261"/>
    </row>
    <row r="136" ht="15.75">
      <c r="M136" s="261"/>
    </row>
    <row r="137" ht="15.75">
      <c r="M137" s="261"/>
    </row>
    <row r="138" ht="15.75">
      <c r="M138" s="261"/>
    </row>
    <row r="139" ht="15.75">
      <c r="M139" s="261"/>
    </row>
    <row r="140" ht="15.75">
      <c r="M140" s="261"/>
    </row>
    <row r="141" ht="15.75">
      <c r="M141" s="261"/>
    </row>
    <row r="142" ht="15.75">
      <c r="M142" s="261"/>
    </row>
    <row r="143" ht="15.75">
      <c r="M143" s="261"/>
    </row>
    <row r="144" ht="15.75">
      <c r="M144" s="261"/>
    </row>
    <row r="145" ht="15.75">
      <c r="M145" s="261"/>
    </row>
    <row r="146" ht="15.75">
      <c r="M146" s="261"/>
    </row>
    <row r="147" ht="15.75">
      <c r="M147" s="261"/>
    </row>
    <row r="148" ht="15.75">
      <c r="M148" s="261"/>
    </row>
    <row r="149" ht="15.75">
      <c r="M149" s="261"/>
    </row>
    <row r="150" ht="15.75">
      <c r="M150" s="261"/>
    </row>
    <row r="151" ht="15.75">
      <c r="M151" s="261"/>
    </row>
    <row r="152" ht="15.75">
      <c r="M152" s="261"/>
    </row>
    <row r="153" ht="15.75">
      <c r="M153" s="261"/>
    </row>
    <row r="154" ht="15.75">
      <c r="M154" s="261"/>
    </row>
    <row r="155" ht="15.75">
      <c r="M155" s="261"/>
    </row>
    <row r="156" ht="15.75">
      <c r="M156" s="261"/>
    </row>
    <row r="157" ht="15.75">
      <c r="M157" s="261"/>
    </row>
    <row r="158" ht="15.75">
      <c r="M158" s="261"/>
    </row>
    <row r="159" ht="15.75">
      <c r="M159" s="261"/>
    </row>
    <row r="160" ht="15.75">
      <c r="M160" s="261"/>
    </row>
    <row r="161" ht="15.75">
      <c r="M161" s="261"/>
    </row>
    <row r="162" ht="15.75">
      <c r="M162" s="261"/>
    </row>
    <row r="163" ht="15.75">
      <c r="M163" s="261"/>
    </row>
    <row r="164" ht="15.75">
      <c r="M164" s="261"/>
    </row>
    <row r="165" ht="15.75">
      <c r="M165" s="261"/>
    </row>
    <row r="166" ht="15.75">
      <c r="M166" s="261"/>
    </row>
    <row r="167" ht="15.75">
      <c r="M167" s="261"/>
    </row>
    <row r="168" ht="15.75">
      <c r="M168" s="261"/>
    </row>
    <row r="169" ht="15.75">
      <c r="M169" s="261"/>
    </row>
    <row r="170" ht="15.75">
      <c r="M170" s="261"/>
    </row>
    <row r="171" ht="15.75">
      <c r="M171" s="261"/>
    </row>
    <row r="172" ht="15.75">
      <c r="M172" s="261"/>
    </row>
    <row r="173" ht="15.75">
      <c r="M173" s="261"/>
    </row>
    <row r="174" ht="15.75">
      <c r="M174" s="261"/>
    </row>
    <row r="175" ht="15.75">
      <c r="M175" s="261"/>
    </row>
    <row r="176" ht="15.75">
      <c r="M176" s="261"/>
    </row>
    <row r="177" ht="15.75">
      <c r="M177" s="261"/>
    </row>
    <row r="178" ht="15.75">
      <c r="M178" s="261"/>
    </row>
    <row r="179" ht="15.75">
      <c r="M179" s="261"/>
    </row>
    <row r="180" ht="15.75">
      <c r="M180" s="261"/>
    </row>
    <row r="181" ht="15.75">
      <c r="M181" s="261"/>
    </row>
    <row r="182" ht="15.75">
      <c r="M182" s="261"/>
    </row>
    <row r="183" ht="15.75">
      <c r="M183" s="261"/>
    </row>
    <row r="184" ht="15.75">
      <c r="M184" s="261"/>
    </row>
    <row r="185" ht="15.75">
      <c r="M185" s="261"/>
    </row>
    <row r="186" ht="15.75">
      <c r="M186" s="261"/>
    </row>
    <row r="187" ht="15.75">
      <c r="M187" s="261"/>
    </row>
    <row r="188" ht="15.75">
      <c r="M188" s="261"/>
    </row>
    <row r="189" ht="15.75">
      <c r="M189" s="261"/>
    </row>
    <row r="190" ht="15.75">
      <c r="M190" s="261"/>
    </row>
    <row r="191" ht="15.75">
      <c r="M191" s="261"/>
    </row>
    <row r="192" ht="15.75">
      <c r="M192" s="261"/>
    </row>
    <row r="193" ht="15.75">
      <c r="M193" s="261"/>
    </row>
    <row r="194" ht="15.75">
      <c r="M194" s="261"/>
    </row>
    <row r="195" ht="15.75">
      <c r="M195" s="261"/>
    </row>
    <row r="196" ht="15.75">
      <c r="M196" s="261"/>
    </row>
    <row r="197" ht="15.75">
      <c r="M197" s="261"/>
    </row>
    <row r="198" ht="15.75">
      <c r="M198" s="261"/>
    </row>
    <row r="199" ht="15.75">
      <c r="M199" s="261"/>
    </row>
    <row r="200" ht="15.75">
      <c r="M200" s="261"/>
    </row>
    <row r="201" ht="15.75">
      <c r="M201" s="261"/>
    </row>
    <row r="202" ht="15.75">
      <c r="M202" s="261"/>
    </row>
    <row r="203" ht="15.75">
      <c r="M203" s="261"/>
    </row>
    <row r="204" ht="15.75">
      <c r="M204" s="261"/>
    </row>
    <row r="205" ht="15.75">
      <c r="M205" s="261"/>
    </row>
    <row r="206" ht="15.75">
      <c r="M206" s="261"/>
    </row>
    <row r="207" ht="15.75">
      <c r="M207" s="261"/>
    </row>
    <row r="208" ht="15.75">
      <c r="M208" s="261"/>
    </row>
    <row r="209" ht="15.75">
      <c r="M209" s="261"/>
    </row>
    <row r="210" ht="15.75">
      <c r="M210" s="261"/>
    </row>
    <row r="211" ht="15.75">
      <c r="M211" s="261"/>
    </row>
    <row r="212" ht="15.75">
      <c r="M212" s="261"/>
    </row>
    <row r="213" ht="15.75">
      <c r="M213" s="261"/>
    </row>
    <row r="214" ht="15.75">
      <c r="M214" s="261"/>
    </row>
    <row r="215" ht="15.75">
      <c r="M215" s="261"/>
    </row>
    <row r="216" ht="15.75">
      <c r="M216" s="261"/>
    </row>
    <row r="217" ht="15.75">
      <c r="M217" s="261"/>
    </row>
    <row r="218" ht="15.75">
      <c r="M218" s="261"/>
    </row>
    <row r="219" ht="15.75">
      <c r="M219" s="261"/>
    </row>
    <row r="220" ht="15.75">
      <c r="M220" s="261"/>
    </row>
    <row r="221" ht="15.75">
      <c r="M221" s="261"/>
    </row>
    <row r="222" ht="15.75">
      <c r="M222" s="261"/>
    </row>
    <row r="223" ht="15.75">
      <c r="M223" s="261"/>
    </row>
    <row r="224" ht="15.75">
      <c r="M224" s="261"/>
    </row>
    <row r="225" ht="15.75">
      <c r="M225" s="261"/>
    </row>
    <row r="226" ht="15.75">
      <c r="M226" s="261"/>
    </row>
    <row r="227" ht="15.75">
      <c r="M227" s="261"/>
    </row>
    <row r="228" ht="15.75">
      <c r="M228" s="261"/>
    </row>
    <row r="229" ht="15.75">
      <c r="M229" s="261"/>
    </row>
    <row r="230" ht="15.75">
      <c r="M230" s="261"/>
    </row>
    <row r="231" ht="15.75">
      <c r="M231" s="261"/>
    </row>
    <row r="232" ht="15.75">
      <c r="M232" s="261"/>
    </row>
    <row r="233" ht="15.75">
      <c r="M233" s="261"/>
    </row>
    <row r="234" ht="15.75">
      <c r="M234" s="261"/>
    </row>
    <row r="235" ht="15.75">
      <c r="M235" s="261"/>
    </row>
    <row r="236" ht="15.75">
      <c r="M236" s="261"/>
    </row>
    <row r="237" ht="15.75">
      <c r="M237" s="261"/>
    </row>
    <row r="238" ht="15.75">
      <c r="M238" s="261"/>
    </row>
    <row r="239" ht="15.75">
      <c r="M239" s="261"/>
    </row>
    <row r="240" ht="15.75">
      <c r="M240" s="261"/>
    </row>
    <row r="241" ht="15.75">
      <c r="M241" s="261"/>
    </row>
    <row r="242" ht="15.75">
      <c r="M242" s="261"/>
    </row>
    <row r="243" ht="15.75">
      <c r="M243" s="261"/>
    </row>
    <row r="244" ht="15.75">
      <c r="M244" s="261"/>
    </row>
    <row r="245" ht="15.75">
      <c r="M245" s="261"/>
    </row>
    <row r="246" ht="15.75">
      <c r="M246" s="261"/>
    </row>
    <row r="247" ht="15.75">
      <c r="M247" s="261"/>
    </row>
    <row r="248" ht="15.75">
      <c r="M248" s="261"/>
    </row>
    <row r="249" ht="15.75">
      <c r="M249" s="261"/>
    </row>
    <row r="250" ht="15.75">
      <c r="M250" s="261"/>
    </row>
    <row r="251" ht="15.75">
      <c r="M251" s="261"/>
    </row>
    <row r="252" ht="15.75">
      <c r="M252" s="261"/>
    </row>
    <row r="253" ht="15.75">
      <c r="M253" s="261"/>
    </row>
    <row r="254" ht="15.75">
      <c r="M254" s="261"/>
    </row>
    <row r="255" ht="15.75">
      <c r="M255" s="261"/>
    </row>
    <row r="256" ht="15.75">
      <c r="M256" s="261"/>
    </row>
    <row r="257" ht="15.75">
      <c r="M257" s="261"/>
    </row>
    <row r="258" ht="15.75">
      <c r="M258" s="261"/>
    </row>
    <row r="259" ht="15.75">
      <c r="M259" s="261"/>
    </row>
    <row r="260" ht="15.75">
      <c r="M260" s="261"/>
    </row>
    <row r="261" ht="15.75">
      <c r="M261" s="261"/>
    </row>
    <row r="262" ht="15.75">
      <c r="M262" s="261"/>
    </row>
    <row r="263" ht="15.75">
      <c r="M263" s="261"/>
    </row>
    <row r="264" ht="15.75">
      <c r="M264" s="261"/>
    </row>
    <row r="265" ht="15.75">
      <c r="M265" s="261"/>
    </row>
    <row r="266" ht="15.75">
      <c r="M266" s="261"/>
    </row>
    <row r="267" ht="15.75">
      <c r="M267" s="261"/>
    </row>
    <row r="268" ht="15.75">
      <c r="M268" s="261"/>
    </row>
    <row r="269" ht="15.75">
      <c r="M269" s="261"/>
    </row>
    <row r="270" ht="15.75">
      <c r="M270" s="261"/>
    </row>
    <row r="271" ht="15.75">
      <c r="M271" s="261"/>
    </row>
    <row r="272" ht="15.75">
      <c r="M272" s="261"/>
    </row>
    <row r="273" ht="15.75">
      <c r="M273" s="261"/>
    </row>
    <row r="274" ht="15.75">
      <c r="M274" s="261"/>
    </row>
    <row r="275" ht="15.75">
      <c r="M275" s="261"/>
    </row>
    <row r="276" ht="15.75">
      <c r="M276" s="261"/>
    </row>
    <row r="277" ht="15.75">
      <c r="M277" s="261"/>
    </row>
    <row r="278" ht="15.75">
      <c r="M278" s="261"/>
    </row>
    <row r="279" ht="15.75">
      <c r="M279" s="261"/>
    </row>
    <row r="280" ht="15.75">
      <c r="M280" s="261"/>
    </row>
    <row r="281" ht="15.75">
      <c r="M281" s="261"/>
    </row>
    <row r="282" ht="15.75">
      <c r="M282" s="261"/>
    </row>
    <row r="283" ht="15.75">
      <c r="M283" s="261"/>
    </row>
    <row r="284" ht="15.75">
      <c r="M284" s="261"/>
    </row>
    <row r="285" ht="15.75">
      <c r="M285" s="261"/>
    </row>
    <row r="286" ht="15.75">
      <c r="M286" s="261"/>
    </row>
    <row r="287" ht="15.75">
      <c r="M287" s="261"/>
    </row>
    <row r="288" ht="15.75">
      <c r="M288" s="261"/>
    </row>
    <row r="289" ht="15.75">
      <c r="M289" s="261"/>
    </row>
    <row r="290" ht="15.75">
      <c r="M290" s="261"/>
    </row>
    <row r="291" ht="15.75">
      <c r="M291" s="261"/>
    </row>
    <row r="292" ht="15.75">
      <c r="M292" s="261"/>
    </row>
    <row r="293" ht="15.75">
      <c r="M293" s="261"/>
    </row>
    <row r="294" ht="15.75">
      <c r="M294" s="261"/>
    </row>
    <row r="295" ht="15.75">
      <c r="M295" s="261"/>
    </row>
    <row r="296" ht="15.75">
      <c r="M296" s="261"/>
    </row>
    <row r="297" ht="15.75">
      <c r="M297" s="261"/>
    </row>
    <row r="298" ht="15.75">
      <c r="M298" s="261"/>
    </row>
    <row r="299" ht="15.75">
      <c r="M299" s="261"/>
    </row>
    <row r="300" ht="15.75">
      <c r="M300" s="261"/>
    </row>
    <row r="301" ht="15.75">
      <c r="M301" s="261"/>
    </row>
    <row r="302" ht="15.75">
      <c r="M302" s="261"/>
    </row>
    <row r="303" ht="15.75">
      <c r="M303" s="261"/>
    </row>
    <row r="304" ht="15.75">
      <c r="M304" s="261"/>
    </row>
    <row r="305" ht="15.75">
      <c r="M305" s="261"/>
    </row>
    <row r="306" ht="15.75">
      <c r="M306" s="261"/>
    </row>
    <row r="307" ht="15.75">
      <c r="M307" s="261"/>
    </row>
    <row r="308" ht="15.75">
      <c r="M308" s="261"/>
    </row>
    <row r="309" ht="15.75">
      <c r="M309" s="261"/>
    </row>
    <row r="310" ht="15.75">
      <c r="M310" s="261"/>
    </row>
    <row r="311" ht="15.75">
      <c r="M311" s="261"/>
    </row>
    <row r="312" ht="15.75">
      <c r="M312" s="261"/>
    </row>
    <row r="313" ht="15.75">
      <c r="M313" s="261"/>
    </row>
    <row r="314" ht="15.75">
      <c r="M314" s="261"/>
    </row>
    <row r="315" ht="15.75">
      <c r="M315" s="261"/>
    </row>
    <row r="316" ht="15.75">
      <c r="M316" s="261"/>
    </row>
    <row r="317" ht="15.75">
      <c r="M317" s="261"/>
    </row>
    <row r="318" ht="15.75">
      <c r="M318" s="261"/>
    </row>
    <row r="319" ht="15.75">
      <c r="M319" s="261"/>
    </row>
  </sheetData>
  <sheetProtection/>
  <mergeCells count="6">
    <mergeCell ref="N3:R3"/>
    <mergeCell ref="J3:M3"/>
    <mergeCell ref="A3:A4"/>
    <mergeCell ref="B3:B4"/>
    <mergeCell ref="C3:I3"/>
    <mergeCell ref="A1:D1"/>
  </mergeCells>
  <printOptions horizontalCentered="1"/>
  <pageMargins left="0.16" right="0.1968503937007874" top="0.984251968503937" bottom="0.2755905511811024" header="0.31496062992125984" footer="0.1968503937007874"/>
  <pageSetup horizontalDpi="300" verticalDpi="300" orientation="landscape" paperSize="9" scale="37" r:id="rId1"/>
  <headerFooter alignWithMargins="0">
    <oddHeader>&amp;R&amp;P</oddHeader>
  </headerFooter>
  <rowBreaks count="1" manualBreakCount="1">
    <brk id="4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Бабич Р.С..</cp:lastModifiedBy>
  <cp:lastPrinted>2023-02-14T11:57:23Z</cp:lastPrinted>
  <dcterms:created xsi:type="dcterms:W3CDTF">2001-07-11T13:17:26Z</dcterms:created>
  <dcterms:modified xsi:type="dcterms:W3CDTF">2023-02-22T06:31:24Z</dcterms:modified>
  <cp:category/>
  <cp:version/>
  <cp:contentType/>
  <cp:contentStatus/>
</cp:coreProperties>
</file>