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wnloads\"/>
    </mc:Choice>
  </mc:AlternateContent>
  <xr:revisionPtr revIDLastSave="0" documentId="8_{F61B9A74-FD4F-4CAE-BEAC-6698675853F5}" xr6:coauthVersionLast="47" xr6:coauthVersionMax="47" xr10:uidLastSave="{00000000-0000-0000-0000-000000000000}"/>
  <bookViews>
    <workbookView xWindow="-108" yWindow="-108" windowWidth="23256" windowHeight="12576" activeTab="1"/>
  </bookViews>
  <sheets>
    <sheet name="Доходи" sheetId="5" r:id="rId1"/>
    <sheet name="Видатки" sheetId="6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" hidden="1">Видатки!$B$6:$B$60</definedName>
    <definedName name="_xlnm._FilterDatabase" localSheetId="0" hidden="1">Доходи!#REF!</definedName>
    <definedName name="В68">#REF!</definedName>
    <definedName name="вс">#REF!</definedName>
    <definedName name="_xlnm.Print_Titles" localSheetId="1">Видатки!$3:$5</definedName>
    <definedName name="_xlnm.Print_Titles" localSheetId="0">Доходи!$7:$9</definedName>
    <definedName name="_xlnm.Print_Area" localSheetId="1">Видатки!$A$1:$R$62</definedName>
    <definedName name="_xlnm.Print_Area" localSheetId="0">Доходи!$A$1:$R$74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6" l="1"/>
  <c r="J6" i="6"/>
  <c r="D6" i="6"/>
  <c r="E6" i="6"/>
  <c r="C6" i="6"/>
  <c r="F70" i="5"/>
  <c r="J33" i="6"/>
  <c r="K33" i="6"/>
  <c r="C40" i="6"/>
  <c r="D40" i="6"/>
  <c r="E40" i="6"/>
  <c r="L15" i="6"/>
  <c r="M15" i="6"/>
  <c r="O15" i="6"/>
  <c r="P15" i="6"/>
  <c r="Q15" i="6" s="1"/>
  <c r="F15" i="6"/>
  <c r="G15" i="6"/>
  <c r="H15" i="6"/>
  <c r="I15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L35" i="6"/>
  <c r="L36" i="6"/>
  <c r="L37" i="6"/>
  <c r="L38" i="6"/>
  <c r="L39" i="6"/>
  <c r="G56" i="5"/>
  <c r="H56" i="5"/>
  <c r="I56" i="5"/>
  <c r="J56" i="5"/>
  <c r="M56" i="5"/>
  <c r="N56" i="5"/>
  <c r="O56" i="5"/>
  <c r="P56" i="5"/>
  <c r="Q56" i="5" s="1"/>
  <c r="E53" i="5"/>
  <c r="F53" i="5"/>
  <c r="I53" i="5" s="1"/>
  <c r="D53" i="5"/>
  <c r="L57" i="5"/>
  <c r="K57" i="5"/>
  <c r="E57" i="5"/>
  <c r="H57" i="5" s="1"/>
  <c r="F57" i="5"/>
  <c r="D57" i="5"/>
  <c r="O61" i="5"/>
  <c r="P61" i="5"/>
  <c r="O62" i="5"/>
  <c r="P62" i="5"/>
  <c r="O63" i="5"/>
  <c r="P63" i="5"/>
  <c r="O64" i="5"/>
  <c r="P64" i="5"/>
  <c r="M61" i="5"/>
  <c r="N61" i="5"/>
  <c r="M62" i="5"/>
  <c r="N62" i="5"/>
  <c r="M63" i="5"/>
  <c r="N63" i="5"/>
  <c r="M64" i="5"/>
  <c r="N64" i="5"/>
  <c r="G61" i="5"/>
  <c r="G62" i="5"/>
  <c r="G63" i="5"/>
  <c r="G64" i="5"/>
  <c r="H61" i="5"/>
  <c r="I61" i="5"/>
  <c r="J61" i="5"/>
  <c r="H62" i="5"/>
  <c r="I62" i="5"/>
  <c r="J62" i="5"/>
  <c r="H63" i="5"/>
  <c r="I63" i="5"/>
  <c r="J63" i="5"/>
  <c r="H64" i="5"/>
  <c r="I64" i="5"/>
  <c r="J64" i="5"/>
  <c r="E41" i="5"/>
  <c r="E15" i="5"/>
  <c r="D33" i="6"/>
  <c r="D12" i="6"/>
  <c r="D21" i="5"/>
  <c r="E21" i="5"/>
  <c r="F21" i="5"/>
  <c r="P21" i="6"/>
  <c r="G33" i="5"/>
  <c r="I33" i="5"/>
  <c r="L18" i="6"/>
  <c r="L19" i="6"/>
  <c r="L20" i="6"/>
  <c r="L21" i="6"/>
  <c r="M52" i="6"/>
  <c r="M53" i="6"/>
  <c r="M54" i="6"/>
  <c r="M55" i="6"/>
  <c r="M56" i="6"/>
  <c r="M57" i="6"/>
  <c r="M58" i="6"/>
  <c r="M59" i="6"/>
  <c r="M48" i="6"/>
  <c r="M49" i="6"/>
  <c r="M7" i="6"/>
  <c r="M8" i="6"/>
  <c r="M9" i="6"/>
  <c r="M10" i="6"/>
  <c r="M11" i="6"/>
  <c r="M13" i="6"/>
  <c r="M14" i="6"/>
  <c r="M16" i="6"/>
  <c r="M17" i="6"/>
  <c r="M18" i="6"/>
  <c r="M19" i="6"/>
  <c r="M20" i="6"/>
  <c r="M21" i="6"/>
  <c r="M22" i="6"/>
  <c r="M23" i="6"/>
  <c r="M24" i="6"/>
  <c r="M25" i="6"/>
  <c r="M26" i="6"/>
  <c r="M27" i="6"/>
  <c r="M29" i="6"/>
  <c r="M30" i="6"/>
  <c r="M31" i="6"/>
  <c r="M32" i="6"/>
  <c r="M34" i="6"/>
  <c r="M35" i="6"/>
  <c r="M36" i="6"/>
  <c r="M37" i="6"/>
  <c r="M38" i="6"/>
  <c r="M39" i="6"/>
  <c r="M41" i="6"/>
  <c r="M42" i="6"/>
  <c r="M43" i="6"/>
  <c r="M44" i="6"/>
  <c r="M45" i="6"/>
  <c r="M46" i="6"/>
  <c r="I52" i="6"/>
  <c r="I53" i="6"/>
  <c r="I54" i="6"/>
  <c r="I55" i="6"/>
  <c r="I56" i="6"/>
  <c r="I57" i="6"/>
  <c r="I58" i="6"/>
  <c r="I59" i="6"/>
  <c r="I48" i="6"/>
  <c r="I49" i="6"/>
  <c r="I7" i="6"/>
  <c r="I8" i="6"/>
  <c r="I9" i="6"/>
  <c r="I10" i="6"/>
  <c r="I11" i="6"/>
  <c r="I13" i="6"/>
  <c r="I14" i="6"/>
  <c r="I16" i="6"/>
  <c r="I17" i="6"/>
  <c r="I18" i="6"/>
  <c r="I19" i="6"/>
  <c r="I20" i="6"/>
  <c r="I21" i="6"/>
  <c r="I22" i="6"/>
  <c r="I23" i="6"/>
  <c r="I24" i="6"/>
  <c r="I25" i="6"/>
  <c r="I26" i="6"/>
  <c r="I27" i="6"/>
  <c r="I29" i="6"/>
  <c r="I30" i="6"/>
  <c r="I31" i="6"/>
  <c r="I32" i="6"/>
  <c r="I34" i="6"/>
  <c r="I41" i="6"/>
  <c r="I42" i="6"/>
  <c r="I43" i="6"/>
  <c r="I44" i="6"/>
  <c r="I45" i="6"/>
  <c r="I46" i="6"/>
  <c r="G52" i="6"/>
  <c r="G53" i="6"/>
  <c r="G54" i="6"/>
  <c r="G55" i="6"/>
  <c r="G56" i="6"/>
  <c r="G57" i="6"/>
  <c r="G58" i="6"/>
  <c r="G59" i="6"/>
  <c r="G48" i="6"/>
  <c r="G49" i="6"/>
  <c r="G7" i="6"/>
  <c r="G8" i="6"/>
  <c r="G9" i="6"/>
  <c r="G10" i="6"/>
  <c r="G11" i="6"/>
  <c r="G13" i="6"/>
  <c r="G14" i="6"/>
  <c r="G16" i="6"/>
  <c r="G17" i="6"/>
  <c r="G18" i="6"/>
  <c r="G19" i="6"/>
  <c r="G20" i="6"/>
  <c r="G21" i="6"/>
  <c r="G22" i="6"/>
  <c r="G23" i="6"/>
  <c r="G24" i="6"/>
  <c r="G25" i="6"/>
  <c r="G26" i="6"/>
  <c r="G27" i="6"/>
  <c r="G29" i="6"/>
  <c r="G30" i="6"/>
  <c r="G31" i="6"/>
  <c r="G32" i="6"/>
  <c r="G34" i="6"/>
  <c r="G41" i="6"/>
  <c r="G42" i="6"/>
  <c r="G43" i="6"/>
  <c r="G44" i="6"/>
  <c r="G45" i="6"/>
  <c r="G46" i="6"/>
  <c r="O37" i="6"/>
  <c r="P37" i="6"/>
  <c r="O38" i="6"/>
  <c r="P38" i="6"/>
  <c r="R38" i="6"/>
  <c r="O39" i="6"/>
  <c r="Q39" i="6"/>
  <c r="P39" i="6"/>
  <c r="N54" i="5"/>
  <c r="N55" i="5"/>
  <c r="N58" i="5"/>
  <c r="N59" i="5"/>
  <c r="N12" i="5"/>
  <c r="N13" i="5"/>
  <c r="N14" i="5"/>
  <c r="N16" i="5"/>
  <c r="N17" i="5"/>
  <c r="N18" i="5"/>
  <c r="N19" i="5"/>
  <c r="N20" i="5"/>
  <c r="N22" i="5"/>
  <c r="N23" i="5"/>
  <c r="N24" i="5"/>
  <c r="N25" i="5"/>
  <c r="N27" i="5"/>
  <c r="N28" i="5"/>
  <c r="N29" i="5"/>
  <c r="N30" i="5"/>
  <c r="N32" i="5"/>
  <c r="N33" i="5"/>
  <c r="N35" i="5"/>
  <c r="N37" i="5"/>
  <c r="N38" i="5"/>
  <c r="N39" i="5"/>
  <c r="N40" i="5"/>
  <c r="N42" i="5"/>
  <c r="N43" i="5"/>
  <c r="N44" i="5"/>
  <c r="N45" i="5"/>
  <c r="N46" i="5"/>
  <c r="N47" i="5"/>
  <c r="N49" i="5"/>
  <c r="J54" i="5"/>
  <c r="J55" i="5"/>
  <c r="J58" i="5"/>
  <c r="J59" i="5"/>
  <c r="J12" i="5"/>
  <c r="J13" i="5"/>
  <c r="J14" i="5"/>
  <c r="J16" i="5"/>
  <c r="J17" i="5"/>
  <c r="J18" i="5"/>
  <c r="J19" i="5"/>
  <c r="J20" i="5"/>
  <c r="J22" i="5"/>
  <c r="J23" i="5"/>
  <c r="J24" i="5"/>
  <c r="J25" i="5"/>
  <c r="J27" i="5"/>
  <c r="J28" i="5"/>
  <c r="J29" i="5"/>
  <c r="J30" i="5"/>
  <c r="J32" i="5"/>
  <c r="J33" i="5"/>
  <c r="J35" i="5"/>
  <c r="J37" i="5"/>
  <c r="J38" i="5"/>
  <c r="J39" i="5"/>
  <c r="J40" i="5"/>
  <c r="J42" i="5"/>
  <c r="J43" i="5"/>
  <c r="J44" i="5"/>
  <c r="J45" i="5"/>
  <c r="J46" i="5"/>
  <c r="J47" i="5"/>
  <c r="J49" i="5"/>
  <c r="H54" i="5"/>
  <c r="H55" i="5"/>
  <c r="H58" i="5"/>
  <c r="H59" i="5"/>
  <c r="H66" i="5"/>
  <c r="H67" i="5"/>
  <c r="H68" i="5"/>
  <c r="H69" i="5"/>
  <c r="H71" i="5"/>
  <c r="H22" i="5"/>
  <c r="H23" i="5"/>
  <c r="H24" i="5"/>
  <c r="H25" i="5"/>
  <c r="H27" i="5"/>
  <c r="H28" i="5"/>
  <c r="H29" i="5"/>
  <c r="H30" i="5"/>
  <c r="H32" i="5"/>
  <c r="H33" i="5"/>
  <c r="H35" i="5"/>
  <c r="H37" i="5"/>
  <c r="H38" i="5"/>
  <c r="H39" i="5"/>
  <c r="H40" i="5"/>
  <c r="H42" i="5"/>
  <c r="H43" i="5"/>
  <c r="H44" i="5"/>
  <c r="H45" i="5"/>
  <c r="H46" i="5"/>
  <c r="H47" i="5"/>
  <c r="H49" i="5"/>
  <c r="H12" i="5"/>
  <c r="H13" i="5"/>
  <c r="H14" i="5"/>
  <c r="H16" i="5"/>
  <c r="H17" i="5"/>
  <c r="H18" i="5"/>
  <c r="H19" i="5"/>
  <c r="H20" i="5"/>
  <c r="E31" i="5"/>
  <c r="F31" i="5"/>
  <c r="J31" i="5" s="1"/>
  <c r="D31" i="5"/>
  <c r="F15" i="5"/>
  <c r="P15" i="5" s="1"/>
  <c r="D15" i="5"/>
  <c r="L15" i="5"/>
  <c r="M15" i="5" s="1"/>
  <c r="K15" i="5"/>
  <c r="P46" i="6"/>
  <c r="G54" i="5"/>
  <c r="G55" i="5"/>
  <c r="G43" i="5"/>
  <c r="G44" i="5"/>
  <c r="G45" i="5"/>
  <c r="G46" i="5"/>
  <c r="O25" i="5"/>
  <c r="P25" i="5"/>
  <c r="R25" i="5" s="1"/>
  <c r="M12" i="5"/>
  <c r="M13" i="5"/>
  <c r="M14" i="5"/>
  <c r="F23" i="6"/>
  <c r="H23" i="6"/>
  <c r="P23" i="6"/>
  <c r="I25" i="5"/>
  <c r="M58" i="5"/>
  <c r="M57" i="5" s="1"/>
  <c r="O58" i="5"/>
  <c r="P58" i="5"/>
  <c r="Q58" i="5" s="1"/>
  <c r="I58" i="5"/>
  <c r="G58" i="5"/>
  <c r="O33" i="5"/>
  <c r="P33" i="5"/>
  <c r="R33" i="5"/>
  <c r="O30" i="5"/>
  <c r="P30" i="5"/>
  <c r="Q30" i="5" s="1"/>
  <c r="L22" i="6"/>
  <c r="M33" i="5"/>
  <c r="G59" i="5"/>
  <c r="G30" i="5"/>
  <c r="I30" i="5"/>
  <c r="G25" i="5"/>
  <c r="E26" i="5"/>
  <c r="F26" i="5"/>
  <c r="J26" i="5" s="1"/>
  <c r="D26" i="5"/>
  <c r="L31" i="5"/>
  <c r="K31" i="5"/>
  <c r="J12" i="6"/>
  <c r="K12" i="6"/>
  <c r="K48" i="5"/>
  <c r="M48" i="5" s="1"/>
  <c r="L48" i="5"/>
  <c r="F21" i="6"/>
  <c r="H21" i="6"/>
  <c r="O59" i="5"/>
  <c r="P59" i="5"/>
  <c r="Q59" i="5"/>
  <c r="M59" i="5"/>
  <c r="I59" i="5"/>
  <c r="L42" i="6"/>
  <c r="O14" i="5"/>
  <c r="Q14" i="5"/>
  <c r="P14" i="5"/>
  <c r="P22" i="6"/>
  <c r="L10" i="6"/>
  <c r="L11" i="6"/>
  <c r="E33" i="6"/>
  <c r="C33" i="6"/>
  <c r="C47" i="6" s="1"/>
  <c r="P45" i="5"/>
  <c r="Q45" i="5" s="1"/>
  <c r="L53" i="5"/>
  <c r="M53" i="5" s="1"/>
  <c r="K53" i="5"/>
  <c r="O53" i="5"/>
  <c r="M45" i="5"/>
  <c r="M46" i="5"/>
  <c r="M35" i="5"/>
  <c r="M32" i="5"/>
  <c r="M49" i="5"/>
  <c r="M42" i="5"/>
  <c r="M43" i="5"/>
  <c r="M44" i="5"/>
  <c r="G47" i="5"/>
  <c r="I47" i="5"/>
  <c r="E48" i="5"/>
  <c r="F48" i="5"/>
  <c r="P48" i="5" s="1"/>
  <c r="D48" i="5"/>
  <c r="O48" i="5"/>
  <c r="M54" i="5"/>
  <c r="M55" i="5"/>
  <c r="I32" i="5"/>
  <c r="G32" i="5"/>
  <c r="P55" i="6"/>
  <c r="L23" i="6"/>
  <c r="L24" i="6"/>
  <c r="L25" i="6"/>
  <c r="L48" i="6"/>
  <c r="L49" i="6"/>
  <c r="L45" i="6"/>
  <c r="L46" i="6"/>
  <c r="L55" i="6"/>
  <c r="L13" i="6"/>
  <c r="L14" i="6"/>
  <c r="L16" i="6"/>
  <c r="F29" i="6"/>
  <c r="H29" i="6"/>
  <c r="L29" i="6"/>
  <c r="O29" i="6"/>
  <c r="P29" i="6"/>
  <c r="Q29" i="6" s="1"/>
  <c r="F52" i="6"/>
  <c r="H52" i="6"/>
  <c r="L41" i="5"/>
  <c r="G12" i="5"/>
  <c r="G13" i="5"/>
  <c r="L26" i="5"/>
  <c r="M26" i="5" s="1"/>
  <c r="K26" i="5"/>
  <c r="O26" i="5"/>
  <c r="L21" i="5"/>
  <c r="N21" i="5"/>
  <c r="K21" i="5"/>
  <c r="E11" i="5"/>
  <c r="O55" i="6"/>
  <c r="F34" i="6"/>
  <c r="F41" i="6"/>
  <c r="F42" i="6"/>
  <c r="F43" i="6"/>
  <c r="F44" i="6"/>
  <c r="F45" i="6"/>
  <c r="F46" i="6"/>
  <c r="L53" i="6"/>
  <c r="L54" i="6"/>
  <c r="K40" i="6"/>
  <c r="J40" i="6"/>
  <c r="O40" i="6" s="1"/>
  <c r="Q40" i="6" s="1"/>
  <c r="L36" i="5"/>
  <c r="M36" i="5" s="1"/>
  <c r="K41" i="5"/>
  <c r="K36" i="5"/>
  <c r="L11" i="5"/>
  <c r="K11" i="5"/>
  <c r="K10" i="5" s="1"/>
  <c r="C51" i="6"/>
  <c r="J51" i="6"/>
  <c r="K51" i="6"/>
  <c r="E51" i="6"/>
  <c r="P51" i="6" s="1"/>
  <c r="F11" i="5"/>
  <c r="F36" i="5"/>
  <c r="E36" i="5"/>
  <c r="E34" i="5"/>
  <c r="F41" i="5"/>
  <c r="O47" i="5"/>
  <c r="P47" i="5"/>
  <c r="Q47" i="5" s="1"/>
  <c r="M47" i="5"/>
  <c r="L8" i="6"/>
  <c r="O45" i="6"/>
  <c r="P45" i="6"/>
  <c r="O46" i="6"/>
  <c r="Q46" i="6" s="1"/>
  <c r="H45" i="6"/>
  <c r="H46" i="6"/>
  <c r="P49" i="6"/>
  <c r="Q49" i="6" s="1"/>
  <c r="O49" i="6"/>
  <c r="R49" i="6" s="1"/>
  <c r="P48" i="6"/>
  <c r="O48" i="6"/>
  <c r="L43" i="6"/>
  <c r="L34" i="6"/>
  <c r="F8" i="6"/>
  <c r="H8" i="6"/>
  <c r="F9" i="6"/>
  <c r="H9" i="6"/>
  <c r="H34" i="6"/>
  <c r="H42" i="6"/>
  <c r="H43" i="6"/>
  <c r="F26" i="6"/>
  <c r="H26" i="6"/>
  <c r="F27" i="6"/>
  <c r="H27" i="6"/>
  <c r="F14" i="6"/>
  <c r="H14" i="6"/>
  <c r="F16" i="6"/>
  <c r="H16" i="6"/>
  <c r="F17" i="6"/>
  <c r="H17" i="6"/>
  <c r="F18" i="6"/>
  <c r="H18" i="6"/>
  <c r="F19" i="6"/>
  <c r="H19" i="6"/>
  <c r="F20" i="6"/>
  <c r="H20" i="6"/>
  <c r="P34" i="6"/>
  <c r="R34" i="6" s="1"/>
  <c r="O34" i="6"/>
  <c r="P42" i="6"/>
  <c r="R42" i="6" s="1"/>
  <c r="O42" i="6"/>
  <c r="P43" i="6"/>
  <c r="Q43" i="6" s="1"/>
  <c r="O43" i="6"/>
  <c r="P44" i="6"/>
  <c r="R44" i="6" s="1"/>
  <c r="O44" i="6"/>
  <c r="O14" i="6"/>
  <c r="P14" i="6"/>
  <c r="R14" i="6" s="1"/>
  <c r="O16" i="6"/>
  <c r="Q16" i="6" s="1"/>
  <c r="P16" i="6"/>
  <c r="R16" i="6" s="1"/>
  <c r="O17" i="6"/>
  <c r="Q17" i="6"/>
  <c r="P17" i="6"/>
  <c r="O18" i="6"/>
  <c r="P18" i="6"/>
  <c r="Q18" i="6" s="1"/>
  <c r="O19" i="6"/>
  <c r="Q19" i="6" s="1"/>
  <c r="P19" i="6"/>
  <c r="R19" i="6" s="1"/>
  <c r="O20" i="6"/>
  <c r="P20" i="6"/>
  <c r="Q20" i="6" s="1"/>
  <c r="O21" i="6"/>
  <c r="O22" i="6"/>
  <c r="Q22" i="6" s="1"/>
  <c r="O23" i="6"/>
  <c r="Q23" i="6" s="1"/>
  <c r="O24" i="6"/>
  <c r="Q24" i="6" s="1"/>
  <c r="P24" i="6"/>
  <c r="O25" i="6"/>
  <c r="P25" i="6"/>
  <c r="O26" i="6"/>
  <c r="P26" i="6"/>
  <c r="R26" i="6"/>
  <c r="O27" i="6"/>
  <c r="P27" i="6"/>
  <c r="R27" i="6" s="1"/>
  <c r="O8" i="6"/>
  <c r="P8" i="6"/>
  <c r="O9" i="6"/>
  <c r="P9" i="6"/>
  <c r="Q9" i="6" s="1"/>
  <c r="L26" i="6"/>
  <c r="L27" i="6"/>
  <c r="F22" i="6"/>
  <c r="H22" i="6"/>
  <c r="E12" i="6"/>
  <c r="P12" i="6"/>
  <c r="C12" i="6"/>
  <c r="O12" i="6"/>
  <c r="P17" i="5"/>
  <c r="R17" i="5" s="1"/>
  <c r="O17" i="5"/>
  <c r="P40" i="5"/>
  <c r="Q40" i="5" s="1"/>
  <c r="O40" i="5"/>
  <c r="R40" i="5" s="1"/>
  <c r="P43" i="5"/>
  <c r="R43" i="5"/>
  <c r="O43" i="5"/>
  <c r="P44" i="5"/>
  <c r="Q44" i="5" s="1"/>
  <c r="O44" i="5"/>
  <c r="D41" i="5"/>
  <c r="O41" i="5"/>
  <c r="F7" i="6"/>
  <c r="F10" i="6"/>
  <c r="F11" i="6"/>
  <c r="D51" i="6"/>
  <c r="D60" i="6" s="1"/>
  <c r="F13" i="6"/>
  <c r="F24" i="6"/>
  <c r="F25" i="6"/>
  <c r="F30" i="6"/>
  <c r="F31" i="6"/>
  <c r="F32" i="6"/>
  <c r="F48" i="6"/>
  <c r="F49" i="6"/>
  <c r="F53" i="6"/>
  <c r="F54" i="6"/>
  <c r="F56" i="6"/>
  <c r="F57" i="6"/>
  <c r="F58" i="6"/>
  <c r="F59" i="6"/>
  <c r="G16" i="5"/>
  <c r="G17" i="5"/>
  <c r="G18" i="5"/>
  <c r="G19" i="5"/>
  <c r="G20" i="5"/>
  <c r="G22" i="5"/>
  <c r="G23" i="5"/>
  <c r="G24" i="5"/>
  <c r="G27" i="5"/>
  <c r="G28" i="5"/>
  <c r="G29" i="5"/>
  <c r="G35" i="5"/>
  <c r="G37" i="5"/>
  <c r="G38" i="5"/>
  <c r="G39" i="5"/>
  <c r="G40" i="5"/>
  <c r="G42" i="5"/>
  <c r="G49" i="5"/>
  <c r="O7" i="6"/>
  <c r="Q7" i="6" s="1"/>
  <c r="P7" i="6"/>
  <c r="R7" i="6" s="1"/>
  <c r="O10" i="6"/>
  <c r="Q10" i="6"/>
  <c r="P10" i="6"/>
  <c r="O11" i="6"/>
  <c r="P11" i="6"/>
  <c r="R11" i="6" s="1"/>
  <c r="Q11" i="6"/>
  <c r="O13" i="6"/>
  <c r="P13" i="6"/>
  <c r="O30" i="6"/>
  <c r="P30" i="6"/>
  <c r="Q30" i="6" s="1"/>
  <c r="O31" i="6"/>
  <c r="R31" i="6"/>
  <c r="P31" i="6"/>
  <c r="Q31" i="6" s="1"/>
  <c r="O32" i="6"/>
  <c r="R32" i="6" s="1"/>
  <c r="P32" i="6"/>
  <c r="O35" i="6"/>
  <c r="P35" i="6"/>
  <c r="R35" i="6"/>
  <c r="O36" i="6"/>
  <c r="P36" i="6"/>
  <c r="R36" i="6" s="1"/>
  <c r="O41" i="6"/>
  <c r="Q41" i="6" s="1"/>
  <c r="P41" i="6"/>
  <c r="R41" i="6" s="1"/>
  <c r="H41" i="6"/>
  <c r="L41" i="6"/>
  <c r="L59" i="6"/>
  <c r="L58" i="6"/>
  <c r="L57" i="6"/>
  <c r="L56" i="6"/>
  <c r="L44" i="6"/>
  <c r="D36" i="5"/>
  <c r="I23" i="5"/>
  <c r="I22" i="5"/>
  <c r="P23" i="5"/>
  <c r="P21" i="5" s="1"/>
  <c r="O23" i="5"/>
  <c r="R23" i="5" s="1"/>
  <c r="P22" i="5"/>
  <c r="R22" i="5" s="1"/>
  <c r="O22" i="5"/>
  <c r="O21" i="5" s="1"/>
  <c r="P24" i="5"/>
  <c r="O24" i="5"/>
  <c r="Q24" i="5" s="1"/>
  <c r="L7" i="6"/>
  <c r="H7" i="6"/>
  <c r="D11" i="5"/>
  <c r="I11" i="5" s="1"/>
  <c r="D10" i="5"/>
  <c r="O10" i="5" s="1"/>
  <c r="L17" i="6"/>
  <c r="O52" i="6"/>
  <c r="P52" i="6"/>
  <c r="R52" i="6"/>
  <c r="O53" i="6"/>
  <c r="P53" i="6"/>
  <c r="R53" i="6" s="1"/>
  <c r="O54" i="6"/>
  <c r="Q54" i="6" s="1"/>
  <c r="R54" i="6"/>
  <c r="P54" i="6"/>
  <c r="O56" i="6"/>
  <c r="P56" i="6"/>
  <c r="R56" i="6" s="1"/>
  <c r="O57" i="6"/>
  <c r="P57" i="6"/>
  <c r="R57" i="6"/>
  <c r="O58" i="6"/>
  <c r="P58" i="6"/>
  <c r="R58" i="6" s="1"/>
  <c r="O59" i="6"/>
  <c r="P59" i="6"/>
  <c r="R59" i="6"/>
  <c r="H44" i="6"/>
  <c r="H24" i="6"/>
  <c r="N24" i="6"/>
  <c r="H25" i="6"/>
  <c r="N25" i="6"/>
  <c r="I27" i="5"/>
  <c r="H70" i="5"/>
  <c r="O55" i="5"/>
  <c r="P55" i="5"/>
  <c r="Q55" i="5" s="1"/>
  <c r="H10" i="6"/>
  <c r="H11" i="6"/>
  <c r="H13" i="6"/>
  <c r="H30" i="6"/>
  <c r="H31" i="6"/>
  <c r="H32" i="6"/>
  <c r="H48" i="6"/>
  <c r="H49" i="6"/>
  <c r="H53" i="6"/>
  <c r="H54" i="6"/>
  <c r="H56" i="6"/>
  <c r="H57" i="6"/>
  <c r="H58" i="6"/>
  <c r="H59" i="6"/>
  <c r="N13" i="6"/>
  <c r="O27" i="5"/>
  <c r="P27" i="5"/>
  <c r="R27" i="5" s="1"/>
  <c r="M27" i="5"/>
  <c r="O67" i="5"/>
  <c r="P67" i="5"/>
  <c r="O68" i="5"/>
  <c r="Q68" i="5" s="1"/>
  <c r="P68" i="5"/>
  <c r="R68" i="5"/>
  <c r="O69" i="5"/>
  <c r="P69" i="5"/>
  <c r="Q69" i="5" s="1"/>
  <c r="K70" i="5"/>
  <c r="O70" i="5" s="1"/>
  <c r="L70" i="5"/>
  <c r="P70" i="5"/>
  <c r="O71" i="5"/>
  <c r="P71" i="5"/>
  <c r="R71" i="5" s="1"/>
  <c r="P66" i="5"/>
  <c r="Q66" i="5" s="1"/>
  <c r="O66" i="5"/>
  <c r="M69" i="5"/>
  <c r="N69" i="5"/>
  <c r="N68" i="5"/>
  <c r="M68" i="5"/>
  <c r="I66" i="5"/>
  <c r="J66" i="5"/>
  <c r="I67" i="5"/>
  <c r="J67" i="5"/>
  <c r="I68" i="5"/>
  <c r="J68" i="5"/>
  <c r="I69" i="5"/>
  <c r="J69" i="5"/>
  <c r="P20" i="5"/>
  <c r="R20" i="5" s="1"/>
  <c r="I12" i="5"/>
  <c r="I13" i="5"/>
  <c r="I16" i="5"/>
  <c r="I17" i="5"/>
  <c r="I18" i="5"/>
  <c r="I19" i="5"/>
  <c r="I28" i="5"/>
  <c r="I29" i="5"/>
  <c r="I35" i="5"/>
  <c r="I37" i="5"/>
  <c r="I38" i="5"/>
  <c r="I39" i="5"/>
  <c r="I40" i="5"/>
  <c r="I42" i="5"/>
  <c r="I45" i="5"/>
  <c r="I46" i="5"/>
  <c r="I71" i="5"/>
  <c r="J71" i="5"/>
  <c r="O37" i="5"/>
  <c r="P37" i="5"/>
  <c r="Q37" i="5" s="1"/>
  <c r="M37" i="5"/>
  <c r="M38" i="5"/>
  <c r="M39" i="5"/>
  <c r="M40" i="5"/>
  <c r="O32" i="5"/>
  <c r="Q32" i="5" s="1"/>
  <c r="P32" i="5"/>
  <c r="M28" i="5"/>
  <c r="M29" i="5"/>
  <c r="M30" i="5"/>
  <c r="O28" i="5"/>
  <c r="P28" i="5"/>
  <c r="Q28" i="5" s="1"/>
  <c r="O29" i="5"/>
  <c r="R29" i="5" s="1"/>
  <c r="P29" i="5"/>
  <c r="P18" i="5"/>
  <c r="R18" i="5" s="1"/>
  <c r="O18" i="5"/>
  <c r="P19" i="5"/>
  <c r="Q19" i="5" s="1"/>
  <c r="O19" i="5"/>
  <c r="O54" i="5"/>
  <c r="P54" i="5"/>
  <c r="Q54" i="5" s="1"/>
  <c r="M71" i="5"/>
  <c r="N71" i="5"/>
  <c r="N6" i="6"/>
  <c r="N32" i="6"/>
  <c r="M16" i="5"/>
  <c r="O16" i="5"/>
  <c r="P16" i="5"/>
  <c r="Q16" i="5"/>
  <c r="O45" i="5"/>
  <c r="P38" i="5"/>
  <c r="R38" i="5" s="1"/>
  <c r="O38" i="5"/>
  <c r="Q38" i="5"/>
  <c r="P39" i="5"/>
  <c r="Q39" i="5" s="1"/>
  <c r="O39" i="5"/>
  <c r="P35" i="5"/>
  <c r="R35" i="5" s="1"/>
  <c r="O35" i="5"/>
  <c r="Q35" i="5"/>
  <c r="L9" i="6"/>
  <c r="L30" i="6"/>
  <c r="L31" i="6"/>
  <c r="L32" i="6"/>
  <c r="C11" i="5"/>
  <c r="C15" i="5"/>
  <c r="C10" i="5" s="1"/>
  <c r="C50" i="5" s="1"/>
  <c r="C72" i="5" s="1"/>
  <c r="C24" i="5"/>
  <c r="C21" i="5"/>
  <c r="C48" i="5"/>
  <c r="C53" i="5"/>
  <c r="C57" i="5"/>
  <c r="C70" i="5"/>
  <c r="O12" i="5"/>
  <c r="Q12" i="5" s="1"/>
  <c r="P12" i="5"/>
  <c r="P13" i="5"/>
  <c r="R13" i="5" s="1"/>
  <c r="O13" i="5"/>
  <c r="P42" i="5"/>
  <c r="R42" i="5" s="1"/>
  <c r="O42" i="5"/>
  <c r="O46" i="5"/>
  <c r="P46" i="5"/>
  <c r="Q46" i="5"/>
  <c r="O49" i="5"/>
  <c r="R49" i="5"/>
  <c r="P49" i="5"/>
  <c r="M19" i="5"/>
  <c r="M24" i="5"/>
  <c r="M21" i="5" s="1"/>
  <c r="C41" i="5"/>
  <c r="N48" i="6"/>
  <c r="N17" i="6"/>
  <c r="N21" i="6"/>
  <c r="N30" i="6"/>
  <c r="N31" i="6"/>
  <c r="N33" i="6"/>
  <c r="N12" i="6"/>
  <c r="N11" i="6"/>
  <c r="N10" i="6"/>
  <c r="N9" i="6"/>
  <c r="I24" i="5"/>
  <c r="N47" i="6"/>
  <c r="N50" i="6"/>
  <c r="I55" i="5"/>
  <c r="I54" i="5"/>
  <c r="J70" i="5"/>
  <c r="Q67" i="5"/>
  <c r="G48" i="5"/>
  <c r="I36" i="5"/>
  <c r="O36" i="5"/>
  <c r="P26" i="5"/>
  <c r="Q26" i="5" s="1"/>
  <c r="I33" i="6"/>
  <c r="N26" i="5"/>
  <c r="R14" i="5"/>
  <c r="N15" i="5"/>
  <c r="R58" i="5"/>
  <c r="Q25" i="5"/>
  <c r="R47" i="5"/>
  <c r="J15" i="5"/>
  <c r="R67" i="5"/>
  <c r="H48" i="5"/>
  <c r="J36" i="5"/>
  <c r="H31" i="5"/>
  <c r="Q48" i="6"/>
  <c r="R55" i="6"/>
  <c r="R48" i="6"/>
  <c r="Q52" i="6"/>
  <c r="Q55" i="6"/>
  <c r="M40" i="6"/>
  <c r="R46" i="6"/>
  <c r="M41" i="5"/>
  <c r="R32" i="5"/>
  <c r="I41" i="5"/>
  <c r="I40" i="6"/>
  <c r="F33" i="6"/>
  <c r="G33" i="6"/>
  <c r="G15" i="5"/>
  <c r="G26" i="5"/>
  <c r="G36" i="5"/>
  <c r="L6" i="6"/>
  <c r="G6" i="6"/>
  <c r="M51" i="6"/>
  <c r="L51" i="6"/>
  <c r="R39" i="6"/>
  <c r="H33" i="6"/>
  <c r="Q37" i="6"/>
  <c r="I6" i="6"/>
  <c r="O6" i="6"/>
  <c r="H36" i="5"/>
  <c r="H21" i="5"/>
  <c r="H53" i="5"/>
  <c r="M6" i="6"/>
  <c r="R37" i="6"/>
  <c r="Q61" i="5"/>
  <c r="Q62" i="5"/>
  <c r="R64" i="5"/>
  <c r="R62" i="5"/>
  <c r="R56" i="5"/>
  <c r="G12" i="6"/>
  <c r="D47" i="6"/>
  <c r="D50" i="6"/>
  <c r="Q13" i="6"/>
  <c r="Q35" i="6"/>
  <c r="R23" i="6"/>
  <c r="O51" i="6"/>
  <c r="Q42" i="6"/>
  <c r="P33" i="6"/>
  <c r="Q44" i="6"/>
  <c r="R8" i="6"/>
  <c r="H6" i="6"/>
  <c r="F6" i="6"/>
  <c r="P6" i="6"/>
  <c r="R6" i="6" s="1"/>
  <c r="G41" i="5"/>
  <c r="I57" i="5"/>
  <c r="J57" i="5"/>
  <c r="Q26" i="6"/>
  <c r="Q57" i="6"/>
  <c r="R15" i="6"/>
  <c r="H11" i="5"/>
  <c r="Q33" i="5"/>
  <c r="G11" i="5"/>
  <c r="F12" i="6"/>
  <c r="H12" i="6"/>
  <c r="L12" i="6"/>
  <c r="R21" i="6"/>
  <c r="R29" i="6"/>
  <c r="R20" i="6"/>
  <c r="R25" i="6"/>
  <c r="R45" i="6"/>
  <c r="P57" i="5"/>
  <c r="R57" i="5" s="1"/>
  <c r="O11" i="5"/>
  <c r="R11" i="5" s="1"/>
  <c r="D52" i="5"/>
  <c r="M12" i="6"/>
  <c r="R10" i="6"/>
  <c r="R17" i="6"/>
  <c r="I12" i="6"/>
  <c r="Q45" i="6"/>
  <c r="O33" i="6"/>
  <c r="R33" i="6" s="1"/>
  <c r="Q25" i="6"/>
  <c r="Q38" i="6"/>
  <c r="K47" i="6"/>
  <c r="K50" i="6" s="1"/>
  <c r="R43" i="6"/>
  <c r="L33" i="6"/>
  <c r="M33" i="6"/>
  <c r="Q53" i="6"/>
  <c r="F40" i="6"/>
  <c r="G40" i="6"/>
  <c r="P40" i="6"/>
  <c r="R40" i="6" s="1"/>
  <c r="E47" i="6"/>
  <c r="H47" i="6" s="1"/>
  <c r="G47" i="6"/>
  <c r="H40" i="6"/>
  <c r="Q14" i="6"/>
  <c r="Q21" i="6"/>
  <c r="Q6" i="6"/>
  <c r="Q58" i="6"/>
  <c r="R13" i="6"/>
  <c r="Q8" i="6"/>
  <c r="Q43" i="5"/>
  <c r="R28" i="5"/>
  <c r="J41" i="5"/>
  <c r="N31" i="5"/>
  <c r="M70" i="5"/>
  <c r="H26" i="5"/>
  <c r="R16" i="5"/>
  <c r="O15" i="5"/>
  <c r="C52" i="5"/>
  <c r="C51" i="5"/>
  <c r="R61" i="5"/>
  <c r="R39" i="5"/>
  <c r="D34" i="5"/>
  <c r="P11" i="5"/>
  <c r="R26" i="5"/>
  <c r="P41" i="5"/>
  <c r="R41" i="5" s="1"/>
  <c r="Q63" i="5"/>
  <c r="K52" i="5"/>
  <c r="O52" i="5" s="1"/>
  <c r="Q49" i="5"/>
  <c r="O31" i="5"/>
  <c r="I21" i="5"/>
  <c r="R45" i="5"/>
  <c r="Q64" i="5"/>
  <c r="O57" i="5"/>
  <c r="Q57" i="5"/>
  <c r="E52" i="5"/>
  <c r="E51" i="5"/>
  <c r="Q18" i="5"/>
  <c r="R59" i="5"/>
  <c r="G53" i="5"/>
  <c r="F52" i="5"/>
  <c r="J52" i="5" s="1"/>
  <c r="I31" i="5"/>
  <c r="R63" i="5"/>
  <c r="R37" i="5"/>
  <c r="F34" i="5"/>
  <c r="G34" i="5" s="1"/>
  <c r="E10" i="5"/>
  <c r="E50" i="5" s="1"/>
  <c r="E65" i="5" s="1"/>
  <c r="Q13" i="5"/>
  <c r="G57" i="5"/>
  <c r="P31" i="5"/>
  <c r="Q31" i="5" s="1"/>
  <c r="H41" i="5"/>
  <c r="J11" i="5"/>
  <c r="L10" i="5"/>
  <c r="N41" i="5"/>
  <c r="J53" i="5"/>
  <c r="N57" i="5"/>
  <c r="M31" i="5"/>
  <c r="Q29" i="5"/>
  <c r="I48" i="5"/>
  <c r="N70" i="5"/>
  <c r="I70" i="5"/>
  <c r="G31" i="5"/>
  <c r="R46" i="5"/>
  <c r="K34" i="5"/>
  <c r="D51" i="5"/>
  <c r="G21" i="5"/>
  <c r="J21" i="5"/>
  <c r="R12" i="5"/>
  <c r="E50" i="6"/>
  <c r="F47" i="6"/>
  <c r="Q41" i="5"/>
  <c r="G52" i="5"/>
  <c r="O34" i="5"/>
  <c r="Q12" i="6"/>
  <c r="R12" i="6"/>
  <c r="Q59" i="6"/>
  <c r="K50" i="5" l="1"/>
  <c r="N10" i="5"/>
  <c r="Q15" i="5"/>
  <c r="R15" i="5"/>
  <c r="R21" i="5"/>
  <c r="Q21" i="5"/>
  <c r="R70" i="5"/>
  <c r="Q70" i="5"/>
  <c r="K60" i="6"/>
  <c r="R51" i="6"/>
  <c r="Q51" i="6"/>
  <c r="Q48" i="5"/>
  <c r="R48" i="5"/>
  <c r="C50" i="6"/>
  <c r="I47" i="6"/>
  <c r="P50" i="6"/>
  <c r="H52" i="5"/>
  <c r="D50" i="5"/>
  <c r="Q32" i="6"/>
  <c r="R44" i="5"/>
  <c r="N53" i="5"/>
  <c r="Q71" i="5"/>
  <c r="F51" i="5"/>
  <c r="Q11" i="5"/>
  <c r="F50" i="6"/>
  <c r="R31" i="5"/>
  <c r="F10" i="5"/>
  <c r="Q23" i="5"/>
  <c r="H15" i="5"/>
  <c r="J48" i="5"/>
  <c r="P36" i="5"/>
  <c r="R69" i="5"/>
  <c r="L34" i="5"/>
  <c r="Q33" i="6"/>
  <c r="R9" i="6"/>
  <c r="R24" i="6"/>
  <c r="R18" i="6"/>
  <c r="F51" i="6"/>
  <c r="I26" i="5"/>
  <c r="N36" i="5"/>
  <c r="N11" i="5"/>
  <c r="R54" i="5"/>
  <c r="Q56" i="6"/>
  <c r="J34" i="5"/>
  <c r="P47" i="6"/>
  <c r="E60" i="6"/>
  <c r="I52" i="5"/>
  <c r="R24" i="5"/>
  <c r="N48" i="5"/>
  <c r="R66" i="5"/>
  <c r="Q34" i="6"/>
  <c r="J47" i="6"/>
  <c r="J50" i="6" s="1"/>
  <c r="J60" i="6" s="1"/>
  <c r="R22" i="6"/>
  <c r="H51" i="6"/>
  <c r="L40" i="6"/>
  <c r="L47" i="6" s="1"/>
  <c r="L50" i="6" s="1"/>
  <c r="L60" i="6" s="1"/>
  <c r="Q36" i="6"/>
  <c r="I15" i="5"/>
  <c r="I34" i="5"/>
  <c r="Q42" i="5"/>
  <c r="Q22" i="5"/>
  <c r="G50" i="6"/>
  <c r="M10" i="5"/>
  <c r="M11" i="5"/>
  <c r="H34" i="5"/>
  <c r="P53" i="5"/>
  <c r="R30" i="6"/>
  <c r="R55" i="5"/>
  <c r="I51" i="6"/>
  <c r="R19" i="5"/>
  <c r="Q17" i="5"/>
  <c r="Q27" i="6"/>
  <c r="K51" i="5"/>
  <c r="K65" i="5" s="1"/>
  <c r="K72" i="5" s="1"/>
  <c r="L52" i="5"/>
  <c r="Q27" i="5"/>
  <c r="I50" i="6"/>
  <c r="H50" i="6"/>
  <c r="R30" i="5"/>
  <c r="G51" i="6"/>
  <c r="L51" i="5" l="1"/>
  <c r="P52" i="5"/>
  <c r="N52" i="5"/>
  <c r="M52" i="5"/>
  <c r="R53" i="5"/>
  <c r="Q53" i="5"/>
  <c r="G10" i="5"/>
  <c r="H10" i="5"/>
  <c r="F50" i="5"/>
  <c r="I10" i="5"/>
  <c r="J10" i="5"/>
  <c r="P34" i="5"/>
  <c r="M34" i="5"/>
  <c r="N34" i="5"/>
  <c r="L50" i="5"/>
  <c r="P10" i="5"/>
  <c r="Q36" i="5"/>
  <c r="R36" i="5"/>
  <c r="I51" i="5"/>
  <c r="J51" i="5"/>
  <c r="G51" i="5"/>
  <c r="F65" i="5"/>
  <c r="H51" i="5"/>
  <c r="M60" i="6"/>
  <c r="F60" i="6"/>
  <c r="H60" i="6"/>
  <c r="G60" i="6"/>
  <c r="I60" i="6"/>
  <c r="P60" i="6"/>
  <c r="O50" i="6"/>
  <c r="Q50" i="6" s="1"/>
  <c r="C60" i="6"/>
  <c r="O60" i="6" s="1"/>
  <c r="M50" i="6"/>
  <c r="O47" i="6"/>
  <c r="R47" i="6" s="1"/>
  <c r="D65" i="5"/>
  <c r="D72" i="5" s="1"/>
  <c r="O72" i="5" s="1"/>
  <c r="O50" i="5"/>
  <c r="M47" i="6"/>
  <c r="O51" i="5"/>
  <c r="F72" i="5" l="1"/>
  <c r="J65" i="5"/>
  <c r="H65" i="5"/>
  <c r="G65" i="5"/>
  <c r="I65" i="5"/>
  <c r="R50" i="6"/>
  <c r="Q34" i="5"/>
  <c r="R34" i="5"/>
  <c r="Q47" i="6"/>
  <c r="Q60" i="6"/>
  <c r="R60" i="6"/>
  <c r="R10" i="5"/>
  <c r="Q10" i="5"/>
  <c r="Q52" i="5"/>
  <c r="R52" i="5"/>
  <c r="O65" i="5"/>
  <c r="N50" i="5"/>
  <c r="M50" i="5"/>
  <c r="P50" i="5"/>
  <c r="G50" i="5"/>
  <c r="J50" i="5"/>
  <c r="H50" i="5"/>
  <c r="I50" i="5"/>
  <c r="L65" i="5"/>
  <c r="P51" i="5"/>
  <c r="N51" i="5"/>
  <c r="M51" i="5"/>
  <c r="L72" i="5" l="1"/>
  <c r="M65" i="5"/>
  <c r="N65" i="5"/>
  <c r="Q50" i="5"/>
  <c r="R50" i="5"/>
  <c r="P65" i="5"/>
  <c r="R51" i="5"/>
  <c r="Q51" i="5"/>
  <c r="J72" i="5"/>
  <c r="I72" i="5"/>
  <c r="H72" i="5"/>
  <c r="R65" i="5" l="1"/>
  <c r="Q65" i="5"/>
  <c r="P72" i="5"/>
  <c r="N72" i="5"/>
  <c r="M72" i="5"/>
  <c r="R72" i="5" l="1"/>
  <c r="Q72" i="5"/>
</calcChain>
</file>

<file path=xl/sharedStrings.xml><?xml version="1.0" encoding="utf-8"?>
<sst xmlns="http://schemas.openxmlformats.org/spreadsheetml/2006/main" count="250" uniqueCount="216">
  <si>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</si>
  <si>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</si>
  <si>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</si>
  <si>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</si>
  <si>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</si>
  <si>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</si>
  <si>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</si>
  <si>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</si>
  <si>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</si>
  <si>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</si>
  <si>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</si>
  <si>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</si>
  <si>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</si>
  <si>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</si>
  <si>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</si>
  <si>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</si>
  <si>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</si>
  <si>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</si>
  <si>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</si>
  <si>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</si>
  <si>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</si>
  <si>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</si>
  <si>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</si>
  <si>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</si>
  <si>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</si>
  <si>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</si>
  <si>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</si>
  <si>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</si>
  <si>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</si>
  <si>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</si>
  <si>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</si>
  <si>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</si>
  <si>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</si>
  <si>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</si>
  <si>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</si>
  <si>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</si>
  <si>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</si>
  <si>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</si>
  <si>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</si>
  <si>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</si>
  <si>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</si>
  <si>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</si>
  <si>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</si>
  <si>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</si>
  <si>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</si>
  <si>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</si>
  <si>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</si>
  <si>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</si>
  <si>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</si>
  <si>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</si>
  <si>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</si>
  <si>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</si>
  <si>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</si>
  <si>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</si>
  <si>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</si>
  <si>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</si>
  <si>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</si>
  <si>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</si>
  <si>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</si>
  <si>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</si>
  <si>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</si>
  <si>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</si>
  <si>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</si>
  <si>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</si>
  <si>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</si>
  <si>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</si>
  <si>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</si>
  <si>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</si>
  <si>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</si>
  <si>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</si>
  <si>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</si>
  <si>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</si>
  <si>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</si>
  <si>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</si>
  <si>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</si>
  <si>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</si>
  <si>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</si>
  <si>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</si>
  <si>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</si>
  <si>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</si>
  <si>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</si>
  <si>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</si>
  <si>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</si>
  <si>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</si>
  <si>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</si>
  <si>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</si>
  <si>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</si>
  <si>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</si>
  <si>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</si>
  <si>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</si>
  <si>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</si>
  <si>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</si>
  <si>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</si>
  <si>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</si>
  <si>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</si>
  <si>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</si>
  <si>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</si>
  <si>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</si>
  <si>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</si>
  <si>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</si>
  <si>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</si>
  <si>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</si>
  <si>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</si>
  <si>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</si>
  <si>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</si>
  <si>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</si>
  <si>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</si>
  <si>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</si>
  <si>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</si>
  <si>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</si>
  <si>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</si>
  <si>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</si>
  <si>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</si>
  <si>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</si>
  <si>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</si>
  <si>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</si>
  <si>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</si>
  <si>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</si>
  <si>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</si>
  <si>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</si>
  <si>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</si>
  <si>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</si>
  <si>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</si>
  <si>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</si>
  <si>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</si>
  <si>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</si>
  <si>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</si>
  <si>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</si>
  <si>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</si>
  <si>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</si>
  <si>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</si>
  <si>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</si>
  <si>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</si>
  <si>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</si>
  <si>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</si>
  <si>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</si>
  <si>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</si>
  <si>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</si>
  <si>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</si>
  <si>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</si>
  <si>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</si>
  <si>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</si>
  <si>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</si>
  <si>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</si>
  <si>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</si>
  <si>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</si>
  <si>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</si>
  <si>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</si>
  <si>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</si>
  <si>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</si>
  <si>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</si>
  <si>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</si>
  <si>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</si>
  <si>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</si>
  <si>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</si>
  <si>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</si>
  <si>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</si>
  <si>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</si>
  <si>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</si>
  <si>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</si>
  <si>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</si>
  <si>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</si>
  <si>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</si>
  <si>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</si>
  <si>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</si>
  <si>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</si>
  <si>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</si>
  <si>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</si>
  <si>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</si>
  <si>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</si>
  <si>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</si>
  <si>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</si>
  <si>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</si>
  <si>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</si>
  <si>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</si>
  <si>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</si>
  <si>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</si>
  <si>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</si>
  <si>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</si>
  <si>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</si>
  <si>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</si>
  <si>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</si>
  <si>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</si>
  <si>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</si>
  <si>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</si>
  <si>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</si>
  <si>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</si>
  <si>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</si>
  <si>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</si>
  <si>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</si>
  <si>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</si>
  <si>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</si>
  <si>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</si>
  <si>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</si>
  <si>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</si>
  <si>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</si>
  <si>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</si>
  <si>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</si>
  <si>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</si>
  <si>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</si>
  <si>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Процент виконання до плану 2022 року</t>
  </si>
  <si>
    <t>Затверджено місцевими радами на 2022 рік із урахуванням змін (кошторисні призначення)</t>
  </si>
  <si>
    <t>Затверджено обласною радою  на 2022 рік з урахуванням змін</t>
  </si>
  <si>
    <t>Затверджено обласною радою на 2022 рік із урахуванням змін</t>
  </si>
  <si>
    <t>Затверджено місцевими радами на 2022 рік з урахуванням змін (кошторисні призначення)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</si>
  <si>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</si>
  <si>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</si>
  <si>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Виплата компенсації реабілітованим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</si>
  <si>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</si>
  <si>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січень-червень 2022 року</t>
  </si>
  <si>
    <t>План на січень-червень 2022 року</t>
  </si>
  <si>
    <t>Відхилення на січень-червень 2022 року (+/-)</t>
  </si>
  <si>
    <t xml:space="preserve">Процент виконання до плану на січень-червень 2022 року </t>
  </si>
  <si>
    <t>Відхилення до плану на січень-червень 2022 року (+/-)</t>
  </si>
  <si>
    <t/>
  </si>
  <si>
    <t>(по квартальному звіту)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</si>
</sst>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2" formatCode="_-* #,##0_р_._-;\-* #,##0_р_._-;_-* &quot;-&quot;_р_._-;_-@_-"/>
    <numFmt numFmtId="183" formatCode="_-* #,##0.00_р_._-;\-* #,##0.00_р_._-;_-* &quot;-&quot;??_р_._-;_-@_-"/>
    <numFmt numFmtId="185" formatCode="0.0"/>
    <numFmt numFmtId="194" formatCode="#,##0.0"/>
    <numFmt numFmtId="204" formatCode="0.0%"/>
  </numFmts>
  <fonts count="6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2"/>
      <color indexed="10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i/>
      <sz val="15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1"/>
    </font>
    <font>
      <i/>
      <sz val="16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1"/>
    </font>
    <font>
      <i/>
      <sz val="16"/>
      <color indexed="10"/>
      <name val="Times New Roman"/>
      <family val="1"/>
      <charset val="1"/>
    </font>
    <font>
      <b/>
      <sz val="16"/>
      <name val="Times New Roman"/>
      <family val="1"/>
      <charset val="1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i/>
      <sz val="16"/>
      <color indexed="10"/>
      <name val="Times New Roman"/>
      <family val="1"/>
      <charset val="204"/>
    </font>
    <font>
      <i/>
      <sz val="16"/>
      <name val="Times New Roman Cyr"/>
      <family val="1"/>
      <charset val="204"/>
    </font>
    <font>
      <i/>
      <sz val="16"/>
      <color indexed="8"/>
      <name val="Times New Roman"/>
      <family val="1"/>
      <charset val="204"/>
    </font>
    <font>
      <b/>
      <sz val="16"/>
      <name val="Times New Roman Cyr"/>
      <charset val="204"/>
    </font>
    <font>
      <i/>
      <sz val="16"/>
      <color indexed="10"/>
      <name val="Times New Roman Cyr"/>
      <family val="1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sz val="11"/>
      <color theme="1"/>
      <name val="Calibri"/>
      <family val="2"/>
      <charset val="204"/>
      <scheme val="minor"/>
    </font>
    <font>
      <i/>
      <sz val="16"/>
      <color rgb="FFFF000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1" fillId="0" borderId="0"/>
    <xf numFmtId="0" fontId="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88">
    <xf numFmtId="0" fontId="0" fillId="0" borderId="0" xfId="0"/>
    <xf numFmtId="0" fontId="8" fillId="0" borderId="0" xfId="2" applyFont="1" applyFill="1" applyProtection="1"/>
    <xf numFmtId="0" fontId="5" fillId="0" borderId="0" xfId="2" applyFont="1" applyFill="1" applyAlignment="1" applyProtection="1">
      <alignment horizontal="left" vertical="center"/>
    </xf>
    <xf numFmtId="0" fontId="10" fillId="0" borderId="0" xfId="2" applyFont="1" applyProtection="1"/>
    <xf numFmtId="0" fontId="11" fillId="0" borderId="1" xfId="2" applyFont="1" applyBorder="1" applyAlignment="1" applyProtection="1">
      <alignment horizontal="center" vertical="center"/>
    </xf>
    <xf numFmtId="0" fontId="8" fillId="0" borderId="0" xfId="2" applyFont="1" applyProtection="1"/>
    <xf numFmtId="0" fontId="6" fillId="0" borderId="1" xfId="2" applyFont="1" applyBorder="1" applyAlignment="1" applyProtection="1">
      <alignment horizontal="center" vertical="center" wrapText="1"/>
    </xf>
    <xf numFmtId="185" fontId="9" fillId="0" borderId="1" xfId="2" applyNumberFormat="1" applyFont="1" applyBorder="1" applyProtection="1">
      <protection locked="0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185" fontId="6" fillId="2" borderId="1" xfId="2" applyNumberFormat="1" applyFont="1" applyFill="1" applyBorder="1" applyProtection="1"/>
    <xf numFmtId="0" fontId="11" fillId="0" borderId="0" xfId="0" applyFont="1" applyProtection="1"/>
    <xf numFmtId="0" fontId="2" fillId="0" borderId="0" xfId="2" applyFont="1" applyProtection="1"/>
    <xf numFmtId="0" fontId="10" fillId="0" borderId="1" xfId="2" applyFont="1" applyBorder="1" applyAlignment="1" applyProtection="1">
      <alignment horizontal="center" vertical="center"/>
    </xf>
    <xf numFmtId="185" fontId="13" fillId="0" borderId="1" xfId="2" applyNumberFormat="1" applyFont="1" applyBorder="1" applyProtection="1">
      <protection locked="0"/>
    </xf>
    <xf numFmtId="49" fontId="11" fillId="0" borderId="1" xfId="2" applyNumberFormat="1" applyFont="1" applyBorder="1" applyAlignment="1" applyProtection="1">
      <alignment horizontal="center" vertical="top" wrapText="1"/>
    </xf>
    <xf numFmtId="0" fontId="11" fillId="0" borderId="1" xfId="2" applyFont="1" applyBorder="1" applyAlignment="1" applyProtection="1">
      <alignment horizontal="center" vertical="top" wrapText="1"/>
    </xf>
    <xf numFmtId="0" fontId="7" fillId="0" borderId="1" xfId="2" applyFont="1" applyBorder="1" applyAlignment="1" applyProtection="1">
      <alignment vertical="center" wrapText="1"/>
    </xf>
    <xf numFmtId="0" fontId="18" fillId="0" borderId="0" xfId="2" applyFont="1" applyAlignment="1" applyProtection="1"/>
    <xf numFmtId="0" fontId="19" fillId="0" borderId="0" xfId="2" applyFont="1" applyFill="1" applyAlignment="1" applyProtection="1"/>
    <xf numFmtId="0" fontId="17" fillId="0" borderId="0" xfId="3" applyFont="1" applyAlignment="1" applyProtection="1"/>
    <xf numFmtId="0" fontId="16" fillId="0" borderId="0" xfId="2" applyFont="1" applyFill="1" applyAlignment="1" applyProtection="1"/>
    <xf numFmtId="0" fontId="21" fillId="0" borderId="0" xfId="2" applyFont="1" applyFill="1" applyProtection="1"/>
    <xf numFmtId="0" fontId="21" fillId="0" borderId="0" xfId="2" applyFont="1" applyProtection="1"/>
    <xf numFmtId="0" fontId="21" fillId="0" borderId="0" xfId="2" applyFont="1" applyBorder="1" applyProtection="1"/>
    <xf numFmtId="0" fontId="22" fillId="0" borderId="0" xfId="0" applyFont="1" applyProtection="1"/>
    <xf numFmtId="0" fontId="24" fillId="0" borderId="0" xfId="2" applyFont="1" applyProtection="1"/>
    <xf numFmtId="194" fontId="24" fillId="0" borderId="0" xfId="2" applyNumberFormat="1" applyFont="1" applyProtection="1"/>
    <xf numFmtId="0" fontId="8" fillId="0" borderId="0" xfId="2" applyFont="1" applyAlignment="1" applyProtection="1">
      <alignment horizontal="center"/>
    </xf>
    <xf numFmtId="0" fontId="26" fillId="0" borderId="0" xfId="2" applyFont="1" applyProtection="1"/>
    <xf numFmtId="0" fontId="16" fillId="0" borderId="0" xfId="0" applyFont="1" applyFill="1" applyAlignment="1" applyProtection="1"/>
    <xf numFmtId="185" fontId="21" fillId="0" borderId="0" xfId="2" applyNumberFormat="1" applyFont="1" applyProtection="1"/>
    <xf numFmtId="0" fontId="16" fillId="0" borderId="0" xfId="0" applyFont="1" applyFill="1" applyBorder="1" applyAlignment="1" applyProtection="1">
      <alignment vertical="center"/>
    </xf>
    <xf numFmtId="185" fontId="16" fillId="0" borderId="0" xfId="0" applyNumberFormat="1" applyFont="1" applyFill="1" applyBorder="1" applyAlignment="1" applyProtection="1">
      <alignment vertical="center"/>
    </xf>
    <xf numFmtId="185" fontId="21" fillId="0" borderId="0" xfId="2" applyNumberFormat="1" applyFont="1" applyBorder="1" applyProtection="1"/>
    <xf numFmtId="0" fontId="6" fillId="0" borderId="2" xfId="2" applyFont="1" applyFill="1" applyBorder="1" applyAlignment="1" applyProtection="1">
      <alignment horizontal="center" wrapText="1"/>
    </xf>
    <xf numFmtId="0" fontId="8" fillId="0" borderId="0" xfId="2" applyFont="1" applyAlignment="1" applyProtection="1">
      <alignment wrapText="1"/>
    </xf>
    <xf numFmtId="49" fontId="11" fillId="0" borderId="3" xfId="2" applyNumberFormat="1" applyFont="1" applyBorder="1" applyAlignment="1" applyProtection="1">
      <alignment horizontal="center" vertical="top" wrapText="1"/>
    </xf>
    <xf numFmtId="185" fontId="8" fillId="0" borderId="0" xfId="2" applyNumberFormat="1" applyFont="1" applyBorder="1" applyAlignment="1" applyProtection="1">
      <alignment wrapText="1"/>
    </xf>
    <xf numFmtId="185" fontId="8" fillId="0" borderId="0" xfId="2" applyNumberFormat="1" applyFont="1" applyBorder="1" applyAlignment="1" applyProtection="1">
      <alignment horizontal="center"/>
    </xf>
    <xf numFmtId="185" fontId="8" fillId="0" borderId="0" xfId="2" applyNumberFormat="1" applyFont="1" applyBorder="1" applyAlignment="1" applyProtection="1">
      <alignment horizontal="center" vertical="center" wrapText="1"/>
    </xf>
    <xf numFmtId="185" fontId="8" fillId="0" borderId="0" xfId="2" applyNumberFormat="1" applyFont="1" applyAlignment="1" applyProtection="1">
      <alignment wrapText="1"/>
    </xf>
    <xf numFmtId="185" fontId="8" fillId="0" borderId="0" xfId="2" applyNumberFormat="1" applyFont="1" applyAlignment="1" applyProtection="1">
      <alignment horizontal="center"/>
    </xf>
    <xf numFmtId="185" fontId="6" fillId="0" borderId="0" xfId="2" applyNumberFormat="1" applyFont="1" applyBorder="1" applyAlignment="1" applyProtection="1">
      <alignment horizontal="center" vertical="center" wrapText="1"/>
    </xf>
    <xf numFmtId="185" fontId="29" fillId="0" borderId="0" xfId="0" applyNumberFormat="1" applyFont="1" applyBorder="1" applyAlignment="1">
      <alignment horizontal="center" vertical="center"/>
    </xf>
    <xf numFmtId="185" fontId="13" fillId="0" borderId="1" xfId="2" applyNumberFormat="1" applyFont="1" applyFill="1" applyBorder="1" applyProtection="1">
      <protection locked="0"/>
    </xf>
    <xf numFmtId="185" fontId="8" fillId="0" borderId="0" xfId="2" applyNumberFormat="1" applyFont="1" applyBorder="1" applyProtection="1"/>
    <xf numFmtId="185" fontId="8" fillId="0" borderId="0" xfId="2" applyNumberFormat="1" applyFont="1" applyProtection="1"/>
    <xf numFmtId="0" fontId="6" fillId="0" borderId="0" xfId="2" applyFont="1" applyFill="1" applyAlignment="1" applyProtection="1">
      <alignment horizontal="center" wrapText="1"/>
    </xf>
    <xf numFmtId="2" fontId="8" fillId="0" borderId="0" xfId="2" applyNumberFormat="1" applyFont="1" applyFill="1" applyProtection="1"/>
    <xf numFmtId="194" fontId="6" fillId="0" borderId="0" xfId="4" applyNumberFormat="1" applyFont="1" applyAlignment="1" applyProtection="1">
      <alignment horizontal="center"/>
    </xf>
    <xf numFmtId="185" fontId="27" fillId="0" borderId="0" xfId="2" applyNumberFormat="1" applyFont="1" applyFill="1" applyBorder="1" applyProtection="1"/>
    <xf numFmtId="185" fontId="28" fillId="0" borderId="0" xfId="2" applyNumberFormat="1" applyFont="1" applyFill="1" applyBorder="1" applyProtection="1"/>
    <xf numFmtId="0" fontId="24" fillId="0" borderId="0" xfId="2" applyFont="1" applyFill="1" applyProtection="1"/>
    <xf numFmtId="0" fontId="2" fillId="0" borderId="0" xfId="2" applyFont="1" applyFill="1" applyProtection="1"/>
    <xf numFmtId="0" fontId="23" fillId="0" borderId="0" xfId="2" applyFont="1" applyFill="1" applyProtection="1"/>
    <xf numFmtId="0" fontId="8" fillId="0" borderId="0" xfId="0" applyFont="1" applyFill="1" applyBorder="1" applyAlignment="1" applyProtection="1">
      <alignment vertical="center"/>
    </xf>
    <xf numFmtId="0" fontId="11" fillId="0" borderId="4" xfId="2" applyFont="1" applyFill="1" applyBorder="1" applyAlignment="1" applyProtection="1">
      <alignment horizontal="centerContinuous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Continuous" vertical="center" wrapText="1"/>
    </xf>
    <xf numFmtId="0" fontId="11" fillId="0" borderId="1" xfId="2" applyFont="1" applyFill="1" applyBorder="1" applyAlignment="1" applyProtection="1">
      <alignment horizontal="centerContinuous" vertical="center" wrapText="1"/>
    </xf>
    <xf numFmtId="0" fontId="11" fillId="0" borderId="5" xfId="0" applyFont="1" applyFill="1" applyBorder="1" applyAlignment="1" applyProtection="1">
      <alignment horizontal="centerContinuous" vertical="center" wrapText="1"/>
    </xf>
    <xf numFmtId="0" fontId="11" fillId="0" borderId="4" xfId="0" applyFont="1" applyFill="1" applyBorder="1" applyAlignment="1" applyProtection="1">
      <alignment horizontal="centerContinuous" vertical="center" wrapText="1"/>
    </xf>
    <xf numFmtId="0" fontId="26" fillId="0" borderId="0" xfId="2" applyFont="1" applyFill="1" applyProtection="1"/>
    <xf numFmtId="0" fontId="11" fillId="0" borderId="1" xfId="2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1" xfId="2" applyNumberFormat="1" applyFont="1" applyFill="1" applyBorder="1" applyAlignment="1" applyProtection="1">
      <alignment horizontal="center"/>
    </xf>
    <xf numFmtId="49" fontId="25" fillId="0" borderId="1" xfId="2" applyNumberFormat="1" applyFont="1" applyFill="1" applyBorder="1" applyAlignment="1" applyProtection="1">
      <alignment horizontal="center" vertical="center" wrapText="1"/>
    </xf>
    <xf numFmtId="49" fontId="25" fillId="3" borderId="1" xfId="2" applyNumberFormat="1" applyFont="1" applyFill="1" applyBorder="1" applyAlignment="1" applyProtection="1">
      <alignment horizontal="center"/>
    </xf>
    <xf numFmtId="49" fontId="34" fillId="0" borderId="1" xfId="2" applyNumberFormat="1" applyFont="1" applyFill="1" applyBorder="1" applyAlignment="1" applyProtection="1">
      <alignment horizontal="center" vertical="center" wrapText="1"/>
    </xf>
    <xf numFmtId="49" fontId="25" fillId="2" borderId="1" xfId="2" applyNumberFormat="1" applyFont="1" applyFill="1" applyBorder="1" applyAlignment="1" applyProtection="1">
      <alignment horizontal="center"/>
    </xf>
    <xf numFmtId="0" fontId="32" fillId="0" borderId="1" xfId="2" applyFont="1" applyFill="1" applyBorder="1" applyProtection="1">
      <protection locked="0"/>
    </xf>
    <xf numFmtId="194" fontId="31" fillId="2" borderId="1" xfId="2" applyNumberFormat="1" applyFont="1" applyFill="1" applyBorder="1" applyAlignment="1" applyProtection="1">
      <alignment horizontal="right"/>
    </xf>
    <xf numFmtId="0" fontId="11" fillId="0" borderId="6" xfId="0" applyFont="1" applyFill="1" applyBorder="1" applyAlignment="1" applyProtection="1">
      <alignment horizontal="center" vertical="center" wrapText="1"/>
    </xf>
    <xf numFmtId="2" fontId="21" fillId="0" borderId="0" xfId="2" applyNumberFormat="1" applyFont="1" applyFill="1" applyProtection="1"/>
    <xf numFmtId="194" fontId="8" fillId="0" borderId="0" xfId="2" applyNumberFormat="1" applyFont="1" applyFill="1" applyProtection="1"/>
    <xf numFmtId="185" fontId="38" fillId="0" borderId="0" xfId="2" applyNumberFormat="1" applyFont="1" applyBorder="1" applyProtection="1"/>
    <xf numFmtId="185" fontId="38" fillId="0" borderId="0" xfId="2" applyNumberFormat="1" applyFont="1" applyProtection="1"/>
    <xf numFmtId="0" fontId="38" fillId="0" borderId="0" xfId="2" applyFont="1" applyProtection="1"/>
    <xf numFmtId="0" fontId="38" fillId="0" borderId="0" xfId="2" applyFont="1" applyBorder="1" applyProtection="1"/>
    <xf numFmtId="194" fontId="36" fillId="0" borderId="0" xfId="2" applyNumberFormat="1" applyFont="1" applyFill="1" applyAlignment="1" applyProtection="1">
      <alignment horizontal="left" vertical="center"/>
    </xf>
    <xf numFmtId="185" fontId="37" fillId="0" borderId="0" xfId="0" applyNumberFormat="1" applyFont="1" applyFill="1" applyBorder="1" applyAlignment="1" applyProtection="1">
      <alignment vertical="center"/>
    </xf>
    <xf numFmtId="194" fontId="38" fillId="0" borderId="0" xfId="2" applyNumberFormat="1" applyFont="1" applyProtection="1"/>
    <xf numFmtId="194" fontId="38" fillId="0" borderId="0" xfId="2" applyNumberFormat="1" applyFont="1" applyBorder="1" applyProtection="1"/>
    <xf numFmtId="0" fontId="11" fillId="0" borderId="6" xfId="2" applyFont="1" applyFill="1" applyBorder="1" applyAlignment="1" applyProtection="1">
      <alignment horizontal="center" vertical="center" wrapText="1"/>
    </xf>
    <xf numFmtId="49" fontId="25" fillId="4" borderId="1" xfId="2" applyNumberFormat="1" applyFont="1" applyFill="1" applyBorder="1" applyAlignment="1" applyProtection="1">
      <alignment horizontal="center" vertical="center" wrapText="1"/>
    </xf>
    <xf numFmtId="0" fontId="23" fillId="4" borderId="0" xfId="2" applyFont="1" applyFill="1" applyProtection="1"/>
    <xf numFmtId="0" fontId="24" fillId="4" borderId="0" xfId="2" applyFont="1" applyFill="1" applyProtection="1"/>
    <xf numFmtId="0" fontId="2" fillId="4" borderId="0" xfId="2" applyFont="1" applyFill="1" applyProtection="1"/>
    <xf numFmtId="194" fontId="37" fillId="4" borderId="0" xfId="2" applyNumberFormat="1" applyFont="1" applyFill="1" applyBorder="1" applyAlignment="1" applyProtection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</xf>
    <xf numFmtId="49" fontId="11" fillId="4" borderId="1" xfId="2" applyNumberFormat="1" applyFont="1" applyFill="1" applyBorder="1" applyAlignment="1" applyProtection="1">
      <alignment horizontal="center" vertical="top" wrapText="1"/>
    </xf>
    <xf numFmtId="185" fontId="38" fillId="4" borderId="0" xfId="2" applyNumberFormat="1" applyFont="1" applyFill="1" applyBorder="1" applyAlignment="1" applyProtection="1">
      <alignment horizontal="center" vertical="center" wrapText="1"/>
    </xf>
    <xf numFmtId="185" fontId="38" fillId="4" borderId="0" xfId="2" applyNumberFormat="1" applyFont="1" applyFill="1" applyBorder="1" applyAlignment="1" applyProtection="1">
      <alignment horizontal="center"/>
    </xf>
    <xf numFmtId="185" fontId="38" fillId="4" borderId="0" xfId="2" applyNumberFormat="1" applyFont="1" applyFill="1" applyAlignment="1" applyProtection="1">
      <alignment horizontal="center"/>
    </xf>
    <xf numFmtId="0" fontId="38" fillId="4" borderId="0" xfId="2" applyFont="1" applyFill="1" applyAlignment="1" applyProtection="1">
      <alignment horizontal="center"/>
    </xf>
    <xf numFmtId="0" fontId="37" fillId="4" borderId="0" xfId="2" applyFont="1" applyFill="1" applyAlignment="1" applyProtection="1">
      <alignment horizontal="center" wrapText="1"/>
    </xf>
    <xf numFmtId="2" fontId="38" fillId="4" borderId="0" xfId="2" applyNumberFormat="1" applyFont="1" applyFill="1" applyProtection="1"/>
    <xf numFmtId="0" fontId="11" fillId="4" borderId="1" xfId="0" applyFont="1" applyFill="1" applyBorder="1" applyAlignment="1" applyProtection="1">
      <alignment horizontal="centerContinuous" vertical="center" wrapText="1"/>
    </xf>
    <xf numFmtId="185" fontId="38" fillId="4" borderId="0" xfId="2" applyNumberFormat="1" applyFont="1" applyFill="1" applyBorder="1" applyProtection="1"/>
    <xf numFmtId="185" fontId="38" fillId="4" borderId="0" xfId="2" applyNumberFormat="1" applyFont="1" applyFill="1" applyProtection="1"/>
    <xf numFmtId="0" fontId="38" fillId="4" borderId="0" xfId="2" applyFont="1" applyFill="1" applyProtection="1"/>
    <xf numFmtId="0" fontId="11" fillId="4" borderId="6" xfId="2" applyFont="1" applyFill="1" applyBorder="1" applyAlignment="1" applyProtection="1">
      <alignment horizontal="center" vertical="center" wrapText="1"/>
    </xf>
    <xf numFmtId="194" fontId="38" fillId="4" borderId="0" xfId="2" applyNumberFormat="1" applyFont="1" applyFill="1" applyProtection="1"/>
    <xf numFmtId="49" fontId="11" fillId="4" borderId="7" xfId="2" applyNumberFormat="1" applyFont="1" applyFill="1" applyBorder="1" applyAlignment="1" applyProtection="1">
      <alignment horizontal="center" vertical="top" wrapText="1"/>
    </xf>
    <xf numFmtId="0" fontId="21" fillId="4" borderId="0" xfId="2" applyFont="1" applyFill="1" applyProtection="1"/>
    <xf numFmtId="185" fontId="27" fillId="4" borderId="0" xfId="2" applyNumberFormat="1" applyFont="1" applyFill="1" applyBorder="1" applyProtection="1"/>
    <xf numFmtId="0" fontId="8" fillId="4" borderId="0" xfId="2" applyFont="1" applyFill="1" applyProtection="1"/>
    <xf numFmtId="0" fontId="6" fillId="2" borderId="1" xfId="2" applyNumberFormat="1" applyFont="1" applyFill="1" applyBorder="1" applyAlignment="1" applyProtection="1">
      <alignment horizontal="center"/>
    </xf>
    <xf numFmtId="185" fontId="28" fillId="4" borderId="0" xfId="2" applyNumberFormat="1" applyFont="1" applyFill="1" applyBorder="1" applyProtection="1"/>
    <xf numFmtId="185" fontId="38" fillId="5" borderId="0" xfId="2" applyNumberFormat="1" applyFont="1" applyFill="1" applyProtection="1"/>
    <xf numFmtId="0" fontId="38" fillId="5" borderId="0" xfId="2" applyFont="1" applyFill="1" applyProtection="1"/>
    <xf numFmtId="185" fontId="38" fillId="5" borderId="0" xfId="2" applyNumberFormat="1" applyFont="1" applyFill="1" applyBorder="1" applyProtection="1"/>
    <xf numFmtId="185" fontId="21" fillId="4" borderId="0" xfId="2" applyNumberFormat="1" applyFont="1" applyFill="1" applyProtection="1"/>
    <xf numFmtId="0" fontId="6" fillId="0" borderId="0" xfId="2" applyFont="1" applyFill="1" applyProtection="1"/>
    <xf numFmtId="0" fontId="4" fillId="0" borderId="0" xfId="0" applyFont="1" applyFill="1" applyBorder="1" applyAlignment="1" applyProtection="1">
      <alignment vertical="center"/>
    </xf>
    <xf numFmtId="0" fontId="8" fillId="3" borderId="0" xfId="2" applyFont="1" applyFill="1" applyProtection="1"/>
    <xf numFmtId="194" fontId="21" fillId="0" borderId="0" xfId="2" applyNumberFormat="1" applyFont="1" applyProtection="1"/>
    <xf numFmtId="194" fontId="8" fillId="0" borderId="0" xfId="2" applyNumberFormat="1" applyFont="1" applyProtection="1"/>
    <xf numFmtId="194" fontId="37" fillId="0" borderId="0" xfId="0" applyNumberFormat="1" applyFont="1" applyFill="1" applyBorder="1" applyAlignment="1" applyProtection="1">
      <alignment vertical="center"/>
    </xf>
    <xf numFmtId="194" fontId="6" fillId="0" borderId="0" xfId="0" applyNumberFormat="1" applyFont="1" applyFill="1" applyBorder="1" applyAlignment="1" applyProtection="1">
      <alignment vertical="center"/>
    </xf>
    <xf numFmtId="194" fontId="38" fillId="4" borderId="0" xfId="2" applyNumberFormat="1" applyFont="1" applyFill="1" applyBorder="1" applyProtection="1"/>
    <xf numFmtId="194" fontId="40" fillId="0" borderId="1" xfId="2" applyNumberFormat="1" applyFont="1" applyBorder="1" applyProtection="1">
      <protection locked="0"/>
    </xf>
    <xf numFmtId="194" fontId="13" fillId="0" borderId="1" xfId="2" applyNumberFormat="1" applyFont="1" applyBorder="1" applyProtection="1">
      <protection locked="0"/>
    </xf>
    <xf numFmtId="194" fontId="37" fillId="5" borderId="1" xfId="2" applyNumberFormat="1" applyFont="1" applyFill="1" applyBorder="1" applyProtection="1"/>
    <xf numFmtId="194" fontId="6" fillId="0" borderId="1" xfId="2" applyNumberFormat="1" applyFont="1" applyFill="1" applyBorder="1" applyProtection="1"/>
    <xf numFmtId="194" fontId="13" fillId="0" borderId="1" xfId="2" applyNumberFormat="1" applyFont="1" applyBorder="1" applyProtection="1"/>
    <xf numFmtId="194" fontId="40" fillId="5" borderId="1" xfId="2" applyNumberFormat="1" applyFont="1" applyFill="1" applyBorder="1" applyProtection="1">
      <protection locked="0"/>
    </xf>
    <xf numFmtId="194" fontId="41" fillId="0" borderId="1" xfId="2" applyNumberFormat="1" applyFont="1" applyBorder="1" applyProtection="1"/>
    <xf numFmtId="194" fontId="11" fillId="0" borderId="1" xfId="2" applyNumberFormat="1" applyFont="1" applyBorder="1" applyProtection="1"/>
    <xf numFmtId="194" fontId="41" fillId="5" borderId="1" xfId="2" applyNumberFormat="1" applyFont="1" applyFill="1" applyBorder="1" applyProtection="1"/>
    <xf numFmtId="194" fontId="8" fillId="0" borderId="1" xfId="2" applyNumberFormat="1" applyFont="1" applyFill="1" applyBorder="1" applyProtection="1"/>
    <xf numFmtId="194" fontId="42" fillId="0" borderId="1" xfId="0" applyNumberFormat="1" applyFont="1" applyFill="1" applyBorder="1" applyAlignment="1">
      <alignment vertical="center"/>
    </xf>
    <xf numFmtId="194" fontId="14" fillId="0" borderId="1" xfId="0" applyNumberFormat="1" applyFont="1" applyFill="1" applyBorder="1" applyAlignment="1">
      <alignment vertical="center"/>
    </xf>
    <xf numFmtId="194" fontId="42" fillId="5" borderId="1" xfId="0" applyNumberFormat="1" applyFont="1" applyFill="1" applyBorder="1" applyAlignment="1"/>
    <xf numFmtId="194" fontId="37" fillId="2" borderId="1" xfId="2" applyNumberFormat="1" applyFont="1" applyFill="1" applyBorder="1" applyProtection="1"/>
    <xf numFmtId="194" fontId="6" fillId="2" borderId="1" xfId="2" applyNumberFormat="1" applyFont="1" applyFill="1" applyBorder="1" applyProtection="1"/>
    <xf numFmtId="194" fontId="12" fillId="2" borderId="1" xfId="2" applyNumberFormat="1" applyFont="1" applyFill="1" applyBorder="1" applyProtection="1"/>
    <xf numFmtId="194" fontId="37" fillId="0" borderId="0" xfId="0" applyNumberFormat="1" applyFont="1" applyFill="1" applyAlignment="1" applyProtection="1"/>
    <xf numFmtId="194" fontId="8" fillId="0" borderId="0" xfId="2" applyNumberFormat="1" applyFont="1" applyBorder="1" applyProtection="1"/>
    <xf numFmtId="0" fontId="5" fillId="0" borderId="1" xfId="2" applyFont="1" applyFill="1" applyBorder="1" applyAlignment="1" applyProtection="1">
      <alignment horizontal="center" vertical="center" wrapText="1"/>
    </xf>
    <xf numFmtId="185" fontId="5" fillId="0" borderId="1" xfId="2" applyNumberFormat="1" applyFont="1" applyFill="1" applyBorder="1" applyProtection="1"/>
    <xf numFmtId="0" fontId="44" fillId="0" borderId="1" xfId="2" applyFont="1" applyFill="1" applyBorder="1" applyAlignment="1" applyProtection="1">
      <alignment vertical="center" wrapText="1"/>
    </xf>
    <xf numFmtId="185" fontId="44" fillId="0" borderId="1" xfId="2" applyNumberFormat="1" applyFont="1" applyFill="1" applyBorder="1" applyProtection="1">
      <protection locked="0"/>
    </xf>
    <xf numFmtId="185" fontId="5" fillId="0" borderId="1" xfId="2" applyNumberFormat="1" applyFont="1" applyFill="1" applyBorder="1" applyProtection="1">
      <protection locked="0"/>
    </xf>
    <xf numFmtId="185" fontId="45" fillId="0" borderId="1" xfId="2" applyNumberFormat="1" applyFont="1" applyFill="1" applyBorder="1" applyProtection="1">
      <protection locked="0"/>
    </xf>
    <xf numFmtId="0" fontId="5" fillId="4" borderId="1" xfId="2" applyFont="1" applyFill="1" applyBorder="1" applyAlignment="1" applyProtection="1">
      <alignment horizontal="center" vertical="center" wrapText="1"/>
    </xf>
    <xf numFmtId="185" fontId="5" fillId="4" borderId="1" xfId="2" applyNumberFormat="1" applyFont="1" applyFill="1" applyBorder="1" applyProtection="1">
      <protection locked="0"/>
    </xf>
    <xf numFmtId="185" fontId="43" fillId="0" borderId="1" xfId="2" applyNumberFormat="1" applyFont="1" applyFill="1" applyBorder="1" applyProtection="1">
      <protection locked="0"/>
    </xf>
    <xf numFmtId="185" fontId="43" fillId="4" borderId="1" xfId="2" applyNumberFormat="1" applyFont="1" applyFill="1" applyBorder="1" applyProtection="1">
      <protection locked="0"/>
    </xf>
    <xf numFmtId="0" fontId="5" fillId="2" borderId="1" xfId="2" applyFont="1" applyFill="1" applyBorder="1" applyAlignment="1" applyProtection="1">
      <alignment horizontal="center" vertical="center" wrapText="1"/>
    </xf>
    <xf numFmtId="185" fontId="5" fillId="2" borderId="1" xfId="2" applyNumberFormat="1" applyFont="1" applyFill="1" applyBorder="1" applyProtection="1"/>
    <xf numFmtId="185" fontId="51" fillId="0" borderId="1" xfId="0" applyNumberFormat="1" applyFont="1" applyFill="1" applyBorder="1" applyAlignment="1">
      <alignment vertical="center"/>
    </xf>
    <xf numFmtId="185" fontId="52" fillId="0" borderId="1" xfId="0" applyNumberFormat="1" applyFont="1" applyFill="1" applyBorder="1" applyAlignment="1">
      <alignment vertical="center"/>
    </xf>
    <xf numFmtId="185" fontId="54" fillId="0" borderId="1" xfId="0" applyNumberFormat="1" applyFont="1" applyFill="1" applyBorder="1" applyAlignment="1">
      <alignment vertical="center"/>
    </xf>
    <xf numFmtId="0" fontId="43" fillId="0" borderId="1" xfId="2" applyFont="1" applyFill="1" applyBorder="1" applyAlignment="1" applyProtection="1">
      <alignment horizontal="center" vertical="center" wrapText="1"/>
    </xf>
    <xf numFmtId="194" fontId="5" fillId="2" borderId="1" xfId="2" applyNumberFormat="1" applyFont="1" applyFill="1" applyBorder="1" applyAlignment="1" applyProtection="1">
      <alignment horizontal="left"/>
    </xf>
    <xf numFmtId="0" fontId="5" fillId="0" borderId="1" xfId="2" applyFont="1" applyFill="1" applyBorder="1" applyAlignment="1" applyProtection="1">
      <alignment horizontal="left" wrapText="1"/>
    </xf>
    <xf numFmtId="0" fontId="54" fillId="0" borderId="1" xfId="2" applyFont="1" applyFill="1" applyBorder="1" applyAlignment="1" applyProtection="1">
      <alignment vertical="center" wrapText="1"/>
    </xf>
    <xf numFmtId="0" fontId="5" fillId="0" borderId="1" xfId="2" applyFont="1" applyFill="1" applyBorder="1" applyAlignment="1" applyProtection="1">
      <alignment horizontal="left"/>
    </xf>
    <xf numFmtId="0" fontId="5" fillId="0" borderId="1" xfId="2" applyFont="1" applyFill="1" applyBorder="1" applyAlignment="1" applyProtection="1">
      <alignment horizontal="left" vertical="center" wrapText="1"/>
    </xf>
    <xf numFmtId="0" fontId="51" fillId="0" borderId="1" xfId="2" applyFont="1" applyFill="1" applyBorder="1" applyAlignment="1" applyProtection="1">
      <alignment horizontal="left" vertical="center" wrapText="1"/>
    </xf>
    <xf numFmtId="0" fontId="51" fillId="4" borderId="1" xfId="2" applyFont="1" applyFill="1" applyBorder="1" applyAlignment="1" applyProtection="1">
      <alignment horizontal="left" vertical="center" wrapText="1"/>
    </xf>
    <xf numFmtId="0" fontId="54" fillId="0" borderId="1" xfId="2" applyFont="1" applyFill="1" applyBorder="1" applyAlignment="1" applyProtection="1">
      <alignment horizontal="left" vertical="center" wrapText="1"/>
    </xf>
    <xf numFmtId="0" fontId="51" fillId="3" borderId="1" xfId="2" applyFont="1" applyFill="1" applyBorder="1" applyAlignment="1" applyProtection="1">
      <alignment horizontal="center" vertical="center" wrapText="1"/>
    </xf>
    <xf numFmtId="0" fontId="51" fillId="2" borderId="1" xfId="2" applyFont="1" applyFill="1" applyBorder="1" applyAlignment="1" applyProtection="1">
      <alignment horizontal="center" vertical="center" wrapText="1"/>
    </xf>
    <xf numFmtId="0" fontId="44" fillId="4" borderId="1" xfId="0" applyNumberFormat="1" applyFont="1" applyFill="1" applyBorder="1" applyAlignment="1">
      <alignment horizontal="left" vertical="center" wrapText="1"/>
    </xf>
    <xf numFmtId="0" fontId="44" fillId="0" borderId="1" xfId="0" applyNumberFormat="1" applyFont="1" applyFill="1" applyBorder="1" applyAlignment="1">
      <alignment horizontal="left" vertical="center" wrapText="1"/>
    </xf>
    <xf numFmtId="194" fontId="56" fillId="2" borderId="1" xfId="2" applyNumberFormat="1" applyFont="1" applyFill="1" applyBorder="1" applyAlignment="1" applyProtection="1">
      <alignment horizontal="left"/>
    </xf>
    <xf numFmtId="0" fontId="43" fillId="0" borderId="1" xfId="2" applyFont="1" applyFill="1" applyBorder="1" applyAlignment="1" applyProtection="1">
      <alignment vertical="center" wrapText="1"/>
    </xf>
    <xf numFmtId="49" fontId="34" fillId="4" borderId="1" xfId="2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/>
    <xf numFmtId="4" fontId="37" fillId="4" borderId="0" xfId="2" applyNumberFormat="1" applyFont="1" applyFill="1" applyBorder="1" applyAlignment="1" applyProtection="1">
      <alignment horizontal="centerContinuous" vertical="center"/>
    </xf>
    <xf numFmtId="4" fontId="6" fillId="0" borderId="0" xfId="2" applyNumberFormat="1" applyFont="1" applyBorder="1" applyAlignment="1" applyProtection="1">
      <alignment horizontal="centerContinuous" vertical="center"/>
    </xf>
    <xf numFmtId="4" fontId="8" fillId="0" borderId="0" xfId="2" applyNumberFormat="1" applyFont="1" applyBorder="1" applyAlignment="1" applyProtection="1">
      <alignment horizontal="centerContinuous" vertical="center"/>
    </xf>
    <xf numFmtId="4" fontId="21" fillId="0" borderId="0" xfId="2" applyNumberFormat="1" applyFont="1" applyBorder="1" applyAlignment="1" applyProtection="1">
      <alignment horizontal="centerContinuous" vertical="center"/>
    </xf>
    <xf numFmtId="4" fontId="38" fillId="4" borderId="0" xfId="2" applyNumberFormat="1" applyFont="1" applyFill="1" applyBorder="1" applyAlignment="1" applyProtection="1">
      <alignment horizontal="centerContinuous" vertical="center"/>
    </xf>
    <xf numFmtId="4" fontId="8" fillId="0" borderId="0" xfId="2" applyNumberFormat="1" applyFont="1" applyProtection="1"/>
    <xf numFmtId="194" fontId="5" fillId="4" borderId="1" xfId="2" applyNumberFormat="1" applyFont="1" applyFill="1" applyBorder="1" applyAlignment="1" applyProtection="1">
      <alignment horizontal="center"/>
    </xf>
    <xf numFmtId="194" fontId="5" fillId="0" borderId="1" xfId="2" applyNumberFormat="1" applyFont="1" applyFill="1" applyBorder="1" applyAlignment="1" applyProtection="1">
      <alignment horizontal="center"/>
    </xf>
    <xf numFmtId="194" fontId="44" fillId="4" borderId="1" xfId="2" applyNumberFormat="1" applyFont="1" applyFill="1" applyBorder="1" applyAlignment="1" applyProtection="1">
      <alignment horizontal="center"/>
    </xf>
    <xf numFmtId="194" fontId="44" fillId="0" borderId="1" xfId="2" applyNumberFormat="1" applyFont="1" applyFill="1" applyBorder="1" applyAlignment="1" applyProtection="1">
      <alignment horizontal="center"/>
    </xf>
    <xf numFmtId="194" fontId="45" fillId="4" borderId="1" xfId="2" applyNumberFormat="1" applyFont="1" applyFill="1" applyBorder="1" applyAlignment="1" applyProtection="1">
      <alignment horizontal="center"/>
    </xf>
    <xf numFmtId="194" fontId="51" fillId="3" borderId="1" xfId="2" applyNumberFormat="1" applyFont="1" applyFill="1" applyBorder="1" applyAlignment="1" applyProtection="1">
      <alignment horizontal="center" vertical="center" wrapText="1"/>
    </xf>
    <xf numFmtId="194" fontId="56" fillId="2" borderId="1" xfId="2" applyNumberFormat="1" applyFont="1" applyFill="1" applyBorder="1" applyAlignment="1" applyProtection="1">
      <alignment horizontal="center"/>
    </xf>
    <xf numFmtId="194" fontId="5" fillId="4" borderId="1" xfId="0" applyNumberFormat="1" applyFont="1" applyFill="1" applyBorder="1" applyAlignment="1" applyProtection="1">
      <alignment horizontal="center"/>
    </xf>
    <xf numFmtId="194" fontId="57" fillId="4" borderId="1" xfId="0" applyNumberFormat="1" applyFont="1" applyFill="1" applyBorder="1" applyAlignment="1">
      <alignment horizontal="center"/>
    </xf>
    <xf numFmtId="194" fontId="54" fillId="4" borderId="1" xfId="0" applyNumberFormat="1" applyFont="1" applyFill="1" applyBorder="1" applyAlignment="1">
      <alignment horizontal="center"/>
    </xf>
    <xf numFmtId="194" fontId="54" fillId="0" borderId="1" xfId="0" applyNumberFormat="1" applyFont="1" applyFill="1" applyBorder="1" applyAlignment="1">
      <alignment horizontal="center"/>
    </xf>
    <xf numFmtId="194" fontId="5" fillId="4" borderId="7" xfId="2" applyNumberFormat="1" applyFont="1" applyFill="1" applyBorder="1" applyAlignment="1" applyProtection="1">
      <alignment horizontal="center"/>
    </xf>
    <xf numFmtId="194" fontId="5" fillId="0" borderId="3" xfId="2" applyNumberFormat="1" applyFont="1" applyFill="1" applyBorder="1" applyAlignment="1" applyProtection="1">
      <alignment horizontal="center"/>
    </xf>
    <xf numFmtId="194" fontId="43" fillId="0" borderId="1" xfId="2" applyNumberFormat="1" applyFont="1" applyFill="1" applyBorder="1" applyAlignment="1" applyProtection="1">
      <alignment horizontal="center"/>
    </xf>
    <xf numFmtId="194" fontId="19" fillId="4" borderId="7" xfId="2" applyNumberFormat="1" applyFont="1" applyFill="1" applyBorder="1" applyAlignment="1" applyProtection="1">
      <alignment horizontal="center"/>
    </xf>
    <xf numFmtId="194" fontId="46" fillId="0" borderId="1" xfId="2" applyNumberFormat="1" applyFont="1" applyFill="1" applyBorder="1" applyAlignment="1" applyProtection="1">
      <alignment horizontal="center"/>
      <protection locked="0"/>
    </xf>
    <xf numFmtId="194" fontId="44" fillId="0" borderId="1" xfId="2" applyNumberFormat="1" applyFont="1" applyFill="1" applyBorder="1" applyAlignment="1" applyProtection="1">
      <alignment horizontal="center"/>
      <protection locked="0"/>
    </xf>
    <xf numFmtId="194" fontId="47" fillId="4" borderId="7" xfId="2" applyNumberFormat="1" applyFont="1" applyFill="1" applyBorder="1" applyAlignment="1" applyProtection="1">
      <alignment horizontal="center"/>
      <protection locked="0"/>
    </xf>
    <xf numFmtId="194" fontId="47" fillId="4" borderId="1" xfId="2" applyNumberFormat="1" applyFont="1" applyFill="1" applyBorder="1" applyAlignment="1" applyProtection="1">
      <alignment horizontal="center"/>
      <protection locked="0"/>
    </xf>
    <xf numFmtId="194" fontId="44" fillId="0" borderId="3" xfId="2" applyNumberFormat="1" applyFont="1" applyFill="1" applyBorder="1" applyAlignment="1" applyProtection="1">
      <alignment horizontal="center"/>
    </xf>
    <xf numFmtId="194" fontId="19" fillId="0" borderId="1" xfId="2" applyNumberFormat="1" applyFont="1" applyFill="1" applyBorder="1" applyAlignment="1" applyProtection="1">
      <alignment horizontal="center"/>
    </xf>
    <xf numFmtId="194" fontId="48" fillId="0" borderId="1" xfId="2" applyNumberFormat="1" applyFont="1" applyFill="1" applyBorder="1" applyAlignment="1" applyProtection="1">
      <alignment horizontal="center"/>
    </xf>
    <xf numFmtId="194" fontId="47" fillId="0" borderId="1" xfId="2" applyNumberFormat="1" applyFont="1" applyFill="1" applyBorder="1" applyAlignment="1" applyProtection="1">
      <alignment horizontal="center"/>
      <protection locked="0"/>
    </xf>
    <xf numFmtId="194" fontId="49" fillId="0" borderId="1" xfId="2" applyNumberFormat="1" applyFont="1" applyFill="1" applyBorder="1" applyAlignment="1" applyProtection="1">
      <alignment horizontal="center"/>
      <protection locked="0"/>
    </xf>
    <xf numFmtId="194" fontId="44" fillId="4" borderId="1" xfId="2" applyNumberFormat="1" applyFont="1" applyFill="1" applyBorder="1" applyAlignment="1" applyProtection="1">
      <alignment horizontal="center"/>
      <protection locked="0"/>
    </xf>
    <xf numFmtId="194" fontId="50" fillId="0" borderId="1" xfId="2" applyNumberFormat="1" applyFont="1" applyFill="1" applyBorder="1" applyAlignment="1" applyProtection="1">
      <alignment horizontal="center"/>
    </xf>
    <xf numFmtId="194" fontId="19" fillId="4" borderId="1" xfId="2" applyNumberFormat="1" applyFont="1" applyFill="1" applyBorder="1" applyAlignment="1" applyProtection="1">
      <alignment horizontal="center"/>
    </xf>
    <xf numFmtId="194" fontId="47" fillId="4" borderId="8" xfId="2" applyNumberFormat="1" applyFont="1" applyFill="1" applyBorder="1" applyAlignment="1" applyProtection="1">
      <alignment horizontal="center"/>
      <protection locked="0"/>
    </xf>
    <xf numFmtId="194" fontId="44" fillId="4" borderId="8" xfId="2" applyNumberFormat="1" applyFont="1" applyFill="1" applyBorder="1" applyAlignment="1" applyProtection="1">
      <alignment horizontal="center"/>
      <protection locked="0"/>
    </xf>
    <xf numFmtId="194" fontId="50" fillId="4" borderId="1" xfId="2" applyNumberFormat="1" applyFont="1" applyFill="1" applyBorder="1" applyAlignment="1" applyProtection="1">
      <alignment horizontal="center"/>
    </xf>
    <xf numFmtId="194" fontId="46" fillId="4" borderId="1" xfId="2" applyNumberFormat="1" applyFont="1" applyFill="1" applyBorder="1" applyAlignment="1" applyProtection="1">
      <alignment horizontal="center"/>
      <protection locked="0"/>
    </xf>
    <xf numFmtId="194" fontId="48" fillId="4" borderId="1" xfId="2" applyNumberFormat="1" applyFont="1" applyFill="1" applyBorder="1" applyAlignment="1" applyProtection="1">
      <alignment horizontal="center"/>
    </xf>
    <xf numFmtId="194" fontId="5" fillId="2" borderId="1" xfId="2" applyNumberFormat="1" applyFont="1" applyFill="1" applyBorder="1" applyAlignment="1" applyProtection="1">
      <alignment horizontal="center"/>
    </xf>
    <xf numFmtId="194" fontId="43" fillId="0" borderId="1" xfId="2" applyNumberFormat="1" applyFont="1" applyFill="1" applyBorder="1" applyAlignment="1" applyProtection="1">
      <alignment horizontal="center"/>
      <protection locked="0"/>
    </xf>
    <xf numFmtId="194" fontId="53" fillId="4" borderId="1" xfId="2" applyNumberFormat="1" applyFont="1" applyFill="1" applyBorder="1" applyAlignment="1" applyProtection="1">
      <alignment horizontal="center"/>
      <protection locked="0"/>
    </xf>
    <xf numFmtId="194" fontId="44" fillId="7" borderId="1" xfId="2" applyNumberFormat="1" applyFont="1" applyFill="1" applyBorder="1" applyAlignment="1" applyProtection="1">
      <alignment horizontal="center"/>
    </xf>
    <xf numFmtId="0" fontId="55" fillId="6" borderId="9" xfId="0" applyFont="1" applyFill="1" applyBorder="1" applyAlignment="1">
      <alignment horizontal="left" vertical="center" wrapText="1"/>
    </xf>
    <xf numFmtId="194" fontId="44" fillId="0" borderId="10" xfId="0" applyNumberFormat="1" applyFont="1" applyFill="1" applyBorder="1" applyAlignment="1" applyProtection="1">
      <alignment horizontal="center" vertical="top"/>
    </xf>
    <xf numFmtId="194" fontId="5" fillId="0" borderId="1" xfId="2" applyNumberFormat="1" applyFont="1" applyFill="1" applyBorder="1" applyAlignment="1" applyProtection="1">
      <alignment horizontal="center"/>
      <protection locked="0"/>
    </xf>
    <xf numFmtId="204" fontId="5" fillId="0" borderId="1" xfId="5" applyNumberFormat="1" applyFont="1" applyFill="1" applyBorder="1" applyAlignment="1" applyProtection="1">
      <alignment horizontal="center"/>
    </xf>
    <xf numFmtId="204" fontId="45" fillId="0" borderId="1" xfId="5" applyNumberFormat="1" applyFont="1" applyFill="1" applyBorder="1" applyAlignment="1" applyProtection="1">
      <alignment horizontal="center"/>
    </xf>
    <xf numFmtId="204" fontId="5" fillId="2" borderId="1" xfId="5" applyNumberFormat="1" applyFont="1" applyFill="1" applyBorder="1" applyAlignment="1" applyProtection="1">
      <alignment horizontal="center"/>
    </xf>
    <xf numFmtId="204" fontId="5" fillId="4" borderId="1" xfId="5" applyNumberFormat="1" applyFont="1" applyFill="1" applyBorder="1" applyAlignment="1" applyProtection="1">
      <alignment horizontal="center"/>
    </xf>
    <xf numFmtId="204" fontId="51" fillId="3" borderId="1" xfId="5" applyNumberFormat="1" applyFont="1" applyFill="1" applyBorder="1" applyAlignment="1" applyProtection="1">
      <alignment horizontal="center" vertical="center" wrapText="1"/>
    </xf>
    <xf numFmtId="204" fontId="56" fillId="2" borderId="1" xfId="5" applyNumberFormat="1" applyFont="1" applyFill="1" applyBorder="1" applyAlignment="1" applyProtection="1">
      <alignment horizontal="center"/>
    </xf>
    <xf numFmtId="204" fontId="56" fillId="7" borderId="1" xfId="5" applyNumberFormat="1" applyFont="1" applyFill="1" applyBorder="1" applyAlignment="1" applyProtection="1">
      <alignment horizontal="center"/>
    </xf>
    <xf numFmtId="49" fontId="58" fillId="0" borderId="1" xfId="2" applyNumberFormat="1" applyFont="1" applyFill="1" applyBorder="1" applyAlignment="1" applyProtection="1">
      <alignment horizontal="center" vertical="center" wrapText="1"/>
    </xf>
    <xf numFmtId="194" fontId="5" fillId="4" borderId="7" xfId="2" applyNumberFormat="1" applyFont="1" applyFill="1" applyBorder="1" applyAlignment="1" applyProtection="1">
      <alignment horizontal="center"/>
      <protection locked="0"/>
    </xf>
    <xf numFmtId="0" fontId="32" fillId="4" borderId="1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4" borderId="1" xfId="2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vertical="center" wrapText="1"/>
    </xf>
    <xf numFmtId="0" fontId="44" fillId="0" borderId="0" xfId="2" applyFont="1" applyFill="1" applyBorder="1" applyAlignment="1" applyProtection="1">
      <alignment horizontal="left" vertical="center" wrapText="1"/>
    </xf>
    <xf numFmtId="194" fontId="36" fillId="0" borderId="0" xfId="2" applyNumberFormat="1" applyFont="1" applyFill="1" applyAlignment="1" applyProtection="1">
      <alignment horizontal="right" vertical="center"/>
    </xf>
    <xf numFmtId="194" fontId="6" fillId="0" borderId="0" xfId="2" applyNumberFormat="1" applyFont="1" applyFill="1" applyBorder="1" applyAlignment="1" applyProtection="1">
      <alignment horizontal="center" wrapText="1"/>
    </xf>
    <xf numFmtId="49" fontId="11" fillId="0" borderId="1" xfId="2" applyNumberFormat="1" applyFont="1" applyFill="1" applyBorder="1" applyAlignment="1" applyProtection="1">
      <alignment horizontal="center" vertical="top" wrapText="1"/>
    </xf>
    <xf numFmtId="194" fontId="5" fillId="0" borderId="1" xfId="0" applyNumberFormat="1" applyFont="1" applyFill="1" applyBorder="1" applyAlignment="1" applyProtection="1">
      <alignment horizontal="center"/>
    </xf>
    <xf numFmtId="194" fontId="57" fillId="0" borderId="1" xfId="0" applyNumberFormat="1" applyFont="1" applyFill="1" applyBorder="1" applyAlignment="1">
      <alignment horizontal="center"/>
    </xf>
    <xf numFmtId="4" fontId="6" fillId="0" borderId="0" xfId="2" applyNumberFormat="1" applyFont="1" applyFill="1" applyBorder="1" applyAlignment="1" applyProtection="1">
      <alignment horizontal="centerContinuous" vertical="center"/>
    </xf>
    <xf numFmtId="4" fontId="8" fillId="0" borderId="0" xfId="2" applyNumberFormat="1" applyFont="1" applyFill="1" applyBorder="1" applyAlignment="1" applyProtection="1">
      <alignment horizontal="centerContinuous" vertical="center"/>
    </xf>
    <xf numFmtId="185" fontId="8" fillId="0" borderId="0" xfId="2" applyNumberFormat="1" applyFont="1" applyFill="1" applyBorder="1" applyAlignment="1" applyProtection="1">
      <alignment horizontal="center" vertical="center" wrapText="1"/>
    </xf>
    <xf numFmtId="185" fontId="8" fillId="0" borderId="0" xfId="2" applyNumberFormat="1" applyFont="1" applyFill="1" applyBorder="1" applyAlignment="1" applyProtection="1">
      <alignment horizontal="center"/>
    </xf>
    <xf numFmtId="185" fontId="8" fillId="0" borderId="0" xfId="2" applyNumberFormat="1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</xf>
    <xf numFmtId="185" fontId="8" fillId="0" borderId="0" xfId="2" applyNumberFormat="1" applyFont="1" applyFill="1" applyProtection="1"/>
    <xf numFmtId="194" fontId="16" fillId="0" borderId="0" xfId="4" applyNumberFormat="1" applyFont="1" applyFill="1" applyAlignment="1" applyProtection="1">
      <alignment horizontal="center"/>
    </xf>
    <xf numFmtId="4" fontId="21" fillId="0" borderId="0" xfId="2" applyNumberFormat="1" applyFont="1" applyFill="1" applyProtection="1"/>
    <xf numFmtId="4" fontId="30" fillId="0" borderId="0" xfId="2" applyNumberFormat="1" applyFont="1" applyFill="1" applyProtection="1"/>
    <xf numFmtId="4" fontId="8" fillId="0" borderId="0" xfId="2" applyNumberFormat="1" applyFont="1" applyFill="1" applyBorder="1" applyProtection="1"/>
    <xf numFmtId="0" fontId="8" fillId="0" borderId="0" xfId="2" applyFont="1" applyFill="1" applyBorder="1" applyProtection="1"/>
    <xf numFmtId="0" fontId="30" fillId="0" borderId="0" xfId="2" applyFont="1" applyFill="1" applyProtection="1"/>
    <xf numFmtId="194" fontId="8" fillId="0" borderId="0" xfId="2" applyNumberFormat="1" applyFont="1" applyFill="1" applyBorder="1" applyProtection="1"/>
    <xf numFmtId="2" fontId="39" fillId="4" borderId="0" xfId="0" applyNumberFormat="1" applyFont="1" applyFill="1" applyBorder="1" applyAlignment="1">
      <alignment horizontal="right"/>
    </xf>
    <xf numFmtId="204" fontId="5" fillId="7" borderId="1" xfId="5" applyNumberFormat="1" applyFont="1" applyFill="1" applyBorder="1" applyAlignment="1" applyProtection="1">
      <alignment horizontal="center"/>
    </xf>
    <xf numFmtId="204" fontId="45" fillId="7" borderId="1" xfId="5" applyNumberFormat="1" applyFont="1" applyFill="1" applyBorder="1" applyAlignment="1" applyProtection="1">
      <alignment horizontal="center"/>
    </xf>
    <xf numFmtId="0" fontId="54" fillId="7" borderId="1" xfId="2" applyFont="1" applyFill="1" applyBorder="1" applyAlignment="1" applyProtection="1">
      <alignment vertical="center" wrapText="1"/>
    </xf>
    <xf numFmtId="0" fontId="33" fillId="7" borderId="1" xfId="0" applyNumberFormat="1" applyFont="1" applyFill="1" applyBorder="1" applyAlignment="1" applyProtection="1">
      <alignment horizontal="center" vertical="center"/>
      <protection hidden="1"/>
    </xf>
    <xf numFmtId="204" fontId="59" fillId="7" borderId="1" xfId="5" applyNumberFormat="1" applyFont="1" applyFill="1" applyBorder="1" applyAlignment="1" applyProtection="1">
      <alignment horizontal="center"/>
    </xf>
    <xf numFmtId="204" fontId="59" fillId="7" borderId="1" xfId="5" applyNumberFormat="1" applyFont="1" applyFill="1" applyBorder="1" applyAlignment="1" applyProtection="1">
      <alignment horizontal="center" vertical="center" wrapText="1"/>
    </xf>
    <xf numFmtId="194" fontId="51" fillId="2" borderId="1" xfId="2" applyNumberFormat="1" applyFont="1" applyFill="1" applyBorder="1" applyAlignment="1" applyProtection="1">
      <alignment horizontal="center" wrapText="1"/>
    </xf>
    <xf numFmtId="204" fontId="59" fillId="7" borderId="1" xfId="5" applyNumberFormat="1" applyFont="1" applyFill="1" applyBorder="1" applyAlignment="1" applyProtection="1">
      <alignment horizontal="center" wrapText="1"/>
    </xf>
    <xf numFmtId="194" fontId="60" fillId="0" borderId="1" xfId="2" applyNumberFormat="1" applyFont="1" applyFill="1" applyBorder="1" applyAlignment="1" applyProtection="1">
      <alignment horizontal="center"/>
    </xf>
    <xf numFmtId="194" fontId="62" fillId="0" borderId="1" xfId="0" applyNumberFormat="1" applyFont="1" applyFill="1" applyBorder="1" applyAlignment="1">
      <alignment horizontal="center"/>
    </xf>
    <xf numFmtId="0" fontId="21" fillId="0" borderId="0" xfId="2" applyFont="1" applyAlignment="1" applyProtection="1">
      <alignment horizontal="center"/>
    </xf>
    <xf numFmtId="0" fontId="7" fillId="0" borderId="0" xfId="2" applyFont="1" applyFill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/>
    </xf>
    <xf numFmtId="0" fontId="4" fillId="0" borderId="0" xfId="2" applyFont="1" applyAlignment="1" applyProtection="1">
      <alignment horizontal="center"/>
    </xf>
    <xf numFmtId="0" fontId="17" fillId="0" borderId="0" xfId="2" applyFont="1" applyAlignment="1" applyProtection="1">
      <alignment horizontal="center"/>
    </xf>
    <xf numFmtId="0" fontId="20" fillId="0" borderId="0" xfId="2" applyFont="1" applyFill="1" applyAlignment="1" applyProtection="1">
      <alignment horizontal="center" vertical="center" wrapText="1"/>
    </xf>
    <xf numFmtId="0" fontId="35" fillId="0" borderId="0" xfId="2" applyFont="1" applyFill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/>
    </xf>
    <xf numFmtId="0" fontId="17" fillId="0" borderId="0" xfId="3" applyFont="1" applyAlignment="1" applyProtection="1">
      <alignment horizont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wrapText="1"/>
    </xf>
  </cellXfs>
  <cellStyles count="8">
    <cellStyle name="Відсотковий" xfId="5" builtinId="5"/>
    <cellStyle name="Звичайний" xfId="0" builtinId="0"/>
    <cellStyle name="Обычный 2" xfId="1"/>
    <cellStyle name="Обычный_ZV1PIV98" xfId="2"/>
    <cellStyle name="Обычный_Додаток 4" xfId="3"/>
    <cellStyle name="Обычный_Додаток 5" xfId="4"/>
    <cellStyle name="Тысячи [0]_Розподіл (2)" xfId="6"/>
    <cellStyle name="Тысячи_Розподіл (2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showGridLines="0" showZeros="0" view="pageBreakPreview" zoomScale="70" zoomScaleNormal="75" zoomScaleSheetLayoutView="70" workbookViewId="0">
      <pane xSplit="3" ySplit="9" topLeftCell="F60" activePane="bottomRight" state="frozen"/>
      <selection pane="topRight" activeCell="D1" sqref="D1"/>
      <selection pane="bottomLeft" activeCell="A10" sqref="A10"/>
      <selection pane="bottomRight" activeCell="A6" sqref="A6"/>
    </sheetView>
  </sheetViews>
  <sheetFormatPr defaultColWidth="7.88671875" defaultRowHeight="15.6" x14ac:dyDescent="0.3"/>
  <cols>
    <col min="1" max="1" width="12.44140625" style="23" customWidth="1"/>
    <col min="2" max="2" width="72.109375" style="23" customWidth="1"/>
    <col min="3" max="3" width="0.109375" style="23" customWidth="1"/>
    <col min="4" max="4" width="24.44140625" style="80" customWidth="1"/>
    <col min="5" max="5" width="24.33203125" style="80" customWidth="1"/>
    <col min="6" max="6" width="25" style="80" customWidth="1"/>
    <col min="7" max="7" width="23.5546875" style="5" customWidth="1"/>
    <col min="8" max="8" width="15.5546875" style="5" customWidth="1"/>
    <col min="9" max="9" width="24.33203125" style="5" customWidth="1"/>
    <col min="10" max="10" width="16" style="5" customWidth="1"/>
    <col min="11" max="11" width="21.5546875" style="113" customWidth="1"/>
    <col min="12" max="12" width="20.109375" style="113" customWidth="1"/>
    <col min="13" max="13" width="20.5546875" style="23" customWidth="1"/>
    <col min="14" max="14" width="16.109375" style="23" customWidth="1"/>
    <col min="15" max="15" width="20.5546875" style="5" customWidth="1"/>
    <col min="16" max="16" width="22.44140625" style="5" customWidth="1"/>
    <col min="17" max="17" width="20.5546875" style="5" customWidth="1"/>
    <col min="18" max="18" width="13.33203125" style="5" customWidth="1"/>
    <col min="19" max="33" width="7.88671875" style="23" customWidth="1"/>
    <col min="34" max="16384" width="7.88671875" style="5"/>
  </cols>
  <sheetData>
    <row r="1" spans="1:33" s="18" customFormat="1" ht="18" x14ac:dyDescent="0.35">
      <c r="A1" s="274" t="s">
        <v>5</v>
      </c>
      <c r="B1" s="274"/>
      <c r="C1" s="274"/>
      <c r="D1" s="275"/>
      <c r="E1" s="275"/>
      <c r="F1" s="275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33" s="19" customFormat="1" ht="20.25" customHeight="1" x14ac:dyDescent="0.35">
      <c r="A2" s="276" t="s">
        <v>47</v>
      </c>
      <c r="B2" s="276"/>
      <c r="C2" s="276"/>
      <c r="D2" s="277"/>
      <c r="E2" s="277"/>
      <c r="F2" s="277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33" s="20" customFormat="1" ht="15.75" customHeight="1" x14ac:dyDescent="0.3">
      <c r="A3" s="278" t="s">
        <v>6</v>
      </c>
      <c r="B3" s="278"/>
      <c r="C3" s="278"/>
      <c r="D3" s="279"/>
      <c r="E3" s="279"/>
      <c r="F3" s="279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33" s="21" customFormat="1" ht="26.25" customHeight="1" x14ac:dyDescent="0.3">
      <c r="A4" s="285" t="s">
        <v>209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spans="1:33" s="21" customFormat="1" ht="23.25" customHeight="1" x14ac:dyDescent="0.3">
      <c r="A5" s="268" t="s">
        <v>215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</row>
    <row r="6" spans="1:33" s="1" customFormat="1" ht="20.399999999999999" x14ac:dyDescent="0.3">
      <c r="B6" s="2" t="s">
        <v>117</v>
      </c>
      <c r="C6" s="2"/>
      <c r="D6" s="82"/>
      <c r="E6" s="237"/>
      <c r="F6" s="82"/>
      <c r="G6" s="77"/>
      <c r="H6" s="77"/>
      <c r="K6" s="102"/>
      <c r="L6" s="105"/>
      <c r="M6" s="115"/>
      <c r="N6" s="107"/>
      <c r="Q6" s="273" t="s">
        <v>199</v>
      </c>
      <c r="R6" s="273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22" customFormat="1" ht="18" customHeight="1" x14ac:dyDescent="0.3">
      <c r="A7" s="271" t="s">
        <v>7</v>
      </c>
      <c r="B7" s="272" t="s">
        <v>8</v>
      </c>
      <c r="C7" s="283" t="s">
        <v>55</v>
      </c>
      <c r="D7" s="284"/>
      <c r="E7" s="284"/>
      <c r="F7" s="284"/>
      <c r="G7" s="281"/>
      <c r="H7" s="281"/>
      <c r="I7" s="281"/>
      <c r="J7" s="282"/>
      <c r="K7" s="269" t="s">
        <v>56</v>
      </c>
      <c r="L7" s="270"/>
      <c r="M7" s="270"/>
      <c r="N7" s="270"/>
      <c r="O7" s="280" t="s">
        <v>57</v>
      </c>
      <c r="P7" s="280"/>
      <c r="Q7" s="281"/>
      <c r="R7" s="282"/>
    </row>
    <row r="8" spans="1:33" s="63" customFormat="1" ht="114" customHeight="1" x14ac:dyDescent="0.25">
      <c r="A8" s="271"/>
      <c r="B8" s="272"/>
      <c r="C8" s="57" t="s">
        <v>59</v>
      </c>
      <c r="D8" s="58" t="s">
        <v>203</v>
      </c>
      <c r="E8" s="86" t="s">
        <v>210</v>
      </c>
      <c r="F8" s="86" t="s">
        <v>9</v>
      </c>
      <c r="G8" s="75" t="s">
        <v>211</v>
      </c>
      <c r="H8" s="58" t="s">
        <v>212</v>
      </c>
      <c r="I8" s="58" t="s">
        <v>93</v>
      </c>
      <c r="J8" s="58" t="s">
        <v>200</v>
      </c>
      <c r="K8" s="104" t="s">
        <v>201</v>
      </c>
      <c r="L8" s="100" t="s">
        <v>9</v>
      </c>
      <c r="M8" s="100" t="s">
        <v>186</v>
      </c>
      <c r="N8" s="100" t="s">
        <v>10</v>
      </c>
      <c r="O8" s="60" t="s">
        <v>202</v>
      </c>
      <c r="P8" s="59" t="s">
        <v>9</v>
      </c>
      <c r="Q8" s="61" t="s">
        <v>170</v>
      </c>
      <c r="R8" s="62" t="s">
        <v>10</v>
      </c>
    </row>
    <row r="9" spans="1:33" s="3" customFormat="1" ht="13.8" x14ac:dyDescent="0.25">
      <c r="A9" s="16">
        <v>1</v>
      </c>
      <c r="B9" s="16">
        <v>2</v>
      </c>
      <c r="C9" s="15" t="s">
        <v>51</v>
      </c>
      <c r="D9" s="15" t="s">
        <v>51</v>
      </c>
      <c r="E9" s="15" t="s">
        <v>169</v>
      </c>
      <c r="F9" s="15" t="s">
        <v>11</v>
      </c>
      <c r="G9" s="15" t="s">
        <v>84</v>
      </c>
      <c r="H9" s="15" t="s">
        <v>85</v>
      </c>
      <c r="I9" s="15" t="s">
        <v>52</v>
      </c>
      <c r="J9" s="15" t="s">
        <v>12</v>
      </c>
      <c r="K9" s="106" t="s">
        <v>13</v>
      </c>
      <c r="L9" s="93" t="s">
        <v>14</v>
      </c>
      <c r="M9" s="93" t="s">
        <v>15</v>
      </c>
      <c r="N9" s="93" t="s">
        <v>53</v>
      </c>
      <c r="O9" s="15" t="s">
        <v>16</v>
      </c>
      <c r="P9" s="15" t="s">
        <v>50</v>
      </c>
      <c r="Q9" s="37" t="s">
        <v>80</v>
      </c>
      <c r="R9" s="15" t="s">
        <v>81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 x14ac:dyDescent="0.35">
      <c r="A10" s="229">
        <v>10000000</v>
      </c>
      <c r="B10" s="142" t="s">
        <v>17</v>
      </c>
      <c r="C10" s="143" t="e">
        <f>C11+#REF!+C15+C21+#REF!</f>
        <v>#REF!</v>
      </c>
      <c r="D10" s="181">
        <f>D11+D15+D21+D26+D31+D25</f>
        <v>4750993.42</v>
      </c>
      <c r="E10" s="181">
        <f>E11+E15+E21+E26+E31+E25</f>
        <v>2254522.1310000001</v>
      </c>
      <c r="F10" s="181">
        <f>F11+F15+F21+F26+F31+F25</f>
        <v>2331049.3279515002</v>
      </c>
      <c r="G10" s="181">
        <f>F10-E10</f>
        <v>76527.19695150014</v>
      </c>
      <c r="H10" s="219">
        <f>IFERROR(F10/E10,"")</f>
        <v>1.0339438659302742</v>
      </c>
      <c r="I10" s="181">
        <f t="shared" ref="I10:I19" si="0">F10-D10</f>
        <v>-2419944.0920484997</v>
      </c>
      <c r="J10" s="219">
        <f>IFERROR(F10/D10,"")</f>
        <v>0.49064461300632578</v>
      </c>
      <c r="K10" s="191">
        <f>K11+K15+K21+K26+K31+K14</f>
        <v>3657.6819999999998</v>
      </c>
      <c r="L10" s="180">
        <f>L11+L15+L21+L26+L31+L14</f>
        <v>2223.6724100000001</v>
      </c>
      <c r="M10" s="180">
        <f t="shared" ref="M10:M16" si="1">L10-K10</f>
        <v>-1434.0095899999997</v>
      </c>
      <c r="N10" s="222">
        <f>IFERROR(L10/K10,"")</f>
        <v>0.60794580009962595</v>
      </c>
      <c r="O10" s="181">
        <f t="shared" ref="O10:O19" si="2">D10+K10</f>
        <v>4754651.102</v>
      </c>
      <c r="P10" s="181">
        <f t="shared" ref="P10:P24" si="3">L10+F10</f>
        <v>2333273.0003615003</v>
      </c>
      <c r="Q10" s="192">
        <f t="shared" ref="Q10:Q19" si="4">P10-O10</f>
        <v>-2421378.1016384996</v>
      </c>
      <c r="R10" s="219">
        <f>IFERROR(P10/O10,"")</f>
        <v>0.49073485105563913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 x14ac:dyDescent="0.35">
      <c r="A11" s="229">
        <v>11000000</v>
      </c>
      <c r="B11" s="142" t="s">
        <v>34</v>
      </c>
      <c r="C11" s="143">
        <f>C12+C13</f>
        <v>107497.5</v>
      </c>
      <c r="D11" s="181">
        <f>D12+D13</f>
        <v>3264973.5360000003</v>
      </c>
      <c r="E11" s="181">
        <f>E12+E13</f>
        <v>1594722.9070000001</v>
      </c>
      <c r="F11" s="181">
        <f>F12+F13</f>
        <v>1717196.6545800001</v>
      </c>
      <c r="G11" s="181">
        <f t="shared" ref="G11:G65" si="5">F11-E11</f>
        <v>122473.74757999997</v>
      </c>
      <c r="H11" s="219">
        <f t="shared" ref="H11:H49" si="6">IFERROR(F11/E11,"")</f>
        <v>1.0767993906918902</v>
      </c>
      <c r="I11" s="181">
        <f t="shared" si="0"/>
        <v>-1547776.8814200002</v>
      </c>
      <c r="J11" s="219">
        <f t="shared" ref="J11:J49" si="7">IFERROR(F11/D11,"")</f>
        <v>0.52594504538734488</v>
      </c>
      <c r="K11" s="194">
        <f>K12+K13</f>
        <v>0</v>
      </c>
      <c r="L11" s="194">
        <f>L12+L13</f>
        <v>0</v>
      </c>
      <c r="M11" s="180">
        <f>L11-K11</f>
        <v>0</v>
      </c>
      <c r="N11" s="222" t="str">
        <f t="shared" ref="N11:N49" si="8">IFERROR(L11/K11,"")</f>
        <v/>
      </c>
      <c r="O11" s="181">
        <f t="shared" si="2"/>
        <v>3264973.5360000003</v>
      </c>
      <c r="P11" s="181">
        <f t="shared" si="3"/>
        <v>1717196.6545800001</v>
      </c>
      <c r="Q11" s="192">
        <f t="shared" si="4"/>
        <v>-1547776.8814200002</v>
      </c>
      <c r="R11" s="219">
        <f t="shared" ref="R11:R49" si="9">IFERROR(P11/O11,"")</f>
        <v>0.52594504538734488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 x14ac:dyDescent="0.4">
      <c r="A12" s="230">
        <v>11010000</v>
      </c>
      <c r="B12" s="144" t="s">
        <v>178</v>
      </c>
      <c r="C12" s="145">
        <v>106199</v>
      </c>
      <c r="D12" s="217">
        <v>3231491.8360000001</v>
      </c>
      <c r="E12" s="217">
        <v>1573098.2520000001</v>
      </c>
      <c r="F12" s="195">
        <v>1693140.6496900001</v>
      </c>
      <c r="G12" s="196">
        <f t="shared" si="5"/>
        <v>120042.39769000001</v>
      </c>
      <c r="H12" s="220">
        <f t="shared" si="6"/>
        <v>1.076309535998391</v>
      </c>
      <c r="I12" s="196">
        <f t="shared" si="0"/>
        <v>-1538351.18631</v>
      </c>
      <c r="J12" s="220">
        <f t="shared" si="7"/>
        <v>0.52395015541360634</v>
      </c>
      <c r="K12" s="197">
        <v>0</v>
      </c>
      <c r="L12" s="198">
        <v>0</v>
      </c>
      <c r="M12" s="180">
        <f>L12-K12</f>
        <v>0</v>
      </c>
      <c r="N12" s="258" t="str">
        <f t="shared" si="8"/>
        <v/>
      </c>
      <c r="O12" s="183">
        <f t="shared" si="2"/>
        <v>3231491.8360000001</v>
      </c>
      <c r="P12" s="196">
        <f t="shared" si="3"/>
        <v>1693140.6496900001</v>
      </c>
      <c r="Q12" s="199">
        <f t="shared" si="4"/>
        <v>-1538351.18631</v>
      </c>
      <c r="R12" s="220">
        <f t="shared" si="9"/>
        <v>0.52395015541360634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 x14ac:dyDescent="0.4">
      <c r="A13" s="230">
        <v>11020000</v>
      </c>
      <c r="B13" s="144" t="s">
        <v>48</v>
      </c>
      <c r="C13" s="145">
        <v>1298.5</v>
      </c>
      <c r="D13" s="195">
        <v>33481.699999999997</v>
      </c>
      <c r="E13" s="196">
        <v>21624.654999999999</v>
      </c>
      <c r="F13" s="195">
        <v>24056.00489</v>
      </c>
      <c r="G13" s="196">
        <f t="shared" si="5"/>
        <v>2431.3498900000013</v>
      </c>
      <c r="H13" s="220">
        <f t="shared" si="6"/>
        <v>1.1124341586027615</v>
      </c>
      <c r="I13" s="196">
        <f t="shared" si="0"/>
        <v>-9425.6951099999969</v>
      </c>
      <c r="J13" s="220">
        <f t="shared" si="7"/>
        <v>0.71848218250566731</v>
      </c>
      <c r="K13" s="197"/>
      <c r="L13" s="198">
        <v>0</v>
      </c>
      <c r="M13" s="180">
        <f>L13-K13</f>
        <v>0</v>
      </c>
      <c r="N13" s="258" t="str">
        <f t="shared" si="8"/>
        <v/>
      </c>
      <c r="O13" s="183">
        <f t="shared" si="2"/>
        <v>33481.699999999997</v>
      </c>
      <c r="P13" s="196">
        <f t="shared" si="3"/>
        <v>24056.00489</v>
      </c>
      <c r="Q13" s="199">
        <f t="shared" si="4"/>
        <v>-9425.6951099999969</v>
      </c>
      <c r="R13" s="220">
        <f t="shared" si="9"/>
        <v>0.71848218250566731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hidden="1" customHeight="1" x14ac:dyDescent="0.4">
      <c r="A14" s="229" t="s">
        <v>192</v>
      </c>
      <c r="B14" s="142" t="s">
        <v>191</v>
      </c>
      <c r="C14" s="145"/>
      <c r="D14" s="213">
        <v>0</v>
      </c>
      <c r="E14" s="213">
        <v>0</v>
      </c>
      <c r="F14" s="213">
        <v>0</v>
      </c>
      <c r="G14" s="213"/>
      <c r="H14" s="219" t="str">
        <f t="shared" si="6"/>
        <v/>
      </c>
      <c r="I14" s="213"/>
      <c r="J14" s="219" t="str">
        <f t="shared" si="7"/>
        <v/>
      </c>
      <c r="K14" s="227">
        <v>0</v>
      </c>
      <c r="L14" s="227">
        <v>0</v>
      </c>
      <c r="M14" s="180">
        <f>L14-K14</f>
        <v>0</v>
      </c>
      <c r="N14" s="222" t="str">
        <f t="shared" si="8"/>
        <v/>
      </c>
      <c r="O14" s="183">
        <f>D14+K14</f>
        <v>0</v>
      </c>
      <c r="P14" s="196">
        <f>L14+F14</f>
        <v>0</v>
      </c>
      <c r="Q14" s="199">
        <f>P14-O14</f>
        <v>0</v>
      </c>
      <c r="R14" s="219" t="str">
        <f t="shared" si="9"/>
        <v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 x14ac:dyDescent="0.35">
      <c r="A15" s="229">
        <v>13000000</v>
      </c>
      <c r="B15" s="142" t="s">
        <v>153</v>
      </c>
      <c r="C15" s="146" t="e">
        <f>C16+#REF!+#REF!+C19</f>
        <v>#REF!</v>
      </c>
      <c r="D15" s="181">
        <f>SUM(D16:D20)</f>
        <v>33125.205999999998</v>
      </c>
      <c r="E15" s="181">
        <f>SUM(E16:E20)</f>
        <v>15035.268</v>
      </c>
      <c r="F15" s="181">
        <f>SUM(F16:F20)</f>
        <v>17037.961789999998</v>
      </c>
      <c r="G15" s="181">
        <f t="shared" si="5"/>
        <v>2002.6937899999975</v>
      </c>
      <c r="H15" s="219">
        <f t="shared" si="6"/>
        <v>1.1331997401043996</v>
      </c>
      <c r="I15" s="181">
        <f t="shared" si="0"/>
        <v>-16087.244210000001</v>
      </c>
      <c r="J15" s="219">
        <f t="shared" si="7"/>
        <v>0.51435036479471252</v>
      </c>
      <c r="K15" s="194">
        <f>SUM(K16:K20)</f>
        <v>0</v>
      </c>
      <c r="L15" s="194">
        <f>SUM(L16:L20)</f>
        <v>0</v>
      </c>
      <c r="M15" s="180">
        <f t="shared" si="1"/>
        <v>0</v>
      </c>
      <c r="N15" s="222" t="str">
        <f t="shared" si="8"/>
        <v/>
      </c>
      <c r="O15" s="181">
        <f t="shared" si="2"/>
        <v>33125.205999999998</v>
      </c>
      <c r="P15" s="181">
        <f t="shared" si="3"/>
        <v>17037.961789999998</v>
      </c>
      <c r="Q15" s="192">
        <f t="shared" si="4"/>
        <v>-16087.244210000001</v>
      </c>
      <c r="R15" s="219">
        <f t="shared" si="9"/>
        <v>0.51435036479471252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 x14ac:dyDescent="0.4">
      <c r="A16" s="230">
        <v>13010000</v>
      </c>
      <c r="B16" s="144" t="s">
        <v>154</v>
      </c>
      <c r="C16" s="145">
        <v>1</v>
      </c>
      <c r="D16" s="196">
        <v>23134.826000000001</v>
      </c>
      <c r="E16" s="195">
        <v>10375.382</v>
      </c>
      <c r="F16" s="196">
        <v>10800.561039999999</v>
      </c>
      <c r="G16" s="196">
        <f t="shared" si="5"/>
        <v>425.17903999999908</v>
      </c>
      <c r="H16" s="220">
        <f t="shared" si="6"/>
        <v>1.0409796034497814</v>
      </c>
      <c r="I16" s="196">
        <f t="shared" si="0"/>
        <v>-12334.264960000002</v>
      </c>
      <c r="J16" s="220">
        <f t="shared" si="7"/>
        <v>0.46685291862579809</v>
      </c>
      <c r="K16" s="198">
        <v>0</v>
      </c>
      <c r="L16" s="198">
        <v>0</v>
      </c>
      <c r="M16" s="182">
        <f t="shared" si="1"/>
        <v>0</v>
      </c>
      <c r="N16" s="258" t="str">
        <f t="shared" si="8"/>
        <v/>
      </c>
      <c r="O16" s="183">
        <f t="shared" si="2"/>
        <v>23134.826000000001</v>
      </c>
      <c r="P16" s="196">
        <f t="shared" si="3"/>
        <v>10800.561039999999</v>
      </c>
      <c r="Q16" s="199">
        <f t="shared" si="4"/>
        <v>-12334.264960000002</v>
      </c>
      <c r="R16" s="220">
        <f t="shared" si="9"/>
        <v>0.46685291862579809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 x14ac:dyDescent="0.4">
      <c r="A17" s="230">
        <v>13020000</v>
      </c>
      <c r="B17" s="144" t="s">
        <v>155</v>
      </c>
      <c r="C17" s="145"/>
      <c r="D17" s="196">
        <v>5296</v>
      </c>
      <c r="E17" s="195">
        <v>2438.1</v>
      </c>
      <c r="F17" s="196">
        <v>2734.87338</v>
      </c>
      <c r="G17" s="196">
        <f t="shared" si="5"/>
        <v>296.77338000000009</v>
      </c>
      <c r="H17" s="220">
        <f t="shared" si="6"/>
        <v>1.1217232188999631</v>
      </c>
      <c r="I17" s="196">
        <f t="shared" si="0"/>
        <v>-2561.12662</v>
      </c>
      <c r="J17" s="220">
        <f t="shared" si="7"/>
        <v>0.51640358383685803</v>
      </c>
      <c r="K17" s="198">
        <v>0</v>
      </c>
      <c r="L17" s="198">
        <v>0</v>
      </c>
      <c r="M17" s="182"/>
      <c r="N17" s="258" t="str">
        <f t="shared" si="8"/>
        <v/>
      </c>
      <c r="O17" s="183">
        <f t="shared" si="2"/>
        <v>5296</v>
      </c>
      <c r="P17" s="196">
        <f t="shared" si="3"/>
        <v>2734.87338</v>
      </c>
      <c r="Q17" s="199">
        <f t="shared" si="4"/>
        <v>-2561.12662</v>
      </c>
      <c r="R17" s="220">
        <f t="shared" si="9"/>
        <v>0.51640358383685803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 x14ac:dyDescent="0.4">
      <c r="A18" s="230">
        <v>13030000</v>
      </c>
      <c r="B18" s="144" t="s">
        <v>156</v>
      </c>
      <c r="C18" s="145"/>
      <c r="D18" s="196">
        <v>1603.1</v>
      </c>
      <c r="E18" s="195">
        <v>940.26</v>
      </c>
      <c r="F18" s="196">
        <v>2186.3247900000001</v>
      </c>
      <c r="G18" s="196">
        <f t="shared" si="5"/>
        <v>1246.0647900000001</v>
      </c>
      <c r="H18" s="220">
        <f t="shared" si="6"/>
        <v>2.3252342862612472</v>
      </c>
      <c r="I18" s="196">
        <f t="shared" si="0"/>
        <v>583.22479000000021</v>
      </c>
      <c r="J18" s="220">
        <f t="shared" si="7"/>
        <v>1.3638106106917849</v>
      </c>
      <c r="K18" s="198">
        <v>0</v>
      </c>
      <c r="L18" s="198">
        <v>0</v>
      </c>
      <c r="M18" s="182"/>
      <c r="N18" s="258" t="str">
        <f t="shared" si="8"/>
        <v/>
      </c>
      <c r="O18" s="183">
        <f t="shared" si="2"/>
        <v>1603.1</v>
      </c>
      <c r="P18" s="196">
        <f t="shared" si="3"/>
        <v>2186.3247900000001</v>
      </c>
      <c r="Q18" s="199">
        <f t="shared" si="4"/>
        <v>583.22479000000021</v>
      </c>
      <c r="R18" s="220">
        <f t="shared" si="9"/>
        <v>1.3638106106917849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 x14ac:dyDescent="0.4">
      <c r="A19" s="230">
        <v>13040000</v>
      </c>
      <c r="B19" s="144" t="s">
        <v>197</v>
      </c>
      <c r="C19" s="145"/>
      <c r="D19" s="196">
        <v>3091.28</v>
      </c>
      <c r="E19" s="196">
        <v>1281.5260000000001</v>
      </c>
      <c r="F19" s="196">
        <v>1316.2025800000001</v>
      </c>
      <c r="G19" s="181">
        <f t="shared" si="5"/>
        <v>34.676580000000058</v>
      </c>
      <c r="H19" s="220">
        <f t="shared" si="6"/>
        <v>1.027058818939296</v>
      </c>
      <c r="I19" s="196">
        <f t="shared" si="0"/>
        <v>-1775.0774200000001</v>
      </c>
      <c r="J19" s="220">
        <f t="shared" si="7"/>
        <v>0.42577915297223157</v>
      </c>
      <c r="K19" s="197">
        <v>0</v>
      </c>
      <c r="L19" s="198">
        <v>0</v>
      </c>
      <c r="M19" s="182">
        <f>L19-K19</f>
        <v>0</v>
      </c>
      <c r="N19" s="258" t="str">
        <f t="shared" si="8"/>
        <v/>
      </c>
      <c r="O19" s="183">
        <f t="shared" si="2"/>
        <v>3091.28</v>
      </c>
      <c r="P19" s="196">
        <f t="shared" si="3"/>
        <v>1316.2025800000001</v>
      </c>
      <c r="Q19" s="199">
        <f t="shared" si="4"/>
        <v>-1775.0774200000001</v>
      </c>
      <c r="R19" s="220">
        <f t="shared" si="9"/>
        <v>0.42577915297223157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hidden="1" customHeight="1" x14ac:dyDescent="0.4">
      <c r="A20" s="230">
        <v>13070000</v>
      </c>
      <c r="B20" s="144" t="s">
        <v>70</v>
      </c>
      <c r="C20" s="145"/>
      <c r="D20" s="202">
        <v>0</v>
      </c>
      <c r="E20" s="203">
        <v>0</v>
      </c>
      <c r="F20" s="202">
        <v>0</v>
      </c>
      <c r="G20" s="181">
        <f t="shared" si="5"/>
        <v>0</v>
      </c>
      <c r="H20" s="220" t="str">
        <f t="shared" si="6"/>
        <v/>
      </c>
      <c r="I20" s="196"/>
      <c r="J20" s="220" t="str">
        <f t="shared" si="7"/>
        <v/>
      </c>
      <c r="K20" s="197">
        <v>0</v>
      </c>
      <c r="L20" s="198">
        <v>0</v>
      </c>
      <c r="M20" s="182"/>
      <c r="N20" s="258" t="str">
        <f t="shared" si="8"/>
        <v/>
      </c>
      <c r="O20" s="183"/>
      <c r="P20" s="196">
        <f t="shared" si="3"/>
        <v>0</v>
      </c>
      <c r="Q20" s="199"/>
      <c r="R20" s="220" t="str">
        <f t="shared" si="9"/>
        <v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 x14ac:dyDescent="0.35">
      <c r="A21" s="229">
        <v>14000000</v>
      </c>
      <c r="B21" s="142" t="s">
        <v>35</v>
      </c>
      <c r="C21" s="146" t="e">
        <f>C24+#REF!</f>
        <v>#REF!</v>
      </c>
      <c r="D21" s="181">
        <f>D24+D23+D22</f>
        <v>273762.07799999998</v>
      </c>
      <c r="E21" s="181">
        <f>E24+E23+E22</f>
        <v>123543.219</v>
      </c>
      <c r="F21" s="181">
        <f>F22+F23+F24</f>
        <v>89130.860280000008</v>
      </c>
      <c r="G21" s="181">
        <f t="shared" si="5"/>
        <v>-34412.358719999989</v>
      </c>
      <c r="H21" s="219">
        <f t="shared" si="6"/>
        <v>0.72145489652491579</v>
      </c>
      <c r="I21" s="181">
        <f t="shared" ref="I21:I33" si="10">F21-D21</f>
        <v>-184631.21771999996</v>
      </c>
      <c r="J21" s="219">
        <f t="shared" si="7"/>
        <v>0.32557781899945987</v>
      </c>
      <c r="K21" s="206">
        <f>((K24+K23+K22)/1000)/1000</f>
        <v>0</v>
      </c>
      <c r="L21" s="206">
        <f>((L24+L23+L22)/1000)/1000</f>
        <v>0</v>
      </c>
      <c r="M21" s="180">
        <f>M24+M23+M22</f>
        <v>0</v>
      </c>
      <c r="N21" s="222" t="str">
        <f t="shared" si="8"/>
        <v/>
      </c>
      <c r="O21" s="181">
        <f>O24+O23+O22</f>
        <v>273762.07799999998</v>
      </c>
      <c r="P21" s="181">
        <f>P24+P23+P22</f>
        <v>89130.860280000008</v>
      </c>
      <c r="Q21" s="192">
        <f t="shared" ref="Q21:Q29" si="11">P21-O21</f>
        <v>-184631.21771999996</v>
      </c>
      <c r="R21" s="219">
        <f t="shared" si="9"/>
        <v>0.32557781899945987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 x14ac:dyDescent="0.4">
      <c r="A22" s="231">
        <v>14020000</v>
      </c>
      <c r="B22" s="144" t="s">
        <v>116</v>
      </c>
      <c r="C22" s="147"/>
      <c r="D22" s="196">
        <v>33495.159</v>
      </c>
      <c r="E22" s="196">
        <v>14846.552</v>
      </c>
      <c r="F22" s="196">
        <v>5052.8237600000002</v>
      </c>
      <c r="G22" s="196">
        <f t="shared" si="5"/>
        <v>-9793.7282400000004</v>
      </c>
      <c r="H22" s="220">
        <f t="shared" si="6"/>
        <v>0.34033651449845059</v>
      </c>
      <c r="I22" s="196">
        <f t="shared" si="10"/>
        <v>-28442.33524</v>
      </c>
      <c r="J22" s="220">
        <f t="shared" si="7"/>
        <v>0.15085235929168153</v>
      </c>
      <c r="K22" s="198">
        <v>0</v>
      </c>
      <c r="L22" s="198">
        <v>0</v>
      </c>
      <c r="M22" s="204"/>
      <c r="N22" s="258" t="str">
        <f t="shared" si="8"/>
        <v/>
      </c>
      <c r="O22" s="196">
        <f>D22+K22</f>
        <v>33495.159</v>
      </c>
      <c r="P22" s="196">
        <f>L22+F22</f>
        <v>5052.8237600000002</v>
      </c>
      <c r="Q22" s="196">
        <f t="shared" si="11"/>
        <v>-28442.33524</v>
      </c>
      <c r="R22" s="220">
        <f t="shared" si="9"/>
        <v>0.15085235929168153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 x14ac:dyDescent="0.4">
      <c r="A23" s="231">
        <v>14030000</v>
      </c>
      <c r="B23" s="144" t="s">
        <v>157</v>
      </c>
      <c r="C23" s="147"/>
      <c r="D23" s="196">
        <v>110497.91099999999</v>
      </c>
      <c r="E23" s="196">
        <v>48629.472000000002</v>
      </c>
      <c r="F23" s="196">
        <v>17113.024390000002</v>
      </c>
      <c r="G23" s="196">
        <f t="shared" si="5"/>
        <v>-31516.447609999999</v>
      </c>
      <c r="H23" s="220">
        <f t="shared" si="6"/>
        <v>0.35190644039894164</v>
      </c>
      <c r="I23" s="196">
        <f t="shared" si="10"/>
        <v>-93384.886609999987</v>
      </c>
      <c r="J23" s="220">
        <f t="shared" si="7"/>
        <v>0.15487192685479823</v>
      </c>
      <c r="K23" s="198">
        <v>0</v>
      </c>
      <c r="L23" s="198">
        <v>0</v>
      </c>
      <c r="M23" s="204"/>
      <c r="N23" s="258" t="str">
        <f t="shared" si="8"/>
        <v/>
      </c>
      <c r="O23" s="196">
        <f>D23+K23</f>
        <v>110497.91099999999</v>
      </c>
      <c r="P23" s="196">
        <f>L23+F23</f>
        <v>17113.024390000002</v>
      </c>
      <c r="Q23" s="196">
        <f t="shared" si="11"/>
        <v>-93384.886609999987</v>
      </c>
      <c r="R23" s="220">
        <f t="shared" si="9"/>
        <v>0.15487192685479823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 x14ac:dyDescent="0.4">
      <c r="A24" s="231">
        <v>14040000</v>
      </c>
      <c r="B24" s="144" t="s">
        <v>158</v>
      </c>
      <c r="C24" s="147" t="e">
        <f>#REF!+#REF!+#REF!+#REF!+#REF!</f>
        <v>#REF!</v>
      </c>
      <c r="D24" s="196">
        <v>129769.008</v>
      </c>
      <c r="E24" s="196">
        <v>60067.195</v>
      </c>
      <c r="F24" s="196">
        <v>66965.012130000003</v>
      </c>
      <c r="G24" s="196">
        <f t="shared" si="5"/>
        <v>6897.8171300000031</v>
      </c>
      <c r="H24" s="220">
        <f t="shared" si="6"/>
        <v>1.114835013188147</v>
      </c>
      <c r="I24" s="196">
        <f t="shared" si="10"/>
        <v>-62803.995869999999</v>
      </c>
      <c r="J24" s="220">
        <f t="shared" si="7"/>
        <v>0.5160323960402009</v>
      </c>
      <c r="K24" s="198">
        <v>0</v>
      </c>
      <c r="L24" s="198">
        <v>0</v>
      </c>
      <c r="M24" s="204">
        <f>L24-K24</f>
        <v>0</v>
      </c>
      <c r="N24" s="258" t="str">
        <f t="shared" si="8"/>
        <v/>
      </c>
      <c r="O24" s="196">
        <f>D24+K24</f>
        <v>129769.008</v>
      </c>
      <c r="P24" s="196">
        <f t="shared" si="3"/>
        <v>66965.012130000003</v>
      </c>
      <c r="Q24" s="196">
        <f t="shared" si="11"/>
        <v>-62803.995869999999</v>
      </c>
      <c r="R24" s="220">
        <f t="shared" si="9"/>
        <v>0.5160323960402009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x14ac:dyDescent="0.4">
      <c r="A25" s="234">
        <v>16000000</v>
      </c>
      <c r="B25" s="235" t="s">
        <v>194</v>
      </c>
      <c r="C25" s="147"/>
      <c r="D25" s="213">
        <v>0</v>
      </c>
      <c r="E25" s="213">
        <v>0</v>
      </c>
      <c r="F25" s="213">
        <v>3.15E-5</v>
      </c>
      <c r="G25" s="213">
        <f t="shared" si="5"/>
        <v>3.15E-5</v>
      </c>
      <c r="H25" s="220" t="str">
        <f t="shared" si="6"/>
        <v/>
      </c>
      <c r="I25" s="213">
        <f t="shared" si="10"/>
        <v>3.15E-5</v>
      </c>
      <c r="J25" s="219" t="str">
        <f t="shared" si="7"/>
        <v/>
      </c>
      <c r="K25" s="197"/>
      <c r="L25" s="197"/>
      <c r="M25" s="204"/>
      <c r="N25" s="222" t="str">
        <f t="shared" si="8"/>
        <v/>
      </c>
      <c r="O25" s="196">
        <f>D25+K25</f>
        <v>0</v>
      </c>
      <c r="P25" s="218">
        <f>L25+F25</f>
        <v>3.15E-5</v>
      </c>
      <c r="Q25" s="218">
        <f>P25-O25</f>
        <v>3.15E-5</v>
      </c>
      <c r="R25" s="219" t="str">
        <f t="shared" si="9"/>
        <v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 x14ac:dyDescent="0.35">
      <c r="A26" s="229">
        <v>18000000</v>
      </c>
      <c r="B26" s="142" t="s">
        <v>18</v>
      </c>
      <c r="C26" s="142"/>
      <c r="D26" s="181">
        <f>SUM(D27:D30)</f>
        <v>1179132.5999999999</v>
      </c>
      <c r="E26" s="181">
        <f>SUM(E27:E30)</f>
        <v>521220.73699999996</v>
      </c>
      <c r="F26" s="181">
        <f>SUM(F27:F30)</f>
        <v>507683.8862699999</v>
      </c>
      <c r="G26" s="181">
        <f t="shared" si="5"/>
        <v>-13536.850730000064</v>
      </c>
      <c r="H26" s="219">
        <f t="shared" si="6"/>
        <v>0.97402856454270337</v>
      </c>
      <c r="I26" s="181">
        <f t="shared" si="10"/>
        <v>-671448.71372999996</v>
      </c>
      <c r="J26" s="219">
        <f t="shared" si="7"/>
        <v>0.43055707752461425</v>
      </c>
      <c r="K26" s="194">
        <f>(K27+K28+K29+K30)/1000</f>
        <v>0</v>
      </c>
      <c r="L26" s="194">
        <f>(L27+L28+L29+L30)/1000</f>
        <v>0</v>
      </c>
      <c r="M26" s="180">
        <f t="shared" ref="M26:M33" si="12">L26-K26</f>
        <v>0</v>
      </c>
      <c r="N26" s="222" t="str">
        <f t="shared" si="8"/>
        <v/>
      </c>
      <c r="O26" s="181">
        <f t="shared" ref="O26:O57" si="13">D26+K26</f>
        <v>1179132.5999999999</v>
      </c>
      <c r="P26" s="181">
        <f t="shared" ref="P26:P32" si="14">L26+F26</f>
        <v>507683.8862699999</v>
      </c>
      <c r="Q26" s="192">
        <f t="shared" si="11"/>
        <v>-671448.71372999996</v>
      </c>
      <c r="R26" s="219">
        <f t="shared" si="9"/>
        <v>0.43055707752461425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 x14ac:dyDescent="0.4">
      <c r="A27" s="230">
        <v>18010000</v>
      </c>
      <c r="B27" s="144" t="s">
        <v>159</v>
      </c>
      <c r="C27" s="142"/>
      <c r="D27" s="196">
        <v>530888.73699999996</v>
      </c>
      <c r="E27" s="195">
        <v>214502.22399999999</v>
      </c>
      <c r="F27" s="196">
        <v>195654.42655</v>
      </c>
      <c r="G27" s="196">
        <f t="shared" si="5"/>
        <v>-18847.797449999984</v>
      </c>
      <c r="H27" s="220">
        <f t="shared" si="6"/>
        <v>0.91213239145716274</v>
      </c>
      <c r="I27" s="196">
        <f t="shared" si="10"/>
        <v>-335234.31044999999</v>
      </c>
      <c r="J27" s="220">
        <f t="shared" si="7"/>
        <v>0.36854130237462546</v>
      </c>
      <c r="K27" s="198">
        <v>0</v>
      </c>
      <c r="L27" s="207">
        <v>0</v>
      </c>
      <c r="M27" s="208">
        <f>L27-K27</f>
        <v>0</v>
      </c>
      <c r="N27" s="258" t="str">
        <f t="shared" si="8"/>
        <v/>
      </c>
      <c r="O27" s="183">
        <f t="shared" si="13"/>
        <v>530888.73699999996</v>
      </c>
      <c r="P27" s="183">
        <f t="shared" si="14"/>
        <v>195654.42655</v>
      </c>
      <c r="Q27" s="183">
        <f t="shared" si="11"/>
        <v>-335234.31044999999</v>
      </c>
      <c r="R27" s="220">
        <f t="shared" si="9"/>
        <v>0.36854130237462546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 x14ac:dyDescent="0.4">
      <c r="A28" s="230">
        <v>18020000</v>
      </c>
      <c r="B28" s="144" t="s">
        <v>63</v>
      </c>
      <c r="C28" s="145"/>
      <c r="D28" s="196">
        <v>2607.6999999999998</v>
      </c>
      <c r="E28" s="195">
        <v>1205.3499999999999</v>
      </c>
      <c r="F28" s="196">
        <v>1243.6513300000001</v>
      </c>
      <c r="G28" s="196">
        <f t="shared" si="5"/>
        <v>38.301330000000235</v>
      </c>
      <c r="H28" s="220">
        <f t="shared" si="6"/>
        <v>1.0317761065250759</v>
      </c>
      <c r="I28" s="196">
        <f t="shared" si="10"/>
        <v>-1364.0486699999997</v>
      </c>
      <c r="J28" s="220">
        <f t="shared" si="7"/>
        <v>0.47691503240403427</v>
      </c>
      <c r="K28" s="197">
        <v>0</v>
      </c>
      <c r="L28" s="198">
        <v>0</v>
      </c>
      <c r="M28" s="182">
        <f t="shared" si="12"/>
        <v>0</v>
      </c>
      <c r="N28" s="258" t="str">
        <f t="shared" si="8"/>
        <v/>
      </c>
      <c r="O28" s="183">
        <f t="shared" si="13"/>
        <v>2607.6999999999998</v>
      </c>
      <c r="P28" s="196">
        <f t="shared" si="14"/>
        <v>1243.6513300000001</v>
      </c>
      <c r="Q28" s="199">
        <f t="shared" si="11"/>
        <v>-1364.0486699999997</v>
      </c>
      <c r="R28" s="220">
        <f t="shared" si="9"/>
        <v>0.47691503240403427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 x14ac:dyDescent="0.4">
      <c r="A29" s="230">
        <v>18030000</v>
      </c>
      <c r="B29" s="144" t="s">
        <v>64</v>
      </c>
      <c r="C29" s="145"/>
      <c r="D29" s="196">
        <v>1172.7449999999999</v>
      </c>
      <c r="E29" s="195">
        <v>475.69499999999999</v>
      </c>
      <c r="F29" s="196">
        <v>783.57535999999993</v>
      </c>
      <c r="G29" s="196">
        <f t="shared" si="5"/>
        <v>307.88035999999994</v>
      </c>
      <c r="H29" s="220">
        <f t="shared" si="6"/>
        <v>1.6472221906894122</v>
      </c>
      <c r="I29" s="196">
        <f t="shared" si="10"/>
        <v>-389.16963999999996</v>
      </c>
      <c r="J29" s="220">
        <f t="shared" si="7"/>
        <v>0.66815493564244577</v>
      </c>
      <c r="K29" s="197">
        <v>0</v>
      </c>
      <c r="L29" s="198">
        <v>0</v>
      </c>
      <c r="M29" s="182">
        <f t="shared" si="12"/>
        <v>0</v>
      </c>
      <c r="N29" s="258" t="str">
        <f t="shared" si="8"/>
        <v/>
      </c>
      <c r="O29" s="183">
        <f t="shared" si="13"/>
        <v>1172.7449999999999</v>
      </c>
      <c r="P29" s="196">
        <f t="shared" si="14"/>
        <v>783.57535999999993</v>
      </c>
      <c r="Q29" s="199">
        <f t="shared" si="11"/>
        <v>-389.16963999999996</v>
      </c>
      <c r="R29" s="220">
        <f t="shared" si="9"/>
        <v>0.66815493564244577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 x14ac:dyDescent="0.4">
      <c r="A30" s="230">
        <v>18050000</v>
      </c>
      <c r="B30" s="144" t="s">
        <v>65</v>
      </c>
      <c r="C30" s="145"/>
      <c r="D30" s="196">
        <v>644463.41799999995</v>
      </c>
      <c r="E30" s="195">
        <v>305037.46799999999</v>
      </c>
      <c r="F30" s="196">
        <v>310002.23302999994</v>
      </c>
      <c r="G30" s="196">
        <f>F30-E30</f>
        <v>4964.7650299999514</v>
      </c>
      <c r="H30" s="220">
        <f t="shared" si="6"/>
        <v>1.0162759187012396</v>
      </c>
      <c r="I30" s="196">
        <f>F30-D30</f>
        <v>-334461.18497</v>
      </c>
      <c r="J30" s="220">
        <f t="shared" si="7"/>
        <v>0.48102378563557191</v>
      </c>
      <c r="K30" s="198">
        <v>0</v>
      </c>
      <c r="L30" s="198">
        <v>0</v>
      </c>
      <c r="M30" s="182">
        <f t="shared" si="12"/>
        <v>0</v>
      </c>
      <c r="N30" s="258" t="str">
        <f t="shared" si="8"/>
        <v/>
      </c>
      <c r="O30" s="183">
        <f>D30+K30</f>
        <v>644463.41799999995</v>
      </c>
      <c r="P30" s="196">
        <f>L30+F30</f>
        <v>310002.23302999994</v>
      </c>
      <c r="Q30" s="199">
        <f>P30-O30</f>
        <v>-334461.18497</v>
      </c>
      <c r="R30" s="220">
        <f t="shared" si="9"/>
        <v>0.48102378563557191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 x14ac:dyDescent="0.4">
      <c r="A31" s="229">
        <v>19000000</v>
      </c>
      <c r="B31" s="142" t="s">
        <v>66</v>
      </c>
      <c r="C31" s="145"/>
      <c r="D31" s="181">
        <f>D32+D33</f>
        <v>0</v>
      </c>
      <c r="E31" s="181">
        <f>E32+E33</f>
        <v>0</v>
      </c>
      <c r="F31" s="181">
        <f>F32+F33</f>
        <v>-3.5000000000000003E-2</v>
      </c>
      <c r="G31" s="218">
        <f t="shared" si="5"/>
        <v>-3.5000000000000003E-2</v>
      </c>
      <c r="H31" s="219" t="str">
        <f t="shared" si="6"/>
        <v/>
      </c>
      <c r="I31" s="218">
        <f t="shared" si="10"/>
        <v>-3.5000000000000003E-2</v>
      </c>
      <c r="J31" s="219" t="str">
        <f t="shared" si="7"/>
        <v/>
      </c>
      <c r="K31" s="180">
        <f>K32+K33</f>
        <v>3657.6819999999998</v>
      </c>
      <c r="L31" s="180">
        <f>L32+L33</f>
        <v>2223.6724100000001</v>
      </c>
      <c r="M31" s="180">
        <f t="shared" si="12"/>
        <v>-1434.0095899999997</v>
      </c>
      <c r="N31" s="222">
        <f t="shared" si="8"/>
        <v>0.60794580009962595</v>
      </c>
      <c r="O31" s="181">
        <f t="shared" si="13"/>
        <v>3657.6819999999998</v>
      </c>
      <c r="P31" s="181">
        <f t="shared" si="14"/>
        <v>2223.6374100000003</v>
      </c>
      <c r="Q31" s="181">
        <f t="shared" ref="Q31:Q54" si="15">P31-O31</f>
        <v>-1434.0445899999995</v>
      </c>
      <c r="R31" s="219">
        <f t="shared" si="9"/>
        <v>0.6079362311977915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 x14ac:dyDescent="0.4">
      <c r="A32" s="230">
        <v>19010000</v>
      </c>
      <c r="B32" s="144" t="s">
        <v>67</v>
      </c>
      <c r="C32" s="145"/>
      <c r="D32" s="202">
        <v>0</v>
      </c>
      <c r="E32" s="203">
        <v>0</v>
      </c>
      <c r="F32" s="202">
        <v>0</v>
      </c>
      <c r="G32" s="196">
        <f t="shared" si="5"/>
        <v>0</v>
      </c>
      <c r="H32" s="220" t="str">
        <f t="shared" si="6"/>
        <v/>
      </c>
      <c r="I32" s="196">
        <f t="shared" si="10"/>
        <v>0</v>
      </c>
      <c r="J32" s="220" t="str">
        <f t="shared" si="7"/>
        <v/>
      </c>
      <c r="K32" s="204">
        <v>3657.6819999999998</v>
      </c>
      <c r="L32" s="204">
        <v>2223.6724100000001</v>
      </c>
      <c r="M32" s="182">
        <f t="shared" si="12"/>
        <v>-1434.0095899999997</v>
      </c>
      <c r="N32" s="258">
        <f t="shared" si="8"/>
        <v>0.60794580009962595</v>
      </c>
      <c r="O32" s="183">
        <f t="shared" si="13"/>
        <v>3657.6819999999998</v>
      </c>
      <c r="P32" s="196">
        <f t="shared" si="14"/>
        <v>2223.6724100000001</v>
      </c>
      <c r="Q32" s="183">
        <f t="shared" si="15"/>
        <v>-1434.0095899999997</v>
      </c>
      <c r="R32" s="220">
        <f t="shared" si="9"/>
        <v>0.60794580009962595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66" customHeight="1" x14ac:dyDescent="0.4">
      <c r="A33" s="230">
        <v>19090000</v>
      </c>
      <c r="B33" s="144" t="s">
        <v>198</v>
      </c>
      <c r="C33" s="145"/>
      <c r="D33" s="196">
        <v>0</v>
      </c>
      <c r="E33" s="203">
        <v>0</v>
      </c>
      <c r="F33" s="196">
        <v>-3.5000000000000003E-2</v>
      </c>
      <c r="G33" s="196">
        <f t="shared" si="5"/>
        <v>-3.5000000000000003E-2</v>
      </c>
      <c r="H33" s="220" t="str">
        <f t="shared" si="6"/>
        <v/>
      </c>
      <c r="I33" s="196">
        <f t="shared" si="10"/>
        <v>-3.5000000000000003E-2</v>
      </c>
      <c r="J33" s="220" t="str">
        <f t="shared" si="7"/>
        <v/>
      </c>
      <c r="K33" s="204">
        <v>0</v>
      </c>
      <c r="L33" s="204"/>
      <c r="M33" s="182">
        <f t="shared" si="12"/>
        <v>0</v>
      </c>
      <c r="N33" s="258" t="str">
        <f t="shared" si="8"/>
        <v/>
      </c>
      <c r="O33" s="183">
        <f>D33+K33</f>
        <v>0</v>
      </c>
      <c r="P33" s="196">
        <f>L33+F33</f>
        <v>-3.5000000000000003E-2</v>
      </c>
      <c r="Q33" s="183">
        <f>P33-O33</f>
        <v>-3.5000000000000003E-2</v>
      </c>
      <c r="R33" s="220" t="str">
        <f t="shared" si="9"/>
        <v/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09" customFormat="1" ht="23.25" customHeight="1" x14ac:dyDescent="0.35">
      <c r="A34" s="232">
        <v>20000000</v>
      </c>
      <c r="B34" s="148" t="s">
        <v>19</v>
      </c>
      <c r="C34" s="149">
        <v>5750.4</v>
      </c>
      <c r="D34" s="180">
        <f>(D35+D36+D41+D45)</f>
        <v>153043.59</v>
      </c>
      <c r="E34" s="180">
        <f>(E35+E36+E41+E45)</f>
        <v>72444.212</v>
      </c>
      <c r="F34" s="180">
        <f>(F35+F36+F41+F45)</f>
        <v>86868.484960000002</v>
      </c>
      <c r="G34" s="180">
        <f t="shared" si="5"/>
        <v>14424.272960000002</v>
      </c>
      <c r="H34" s="219">
        <f t="shared" si="6"/>
        <v>1.1991087011892683</v>
      </c>
      <c r="I34" s="180">
        <f t="shared" ref="I34:I42" si="16">F34-D34</f>
        <v>-66175.105039999995</v>
      </c>
      <c r="J34" s="219">
        <f t="shared" si="7"/>
        <v>0.56760616344663639</v>
      </c>
      <c r="K34" s="180">
        <f>K35+K36+K41+K45</f>
        <v>301495.95316000003</v>
      </c>
      <c r="L34" s="180">
        <f>L35+L36+L41+L45</f>
        <v>128873.76369000001</v>
      </c>
      <c r="M34" s="180">
        <f t="shared" ref="M34:M46" si="17">L34-K34</f>
        <v>-172622.18947000004</v>
      </c>
      <c r="N34" s="222">
        <f t="shared" si="8"/>
        <v>0.42744773964381655</v>
      </c>
      <c r="O34" s="180">
        <f t="shared" si="13"/>
        <v>454539.54316</v>
      </c>
      <c r="P34" s="180">
        <f t="shared" ref="P34:P57" si="18">L34+F34</f>
        <v>215742.24865000002</v>
      </c>
      <c r="Q34" s="180">
        <f t="shared" si="15"/>
        <v>-238797.29450999998</v>
      </c>
      <c r="R34" s="219">
        <f t="shared" si="9"/>
        <v>0.47463911973453488</v>
      </c>
      <c r="S34" s="108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s="1" customFormat="1" ht="45.75" customHeight="1" x14ac:dyDescent="0.35">
      <c r="A35" s="229">
        <v>21000000</v>
      </c>
      <c r="B35" s="142" t="s">
        <v>49</v>
      </c>
      <c r="C35" s="146">
        <v>1</v>
      </c>
      <c r="D35" s="181">
        <v>24207.75</v>
      </c>
      <c r="E35" s="205">
        <v>11556.721</v>
      </c>
      <c r="F35" s="181">
        <v>11345.56097</v>
      </c>
      <c r="G35" s="181">
        <f t="shared" si="5"/>
        <v>-211.1600299999991</v>
      </c>
      <c r="H35" s="219">
        <f t="shared" si="6"/>
        <v>0.98172837866380969</v>
      </c>
      <c r="I35" s="181">
        <f t="shared" si="16"/>
        <v>-12862.18903</v>
      </c>
      <c r="J35" s="219">
        <f t="shared" si="7"/>
        <v>0.46867474135349219</v>
      </c>
      <c r="K35" s="180">
        <v>765.7</v>
      </c>
      <c r="L35" s="180">
        <v>611.06620999999996</v>
      </c>
      <c r="M35" s="180">
        <f t="shared" si="17"/>
        <v>-154.63379000000009</v>
      </c>
      <c r="N35" s="222">
        <f t="shared" si="8"/>
        <v>0.79804911845370241</v>
      </c>
      <c r="O35" s="181">
        <f t="shared" si="13"/>
        <v>24973.45</v>
      </c>
      <c r="P35" s="181">
        <f t="shared" si="18"/>
        <v>11956.627179999999</v>
      </c>
      <c r="Q35" s="181">
        <f t="shared" si="15"/>
        <v>-13016.822820000001</v>
      </c>
      <c r="R35" s="219">
        <f t="shared" si="9"/>
        <v>0.47877354470447614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" customFormat="1" ht="44.25" customHeight="1" x14ac:dyDescent="0.35">
      <c r="A36" s="229">
        <v>22000000</v>
      </c>
      <c r="B36" s="142" t="s">
        <v>160</v>
      </c>
      <c r="C36" s="146">
        <v>4948.8</v>
      </c>
      <c r="D36" s="181">
        <f>SUM(D37:D40)</f>
        <v>127177.128</v>
      </c>
      <c r="E36" s="209">
        <f>SUM(E37:E40)</f>
        <v>59518.921999999999</v>
      </c>
      <c r="F36" s="181">
        <f>SUM(F37:F40)</f>
        <v>69308.95564</v>
      </c>
      <c r="G36" s="181">
        <f t="shared" si="5"/>
        <v>9790.0336400000015</v>
      </c>
      <c r="H36" s="219">
        <f t="shared" si="6"/>
        <v>1.1644860711690981</v>
      </c>
      <c r="I36" s="181">
        <f t="shared" si="16"/>
        <v>-57868.172359999997</v>
      </c>
      <c r="J36" s="219">
        <f t="shared" si="7"/>
        <v>0.54497972025284291</v>
      </c>
      <c r="K36" s="206">
        <f>SUM(K37:K40)</f>
        <v>0</v>
      </c>
      <c r="L36" s="206">
        <f>SUM(L37:L40)</f>
        <v>0</v>
      </c>
      <c r="M36" s="180">
        <f t="shared" si="17"/>
        <v>0</v>
      </c>
      <c r="N36" s="222" t="str">
        <f t="shared" si="8"/>
        <v/>
      </c>
      <c r="O36" s="181">
        <f t="shared" si="13"/>
        <v>127177.128</v>
      </c>
      <c r="P36" s="181">
        <f t="shared" si="18"/>
        <v>69308.95564</v>
      </c>
      <c r="Q36" s="181">
        <f t="shared" si="15"/>
        <v>-57868.172359999997</v>
      </c>
      <c r="R36" s="219">
        <f t="shared" si="9"/>
        <v>0.54497972025284291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22.5" customHeight="1" x14ac:dyDescent="0.4">
      <c r="A37" s="230">
        <v>22010000</v>
      </c>
      <c r="B37" s="144" t="s">
        <v>94</v>
      </c>
      <c r="C37" s="146"/>
      <c r="D37" s="204">
        <v>79551.148000000001</v>
      </c>
      <c r="E37" s="195">
        <v>36302.49</v>
      </c>
      <c r="F37" s="196">
        <v>43771.781109999996</v>
      </c>
      <c r="G37" s="196">
        <f t="shared" si="5"/>
        <v>7469.2911099999983</v>
      </c>
      <c r="H37" s="220">
        <f t="shared" si="6"/>
        <v>1.2057514817854091</v>
      </c>
      <c r="I37" s="196">
        <f t="shared" si="16"/>
        <v>-35779.366890000005</v>
      </c>
      <c r="J37" s="220">
        <f t="shared" si="7"/>
        <v>0.55023443671736827</v>
      </c>
      <c r="K37" s="206"/>
      <c r="L37" s="206">
        <v>0</v>
      </c>
      <c r="M37" s="184">
        <f t="shared" si="17"/>
        <v>0</v>
      </c>
      <c r="N37" s="258" t="str">
        <f t="shared" si="8"/>
        <v/>
      </c>
      <c r="O37" s="183">
        <f t="shared" si="13"/>
        <v>79551.148000000001</v>
      </c>
      <c r="P37" s="196">
        <f t="shared" si="18"/>
        <v>43771.781109999996</v>
      </c>
      <c r="Q37" s="183">
        <f t="shared" si="15"/>
        <v>-35779.366890000005</v>
      </c>
      <c r="R37" s="220">
        <f t="shared" si="9"/>
        <v>0.55023443671736827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61.5" customHeight="1" x14ac:dyDescent="0.4">
      <c r="A38" s="230">
        <v>22080000</v>
      </c>
      <c r="B38" s="144" t="s">
        <v>161</v>
      </c>
      <c r="C38" s="145">
        <v>259.60000000000002</v>
      </c>
      <c r="D38" s="204">
        <v>46628.45</v>
      </c>
      <c r="E38" s="195">
        <v>22823.040000000001</v>
      </c>
      <c r="F38" s="204">
        <v>25209.989079999999</v>
      </c>
      <c r="G38" s="196">
        <f t="shared" si="5"/>
        <v>2386.9490799999985</v>
      </c>
      <c r="H38" s="220">
        <f t="shared" si="6"/>
        <v>1.1045850631642409</v>
      </c>
      <c r="I38" s="196">
        <f t="shared" si="16"/>
        <v>-21418.460919999998</v>
      </c>
      <c r="J38" s="220">
        <f t="shared" si="7"/>
        <v>0.54065681102417085</v>
      </c>
      <c r="K38" s="198"/>
      <c r="L38" s="198">
        <v>0</v>
      </c>
      <c r="M38" s="184">
        <f t="shared" si="17"/>
        <v>0</v>
      </c>
      <c r="N38" s="258" t="str">
        <f t="shared" si="8"/>
        <v/>
      </c>
      <c r="O38" s="183">
        <f t="shared" si="13"/>
        <v>46628.45</v>
      </c>
      <c r="P38" s="196">
        <f t="shared" si="18"/>
        <v>25209.989079999999</v>
      </c>
      <c r="Q38" s="183">
        <f t="shared" si="15"/>
        <v>-21418.460919999998</v>
      </c>
      <c r="R38" s="220">
        <f t="shared" si="9"/>
        <v>0.54065681102417085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23.25" customHeight="1" x14ac:dyDescent="0.4">
      <c r="A39" s="230">
        <v>22090000</v>
      </c>
      <c r="B39" s="144" t="s">
        <v>29</v>
      </c>
      <c r="C39" s="147">
        <v>4672.3</v>
      </c>
      <c r="D39" s="204">
        <v>947.13</v>
      </c>
      <c r="E39" s="195">
        <v>368.09199999999998</v>
      </c>
      <c r="F39" s="204">
        <v>296.31031999999999</v>
      </c>
      <c r="G39" s="196">
        <f t="shared" si="5"/>
        <v>-71.781679999999994</v>
      </c>
      <c r="H39" s="220">
        <f t="shared" si="6"/>
        <v>0.8049898394966476</v>
      </c>
      <c r="I39" s="196">
        <f t="shared" si="16"/>
        <v>-650.81968000000006</v>
      </c>
      <c r="J39" s="220">
        <f t="shared" si="7"/>
        <v>0.31285073854697876</v>
      </c>
      <c r="K39" s="198"/>
      <c r="L39" s="198">
        <v>0</v>
      </c>
      <c r="M39" s="184">
        <f t="shared" si="17"/>
        <v>0</v>
      </c>
      <c r="N39" s="258" t="str">
        <f t="shared" si="8"/>
        <v/>
      </c>
      <c r="O39" s="183">
        <f t="shared" si="13"/>
        <v>947.13</v>
      </c>
      <c r="P39" s="196">
        <f t="shared" si="18"/>
        <v>296.31031999999999</v>
      </c>
      <c r="Q39" s="183">
        <f t="shared" si="15"/>
        <v>-650.81968000000006</v>
      </c>
      <c r="R39" s="220">
        <f t="shared" si="9"/>
        <v>0.31285073854697876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120" customHeight="1" x14ac:dyDescent="0.4">
      <c r="A40" s="230">
        <v>22130000</v>
      </c>
      <c r="B40" s="144" t="s">
        <v>179</v>
      </c>
      <c r="C40" s="147"/>
      <c r="D40" s="204">
        <v>50.4</v>
      </c>
      <c r="E40" s="210">
        <v>25.3</v>
      </c>
      <c r="F40" s="204">
        <v>30.875130000000002</v>
      </c>
      <c r="G40" s="196">
        <f t="shared" si="5"/>
        <v>5.5751300000000015</v>
      </c>
      <c r="H40" s="220">
        <f t="shared" si="6"/>
        <v>1.2203608695652175</v>
      </c>
      <c r="I40" s="196">
        <f t="shared" si="16"/>
        <v>-19.524869999999996</v>
      </c>
      <c r="J40" s="220">
        <f t="shared" si="7"/>
        <v>0.61260178571428581</v>
      </c>
      <c r="K40" s="198"/>
      <c r="L40" s="198">
        <v>0</v>
      </c>
      <c r="M40" s="184">
        <f t="shared" si="17"/>
        <v>0</v>
      </c>
      <c r="N40" s="258" t="str">
        <f t="shared" si="8"/>
        <v/>
      </c>
      <c r="O40" s="183">
        <f t="shared" si="13"/>
        <v>50.4</v>
      </c>
      <c r="P40" s="196">
        <f t="shared" si="18"/>
        <v>30.875130000000002</v>
      </c>
      <c r="Q40" s="183">
        <f t="shared" si="15"/>
        <v>-19.524869999999996</v>
      </c>
      <c r="R40" s="220">
        <f t="shared" si="9"/>
        <v>0.61260178571428581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20.25" customHeight="1" x14ac:dyDescent="0.35">
      <c r="A41" s="229">
        <v>24000000</v>
      </c>
      <c r="B41" s="142" t="s">
        <v>36</v>
      </c>
      <c r="C41" s="146">
        <f>C42+C45</f>
        <v>300.2</v>
      </c>
      <c r="D41" s="181">
        <f>SUM(D42:D43)</f>
        <v>1658.712</v>
      </c>
      <c r="E41" s="181">
        <f>SUM(E42:E43)</f>
        <v>1368.569</v>
      </c>
      <c r="F41" s="181">
        <f>SUM(F42:F43)</f>
        <v>6213.9683499999992</v>
      </c>
      <c r="G41" s="181">
        <f t="shared" si="5"/>
        <v>4845.3993499999997</v>
      </c>
      <c r="H41" s="219">
        <f t="shared" si="6"/>
        <v>4.5404859747663426</v>
      </c>
      <c r="I41" s="181">
        <f t="shared" si="16"/>
        <v>4555.2563499999997</v>
      </c>
      <c r="J41" s="219">
        <f t="shared" si="7"/>
        <v>3.746261165289694</v>
      </c>
      <c r="K41" s="180">
        <f>K42+K43+K44</f>
        <v>3292.0383299999999</v>
      </c>
      <c r="L41" s="180">
        <f>L42+L43+L44</f>
        <v>558.21430999999995</v>
      </c>
      <c r="M41" s="180">
        <f t="shared" si="17"/>
        <v>-2733.82402</v>
      </c>
      <c r="N41" s="222">
        <f t="shared" si="8"/>
        <v>0.16956494853448439</v>
      </c>
      <c r="O41" s="181">
        <f t="shared" si="13"/>
        <v>4950.7503299999998</v>
      </c>
      <c r="P41" s="181">
        <f t="shared" si="18"/>
        <v>6772.1826599999995</v>
      </c>
      <c r="Q41" s="181">
        <f t="shared" si="15"/>
        <v>1821.4323299999996</v>
      </c>
      <c r="R41" s="219">
        <f t="shared" si="9"/>
        <v>1.3679103587516197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24" customHeight="1" x14ac:dyDescent="0.4">
      <c r="A42" s="230">
        <v>24060000</v>
      </c>
      <c r="B42" s="144" t="s">
        <v>20</v>
      </c>
      <c r="C42" s="145">
        <v>300.2</v>
      </c>
      <c r="D42" s="196">
        <v>1658.712</v>
      </c>
      <c r="E42" s="195">
        <v>1368.569</v>
      </c>
      <c r="F42" s="196">
        <v>6213.9683499999992</v>
      </c>
      <c r="G42" s="196">
        <f t="shared" si="5"/>
        <v>4845.3993499999997</v>
      </c>
      <c r="H42" s="220">
        <f t="shared" si="6"/>
        <v>4.5404859747663426</v>
      </c>
      <c r="I42" s="196">
        <f t="shared" si="16"/>
        <v>4555.2563499999997</v>
      </c>
      <c r="J42" s="220">
        <f t="shared" si="7"/>
        <v>3.746261165289694</v>
      </c>
      <c r="K42" s="204">
        <v>331.42533000000003</v>
      </c>
      <c r="L42" s="182">
        <v>392.88348999999999</v>
      </c>
      <c r="M42" s="182">
        <f t="shared" si="17"/>
        <v>61.458159999999964</v>
      </c>
      <c r="N42" s="258">
        <f t="shared" si="8"/>
        <v>1.185435917043516</v>
      </c>
      <c r="O42" s="183">
        <f t="shared" si="13"/>
        <v>1990.13733</v>
      </c>
      <c r="P42" s="196">
        <f>L42+F42</f>
        <v>6606.8518399999994</v>
      </c>
      <c r="Q42" s="183">
        <f t="shared" si="15"/>
        <v>4616.7145099999998</v>
      </c>
      <c r="R42" s="220">
        <f t="shared" si="9"/>
        <v>3.3197969508968508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55.5" customHeight="1" x14ac:dyDescent="0.4">
      <c r="A43" s="230">
        <v>24110000</v>
      </c>
      <c r="B43" s="144" t="s">
        <v>60</v>
      </c>
      <c r="C43" s="145"/>
      <c r="D43" s="202">
        <v>0</v>
      </c>
      <c r="E43" s="203">
        <v>0</v>
      </c>
      <c r="F43" s="202">
        <v>0</v>
      </c>
      <c r="G43" s="196">
        <f t="shared" si="5"/>
        <v>0</v>
      </c>
      <c r="H43" s="220" t="str">
        <f t="shared" si="6"/>
        <v/>
      </c>
      <c r="I43" s="196"/>
      <c r="J43" s="220" t="str">
        <f t="shared" si="7"/>
        <v/>
      </c>
      <c r="K43" s="204">
        <v>21.613</v>
      </c>
      <c r="L43" s="182">
        <v>19.748069999999998</v>
      </c>
      <c r="M43" s="182">
        <f t="shared" si="17"/>
        <v>-1.8649300000000011</v>
      </c>
      <c r="N43" s="258">
        <f t="shared" si="8"/>
        <v>0.913712580391431</v>
      </c>
      <c r="O43" s="183">
        <f t="shared" si="13"/>
        <v>21.613</v>
      </c>
      <c r="P43" s="196">
        <f>L43+F43</f>
        <v>19.748069999999998</v>
      </c>
      <c r="Q43" s="183">
        <f t="shared" si="15"/>
        <v>-1.8649300000000011</v>
      </c>
      <c r="R43" s="220">
        <f t="shared" si="9"/>
        <v>0.913712580391431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59.25" customHeight="1" x14ac:dyDescent="0.4">
      <c r="A44" s="230" t="s">
        <v>68</v>
      </c>
      <c r="B44" s="144" t="s">
        <v>69</v>
      </c>
      <c r="C44" s="145"/>
      <c r="D44" s="202">
        <v>0</v>
      </c>
      <c r="E44" s="203">
        <v>0</v>
      </c>
      <c r="F44" s="202">
        <v>0</v>
      </c>
      <c r="G44" s="196">
        <f t="shared" si="5"/>
        <v>0</v>
      </c>
      <c r="H44" s="220" t="str">
        <f t="shared" si="6"/>
        <v/>
      </c>
      <c r="I44" s="196"/>
      <c r="J44" s="220" t="str">
        <f t="shared" si="7"/>
        <v/>
      </c>
      <c r="K44" s="204">
        <v>2939</v>
      </c>
      <c r="L44" s="182">
        <v>145.58275</v>
      </c>
      <c r="M44" s="182">
        <f t="shared" si="17"/>
        <v>-2793.41725</v>
      </c>
      <c r="N44" s="258">
        <f t="shared" si="8"/>
        <v>4.9534790745151415E-2</v>
      </c>
      <c r="O44" s="183">
        <f t="shared" si="13"/>
        <v>2939</v>
      </c>
      <c r="P44" s="196">
        <f>L44+F44</f>
        <v>145.58275</v>
      </c>
      <c r="Q44" s="183">
        <f t="shared" si="15"/>
        <v>-2793.41725</v>
      </c>
      <c r="R44" s="220">
        <f t="shared" si="9"/>
        <v>4.9534790745151415E-2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22.5" customHeight="1" x14ac:dyDescent="0.4">
      <c r="A45" s="229">
        <v>25000000</v>
      </c>
      <c r="B45" s="142" t="s">
        <v>30</v>
      </c>
      <c r="C45" s="146"/>
      <c r="D45" s="200">
        <v>0</v>
      </c>
      <c r="E45" s="201">
        <v>0</v>
      </c>
      <c r="F45" s="200">
        <v>0</v>
      </c>
      <c r="G45" s="196">
        <f t="shared" si="5"/>
        <v>0</v>
      </c>
      <c r="H45" s="219" t="str">
        <f t="shared" si="6"/>
        <v/>
      </c>
      <c r="I45" s="181">
        <f>F45-D45</f>
        <v>0</v>
      </c>
      <c r="J45" s="219" t="str">
        <f t="shared" si="7"/>
        <v/>
      </c>
      <c r="K45" s="180">
        <v>297438.21483000001</v>
      </c>
      <c r="L45" s="180">
        <v>127704.48317000001</v>
      </c>
      <c r="M45" s="180">
        <f t="shared" si="17"/>
        <v>-169733.73165999999</v>
      </c>
      <c r="N45" s="222">
        <f t="shared" si="8"/>
        <v>0.42934793447099306</v>
      </c>
      <c r="O45" s="181">
        <f t="shared" si="13"/>
        <v>297438.21483000001</v>
      </c>
      <c r="P45" s="218">
        <f>L45+F45</f>
        <v>127704.48317000001</v>
      </c>
      <c r="Q45" s="181">
        <f t="shared" si="15"/>
        <v>-169733.73165999999</v>
      </c>
      <c r="R45" s="219">
        <f t="shared" si="9"/>
        <v>0.42934793447099306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24.75" customHeight="1" x14ac:dyDescent="0.35">
      <c r="A46" s="229">
        <v>30000000</v>
      </c>
      <c r="B46" s="142" t="s">
        <v>46</v>
      </c>
      <c r="C46" s="150"/>
      <c r="D46" s="181">
        <v>18.38</v>
      </c>
      <c r="E46" s="181">
        <v>7.08</v>
      </c>
      <c r="F46" s="181">
        <v>27.75629</v>
      </c>
      <c r="G46" s="218">
        <f t="shared" si="5"/>
        <v>20.676290000000002</v>
      </c>
      <c r="H46" s="219">
        <f t="shared" si="6"/>
        <v>3.9203799435028248</v>
      </c>
      <c r="I46" s="181">
        <f>F46-D46</f>
        <v>9.3762900000000009</v>
      </c>
      <c r="J46" s="219">
        <f t="shared" si="7"/>
        <v>1.5101354733405876</v>
      </c>
      <c r="K46" s="180">
        <v>158531.73000000001</v>
      </c>
      <c r="L46" s="180">
        <v>78690.844230000002</v>
      </c>
      <c r="M46" s="180">
        <f t="shared" si="17"/>
        <v>-79840.885770000008</v>
      </c>
      <c r="N46" s="222">
        <f t="shared" si="8"/>
        <v>0.49637283482618905</v>
      </c>
      <c r="O46" s="181">
        <f t="shared" si="13"/>
        <v>158550.11000000002</v>
      </c>
      <c r="P46" s="181">
        <f t="shared" si="18"/>
        <v>78718.600520000007</v>
      </c>
      <c r="Q46" s="181">
        <f t="shared" si="15"/>
        <v>-79831.509480000008</v>
      </c>
      <c r="R46" s="219">
        <f t="shared" si="9"/>
        <v>0.49649035576197331</v>
      </c>
      <c r="S46" s="51"/>
      <c r="T46" s="51"/>
      <c r="U46" s="51"/>
      <c r="V46" s="51"/>
      <c r="W46" s="5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09" customFormat="1" ht="41.25" hidden="1" customHeight="1" x14ac:dyDescent="0.35">
      <c r="A47" s="232" t="s">
        <v>167</v>
      </c>
      <c r="B47" s="148" t="s">
        <v>168</v>
      </c>
      <c r="C47" s="151"/>
      <c r="D47" s="206">
        <v>0</v>
      </c>
      <c r="E47" s="211">
        <v>0</v>
      </c>
      <c r="F47" s="206">
        <v>0</v>
      </c>
      <c r="G47" s="181">
        <f>F47-E47</f>
        <v>0</v>
      </c>
      <c r="H47" s="219" t="str">
        <f t="shared" si="6"/>
        <v/>
      </c>
      <c r="I47" s="181">
        <f>F47-D47</f>
        <v>0</v>
      </c>
      <c r="J47" s="219" t="str">
        <f t="shared" si="7"/>
        <v/>
      </c>
      <c r="K47" s="180"/>
      <c r="L47" s="180"/>
      <c r="M47" s="180">
        <f t="shared" ref="M47:M55" si="19">L47-K47</f>
        <v>0</v>
      </c>
      <c r="N47" s="222" t="str">
        <f t="shared" si="8"/>
        <v/>
      </c>
      <c r="O47" s="180">
        <f>D47+K47</f>
        <v>0</v>
      </c>
      <c r="P47" s="180">
        <f>L47+F47</f>
        <v>0</v>
      </c>
      <c r="Q47" s="180">
        <f>P47-O47</f>
        <v>0</v>
      </c>
      <c r="R47" s="219" t="str">
        <f t="shared" si="9"/>
        <v/>
      </c>
      <c r="S47" s="108"/>
      <c r="T47" s="108"/>
      <c r="U47" s="108"/>
      <c r="V47" s="108"/>
      <c r="W47" s="111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s="1" customFormat="1" ht="30" customHeight="1" x14ac:dyDescent="0.35">
      <c r="A48" s="229">
        <v>50000000</v>
      </c>
      <c r="B48" s="142" t="s">
        <v>21</v>
      </c>
      <c r="C48" s="146" t="e">
        <f>#REF!+C49</f>
        <v>#REF!</v>
      </c>
      <c r="D48" s="200">
        <f>D49</f>
        <v>0</v>
      </c>
      <c r="E48" s="200">
        <f>E49</f>
        <v>0</v>
      </c>
      <c r="F48" s="200">
        <f>F49</f>
        <v>0</v>
      </c>
      <c r="G48" s="181">
        <f>F48-E48</f>
        <v>0</v>
      </c>
      <c r="H48" s="219" t="str">
        <f t="shared" si="6"/>
        <v/>
      </c>
      <c r="I48" s="181">
        <f>F48-D48</f>
        <v>0</v>
      </c>
      <c r="J48" s="219" t="str">
        <f t="shared" si="7"/>
        <v/>
      </c>
      <c r="K48" s="180">
        <f>K49</f>
        <v>10165.941999999999</v>
      </c>
      <c r="L48" s="180">
        <f>L49</f>
        <v>4997.8670099999999</v>
      </c>
      <c r="M48" s="180">
        <f t="shared" si="19"/>
        <v>-5168.0749899999992</v>
      </c>
      <c r="N48" s="222">
        <f t="shared" si="8"/>
        <v>0.49162851902952037</v>
      </c>
      <c r="O48" s="181">
        <f t="shared" si="13"/>
        <v>10165.941999999999</v>
      </c>
      <c r="P48" s="181">
        <f t="shared" si="18"/>
        <v>4997.8670099999999</v>
      </c>
      <c r="Q48" s="181">
        <f t="shared" si="15"/>
        <v>-5168.0749899999992</v>
      </c>
      <c r="R48" s="219">
        <f t="shared" si="9"/>
        <v>0.49162851902952037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" customFormat="1" ht="81" customHeight="1" x14ac:dyDescent="0.4">
      <c r="A49" s="230">
        <v>50110000</v>
      </c>
      <c r="B49" s="144" t="s">
        <v>162</v>
      </c>
      <c r="C49" s="145"/>
      <c r="D49" s="202">
        <v>0</v>
      </c>
      <c r="E49" s="203">
        <v>0</v>
      </c>
      <c r="F49" s="202">
        <v>0</v>
      </c>
      <c r="G49" s="196">
        <f t="shared" si="5"/>
        <v>0</v>
      </c>
      <c r="H49" s="220" t="str">
        <f t="shared" si="6"/>
        <v/>
      </c>
      <c r="I49" s="196"/>
      <c r="J49" s="220" t="str">
        <f t="shared" si="7"/>
        <v/>
      </c>
      <c r="K49" s="204">
        <v>10165.941999999999</v>
      </c>
      <c r="L49" s="182">
        <v>4997.8670099999999</v>
      </c>
      <c r="M49" s="184">
        <f t="shared" si="19"/>
        <v>-5168.0749899999992</v>
      </c>
      <c r="N49" s="258">
        <f t="shared" si="8"/>
        <v>0.49162851902952037</v>
      </c>
      <c r="O49" s="183">
        <f t="shared" si="13"/>
        <v>10165.941999999999</v>
      </c>
      <c r="P49" s="196">
        <f t="shared" si="18"/>
        <v>4997.8670099999999</v>
      </c>
      <c r="Q49" s="183">
        <f t="shared" si="15"/>
        <v>-5168.0749899999992</v>
      </c>
      <c r="R49" s="220">
        <f t="shared" si="9"/>
        <v>0.49162851902952037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0.25" customHeight="1" x14ac:dyDescent="0.35">
      <c r="A50" s="8">
        <v>900101</v>
      </c>
      <c r="B50" s="152" t="s">
        <v>22</v>
      </c>
      <c r="C50" s="153" t="e">
        <f>C10+C34+C48+#REF!</f>
        <v>#REF!</v>
      </c>
      <c r="D50" s="212">
        <f>D10+D34+D48+D46</f>
        <v>4904055.3899999997</v>
      </c>
      <c r="E50" s="212">
        <f>E10+E34+E48+E46</f>
        <v>2326973.423</v>
      </c>
      <c r="F50" s="212">
        <f>F10+F34+F48+F46</f>
        <v>2417945.5692015002</v>
      </c>
      <c r="G50" s="212">
        <f t="shared" si="5"/>
        <v>90972.146201500203</v>
      </c>
      <c r="H50" s="221">
        <f t="shared" ref="H50:H59" si="20">IFERROR(F50/E50,"")</f>
        <v>1.0390946219249106</v>
      </c>
      <c r="I50" s="212">
        <f t="shared" ref="I50:I59" si="21">F50-D50</f>
        <v>-2486109.8207984995</v>
      </c>
      <c r="J50" s="221">
        <f t="shared" ref="J50:J59" si="22">IFERROR(F50/D50,"")</f>
        <v>0.4930502159767613</v>
      </c>
      <c r="K50" s="212">
        <f>K10+K34+K46+K48+K47</f>
        <v>473851.30716000003</v>
      </c>
      <c r="L50" s="212">
        <f>L10+L34+L46+L48+L47</f>
        <v>214786.14734000002</v>
      </c>
      <c r="M50" s="212">
        <f t="shared" si="19"/>
        <v>-259065.15982</v>
      </c>
      <c r="N50" s="221">
        <f t="shared" ref="N50:N59" si="23">IFERROR(L50/K50,"")</f>
        <v>0.45327752418223383</v>
      </c>
      <c r="O50" s="212">
        <f t="shared" si="13"/>
        <v>5377906.69716</v>
      </c>
      <c r="P50" s="212">
        <f t="shared" si="18"/>
        <v>2632731.7165415003</v>
      </c>
      <c r="Q50" s="212">
        <f t="shared" si="15"/>
        <v>-2745174.9806184997</v>
      </c>
      <c r="R50" s="221">
        <f t="shared" ref="R50:R59" si="24">IFERROR(P50/O50,"")</f>
        <v>0.48954581490448884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s="1" customFormat="1" ht="22.5" customHeight="1" x14ac:dyDescent="0.35">
      <c r="A51" s="229">
        <v>40000000</v>
      </c>
      <c r="B51" s="142" t="s">
        <v>31</v>
      </c>
      <c r="C51" s="154">
        <f>C52+C70</f>
        <v>226954.7</v>
      </c>
      <c r="D51" s="180">
        <f>D52</f>
        <v>3995479.5999999996</v>
      </c>
      <c r="E51" s="181">
        <f>E52</f>
        <v>2357233.6</v>
      </c>
      <c r="F51" s="181">
        <f>F52</f>
        <v>2355573</v>
      </c>
      <c r="G51" s="181">
        <f t="shared" si="5"/>
        <v>-1660.6000000000931</v>
      </c>
      <c r="H51" s="257">
        <f t="shared" si="20"/>
        <v>0.99929553015025741</v>
      </c>
      <c r="I51" s="181">
        <f t="shared" si="21"/>
        <v>-1639906.5999999996</v>
      </c>
      <c r="J51" s="257">
        <f t="shared" si="22"/>
        <v>0.58955951120361128</v>
      </c>
      <c r="K51" s="180">
        <f>K52</f>
        <v>379697.8</v>
      </c>
      <c r="L51" s="180">
        <f>L52</f>
        <v>43986.8</v>
      </c>
      <c r="M51" s="181">
        <f t="shared" si="19"/>
        <v>-335711</v>
      </c>
      <c r="N51" s="257">
        <f t="shared" si="23"/>
        <v>0.11584686558626361</v>
      </c>
      <c r="O51" s="181">
        <f t="shared" si="13"/>
        <v>4375177.3999999994</v>
      </c>
      <c r="P51" s="181">
        <f t="shared" si="18"/>
        <v>2399559.7999999998</v>
      </c>
      <c r="Q51" s="181">
        <f t="shared" si="15"/>
        <v>-1975617.5999999996</v>
      </c>
      <c r="R51" s="257">
        <f t="shared" si="24"/>
        <v>0.54844857262244961</v>
      </c>
    </row>
    <row r="52" spans="1:33" s="1" customFormat="1" ht="23.25" customHeight="1" x14ac:dyDescent="0.35">
      <c r="A52" s="229">
        <v>41000000</v>
      </c>
      <c r="B52" s="142" t="s">
        <v>32</v>
      </c>
      <c r="C52" s="154">
        <f>C53+C57</f>
        <v>226954.7</v>
      </c>
      <c r="D52" s="181">
        <f>D53+D57</f>
        <v>3995479.5999999996</v>
      </c>
      <c r="E52" s="181">
        <f>E53+E57</f>
        <v>2357233.6</v>
      </c>
      <c r="F52" s="181">
        <f>F53+F57</f>
        <v>2355573</v>
      </c>
      <c r="G52" s="181">
        <f t="shared" si="5"/>
        <v>-1660.6000000000931</v>
      </c>
      <c r="H52" s="257">
        <f t="shared" si="20"/>
        <v>0.99929553015025741</v>
      </c>
      <c r="I52" s="181">
        <f t="shared" si="21"/>
        <v>-1639906.5999999996</v>
      </c>
      <c r="J52" s="257">
        <f t="shared" si="22"/>
        <v>0.58955951120361128</v>
      </c>
      <c r="K52" s="180">
        <f>K53+K57</f>
        <v>379697.8</v>
      </c>
      <c r="L52" s="180">
        <f>L53+L57</f>
        <v>43986.8</v>
      </c>
      <c r="M52" s="181">
        <f t="shared" si="19"/>
        <v>-335711</v>
      </c>
      <c r="N52" s="257">
        <f t="shared" si="23"/>
        <v>0.11584686558626361</v>
      </c>
      <c r="O52" s="181">
        <f t="shared" si="13"/>
        <v>4375177.3999999994</v>
      </c>
      <c r="P52" s="181">
        <f t="shared" si="18"/>
        <v>2399559.7999999998</v>
      </c>
      <c r="Q52" s="181">
        <f t="shared" si="15"/>
        <v>-1975617.5999999996</v>
      </c>
      <c r="R52" s="257">
        <f t="shared" si="24"/>
        <v>0.54844857262244961</v>
      </c>
    </row>
    <row r="53" spans="1:33" s="116" customFormat="1" ht="23.25" customHeight="1" x14ac:dyDescent="0.35">
      <c r="A53" s="229">
        <v>41020000</v>
      </c>
      <c r="B53" s="171" t="s">
        <v>44</v>
      </c>
      <c r="C53" s="155">
        <f>SUM(C54:C54)</f>
        <v>226954.7</v>
      </c>
      <c r="D53" s="213">
        <f>D54+D55+D56</f>
        <v>1280124.7</v>
      </c>
      <c r="E53" s="213">
        <f>E54+E55+E56</f>
        <v>659366.20000000007</v>
      </c>
      <c r="F53" s="213">
        <f>F54+F55+F56</f>
        <v>659366.20000000007</v>
      </c>
      <c r="G53" s="181">
        <f t="shared" si="5"/>
        <v>0</v>
      </c>
      <c r="H53" s="257">
        <f t="shared" si="20"/>
        <v>1</v>
      </c>
      <c r="I53" s="213">
        <f t="shared" si="21"/>
        <v>-620758.49999999988</v>
      </c>
      <c r="J53" s="257">
        <f t="shared" si="22"/>
        <v>0.51507966372338576</v>
      </c>
      <c r="K53" s="214">
        <f>K54+K55</f>
        <v>0</v>
      </c>
      <c r="L53" s="214">
        <f>L54+L55</f>
        <v>0</v>
      </c>
      <c r="M53" s="181">
        <f t="shared" si="19"/>
        <v>0</v>
      </c>
      <c r="N53" s="257" t="str">
        <f t="shared" si="23"/>
        <v/>
      </c>
      <c r="O53" s="193">
        <f t="shared" si="13"/>
        <v>1280124.7</v>
      </c>
      <c r="P53" s="213">
        <f t="shared" si="18"/>
        <v>659366.20000000007</v>
      </c>
      <c r="Q53" s="193">
        <f t="shared" si="15"/>
        <v>-620758.49999999988</v>
      </c>
      <c r="R53" s="257">
        <f t="shared" si="24"/>
        <v>0.51507966372338576</v>
      </c>
    </row>
    <row r="54" spans="1:33" s="1" customFormat="1" ht="29.25" customHeight="1" x14ac:dyDescent="0.4">
      <c r="A54" s="230">
        <v>41020100</v>
      </c>
      <c r="B54" s="144" t="s">
        <v>82</v>
      </c>
      <c r="C54" s="156">
        <v>226954.7</v>
      </c>
      <c r="D54" s="196">
        <v>1128304.7</v>
      </c>
      <c r="E54" s="196">
        <v>564154.80000000005</v>
      </c>
      <c r="F54" s="196">
        <v>564154.80000000005</v>
      </c>
      <c r="G54" s="181">
        <f t="shared" si="5"/>
        <v>0</v>
      </c>
      <c r="H54" s="258">
        <f t="shared" si="20"/>
        <v>1</v>
      </c>
      <c r="I54" s="196">
        <f t="shared" si="21"/>
        <v>-564149.89999999991</v>
      </c>
      <c r="J54" s="258">
        <f t="shared" si="22"/>
        <v>0.50000217139926839</v>
      </c>
      <c r="K54" s="198">
        <v>0</v>
      </c>
      <c r="L54" s="198">
        <v>0</v>
      </c>
      <c r="M54" s="181">
        <f t="shared" si="19"/>
        <v>0</v>
      </c>
      <c r="N54" s="258" t="str">
        <f t="shared" si="23"/>
        <v/>
      </c>
      <c r="O54" s="183">
        <f t="shared" si="13"/>
        <v>1128304.7</v>
      </c>
      <c r="P54" s="196">
        <f t="shared" si="18"/>
        <v>564154.80000000005</v>
      </c>
      <c r="Q54" s="183">
        <f t="shared" si="15"/>
        <v>-564149.89999999991</v>
      </c>
      <c r="R54" s="258">
        <f t="shared" si="24"/>
        <v>0.50000217139926839</v>
      </c>
    </row>
    <row r="55" spans="1:33" s="1" customFormat="1" ht="84" customHeight="1" x14ac:dyDescent="0.4">
      <c r="A55" s="230">
        <v>41020200</v>
      </c>
      <c r="B55" s="144" t="s">
        <v>135</v>
      </c>
      <c r="C55" s="156"/>
      <c r="D55" s="196">
        <v>113217.4</v>
      </c>
      <c r="E55" s="196">
        <v>56608.800000000003</v>
      </c>
      <c r="F55" s="196">
        <v>56608.800000000003</v>
      </c>
      <c r="G55" s="181">
        <f t="shared" si="5"/>
        <v>0</v>
      </c>
      <c r="H55" s="258">
        <f t="shared" si="20"/>
        <v>1</v>
      </c>
      <c r="I55" s="196">
        <f t="shared" si="21"/>
        <v>-56608.599999999991</v>
      </c>
      <c r="J55" s="258">
        <f t="shared" si="22"/>
        <v>0.50000088325646064</v>
      </c>
      <c r="K55" s="198">
        <v>0</v>
      </c>
      <c r="L55" s="198">
        <v>0</v>
      </c>
      <c r="M55" s="181">
        <f t="shared" si="19"/>
        <v>0</v>
      </c>
      <c r="N55" s="258" t="str">
        <f t="shared" si="23"/>
        <v/>
      </c>
      <c r="O55" s="183">
        <f t="shared" si="13"/>
        <v>113217.4</v>
      </c>
      <c r="P55" s="196">
        <f>L55+F55</f>
        <v>56608.800000000003</v>
      </c>
      <c r="Q55" s="183">
        <f>P55-O55</f>
        <v>-56608.599999999991</v>
      </c>
      <c r="R55" s="258">
        <f t="shared" si="24"/>
        <v>0.50000088325646064</v>
      </c>
    </row>
    <row r="56" spans="1:33" s="1" customFormat="1" ht="152.25" customHeight="1" x14ac:dyDescent="0.4">
      <c r="A56" s="230">
        <v>410211100</v>
      </c>
      <c r="B56" s="144" t="s">
        <v>205</v>
      </c>
      <c r="C56" s="156"/>
      <c r="D56" s="196">
        <v>38602.6</v>
      </c>
      <c r="E56" s="196">
        <v>38602.6</v>
      </c>
      <c r="F56" s="196">
        <v>38602.6</v>
      </c>
      <c r="G56" s="181">
        <f>F56-E56</f>
        <v>0</v>
      </c>
      <c r="H56" s="258">
        <f>IFERROR(F56/E56,"")</f>
        <v>1</v>
      </c>
      <c r="I56" s="196">
        <f>F56-D56</f>
        <v>0</v>
      </c>
      <c r="J56" s="258">
        <f>IFERROR(F56/D56,"")</f>
        <v>1</v>
      </c>
      <c r="K56" s="198">
        <v>0</v>
      </c>
      <c r="L56" s="198">
        <v>0</v>
      </c>
      <c r="M56" s="181">
        <f>L56-K56</f>
        <v>0</v>
      </c>
      <c r="N56" s="258" t="str">
        <f>IFERROR(L56/K56,"")</f>
        <v/>
      </c>
      <c r="O56" s="183">
        <f>D56+K56</f>
        <v>38602.6</v>
      </c>
      <c r="P56" s="196">
        <f>L56+F56</f>
        <v>38602.6</v>
      </c>
      <c r="Q56" s="183">
        <f>P56-O56</f>
        <v>0</v>
      </c>
      <c r="R56" s="258">
        <f>IFERROR(P56/O56,"")</f>
        <v>1</v>
      </c>
    </row>
    <row r="57" spans="1:33" s="1" customFormat="1" ht="23.25" customHeight="1" x14ac:dyDescent="0.35">
      <c r="A57" s="229">
        <v>41030000</v>
      </c>
      <c r="B57" s="157" t="s">
        <v>45</v>
      </c>
      <c r="C57" s="146">
        <f>C64</f>
        <v>0</v>
      </c>
      <c r="D57" s="181">
        <f>SUM(D58:D64)</f>
        <v>2715354.9</v>
      </c>
      <c r="E57" s="181">
        <f>SUM(E58:E64)</f>
        <v>1697867.4000000001</v>
      </c>
      <c r="F57" s="181">
        <f>SUM(F58:F64)</f>
        <v>1696206.7999999998</v>
      </c>
      <c r="G57" s="181">
        <f>F57-E57</f>
        <v>-1660.600000000326</v>
      </c>
      <c r="H57" s="257">
        <f t="shared" si="20"/>
        <v>0.99902194953504597</v>
      </c>
      <c r="I57" s="181">
        <f t="shared" si="21"/>
        <v>-1019148.1000000001</v>
      </c>
      <c r="J57" s="257">
        <f t="shared" si="22"/>
        <v>0.62467222977003845</v>
      </c>
      <c r="K57" s="180">
        <f>SUM(K58:K64)</f>
        <v>379697.8</v>
      </c>
      <c r="L57" s="180">
        <f>SUM(L58:L64)</f>
        <v>43986.8</v>
      </c>
      <c r="M57" s="180">
        <f>SUM(M58:M64)</f>
        <v>-335711</v>
      </c>
      <c r="N57" s="257">
        <f t="shared" si="23"/>
        <v>0.11584686558626361</v>
      </c>
      <c r="O57" s="181">
        <f t="shared" si="13"/>
        <v>3095052.6999999997</v>
      </c>
      <c r="P57" s="181">
        <f t="shared" si="18"/>
        <v>1740193.5999999999</v>
      </c>
      <c r="Q57" s="181">
        <f>P57-O57</f>
        <v>-1354859.0999999999</v>
      </c>
      <c r="R57" s="257">
        <f t="shared" si="24"/>
        <v>0.56225007089540024</v>
      </c>
    </row>
    <row r="58" spans="1:33" s="1" customFormat="1" ht="107.25" hidden="1" customHeight="1" x14ac:dyDescent="0.4">
      <c r="A58" s="230">
        <v>41030400</v>
      </c>
      <c r="B58" s="236" t="s">
        <v>196</v>
      </c>
      <c r="C58" s="146"/>
      <c r="D58" s="183"/>
      <c r="E58" s="183"/>
      <c r="F58" s="183"/>
      <c r="G58" s="183">
        <f>F58-E58</f>
        <v>0</v>
      </c>
      <c r="H58" s="257" t="str">
        <f t="shared" si="20"/>
        <v/>
      </c>
      <c r="I58" s="183">
        <f t="shared" si="21"/>
        <v>0</v>
      </c>
      <c r="J58" s="257" t="str">
        <f t="shared" si="22"/>
        <v/>
      </c>
      <c r="K58" s="182"/>
      <c r="L58" s="182"/>
      <c r="M58" s="183">
        <f>L58-K58</f>
        <v>0</v>
      </c>
      <c r="N58" s="257" t="str">
        <f t="shared" si="23"/>
        <v/>
      </c>
      <c r="O58" s="183">
        <f>D58+K58</f>
        <v>0</v>
      </c>
      <c r="P58" s="183">
        <f>L58+F58</f>
        <v>0</v>
      </c>
      <c r="Q58" s="183">
        <f>P58-O58</f>
        <v>0</v>
      </c>
      <c r="R58" s="257" t="str">
        <f t="shared" si="24"/>
        <v/>
      </c>
    </row>
    <row r="59" spans="1:33" s="1" customFormat="1" ht="409.6" hidden="1" customHeight="1" x14ac:dyDescent="0.4">
      <c r="A59" s="230">
        <v>41030500</v>
      </c>
      <c r="B59" s="216" t="s">
        <v>195</v>
      </c>
      <c r="C59" s="146"/>
      <c r="D59" s="183"/>
      <c r="E59" s="183"/>
      <c r="F59" s="183"/>
      <c r="G59" s="183">
        <f>F59-E59</f>
        <v>0</v>
      </c>
      <c r="H59" s="258" t="str">
        <f t="shared" si="20"/>
        <v/>
      </c>
      <c r="I59" s="183">
        <f t="shared" si="21"/>
        <v>0</v>
      </c>
      <c r="J59" s="258" t="str">
        <f t="shared" si="22"/>
        <v/>
      </c>
      <c r="K59" s="182"/>
      <c r="L59" s="182"/>
      <c r="M59" s="183">
        <f>L59-K59</f>
        <v>0</v>
      </c>
      <c r="N59" s="257" t="str">
        <f t="shared" si="23"/>
        <v/>
      </c>
      <c r="O59" s="183">
        <f>D59+K59</f>
        <v>0</v>
      </c>
      <c r="P59" s="183">
        <f>L59+F59</f>
        <v>0</v>
      </c>
      <c r="Q59" s="183">
        <f>P59-O59</f>
        <v>0</v>
      </c>
      <c r="R59" s="258" t="str">
        <f t="shared" si="24"/>
        <v/>
      </c>
    </row>
    <row r="60" spans="1:33" s="1" customFormat="1" ht="82.5" customHeight="1" x14ac:dyDescent="0.4">
      <c r="A60" s="230">
        <v>41030600</v>
      </c>
      <c r="B60" s="216" t="s">
        <v>206</v>
      </c>
      <c r="C60" s="146"/>
      <c r="D60" s="183">
        <v>3504.3</v>
      </c>
      <c r="E60" s="183">
        <v>1817.7</v>
      </c>
      <c r="F60" s="183">
        <v>1536.3</v>
      </c>
      <c r="G60" s="183"/>
      <c r="H60" s="258"/>
      <c r="I60" s="183"/>
      <c r="J60" s="258"/>
      <c r="K60" s="182"/>
      <c r="L60" s="182"/>
      <c r="M60" s="183"/>
      <c r="N60" s="257"/>
      <c r="O60" s="183"/>
      <c r="P60" s="183"/>
      <c r="Q60" s="183"/>
      <c r="R60" s="258"/>
    </row>
    <row r="61" spans="1:33" s="1" customFormat="1" ht="61.5" customHeight="1" x14ac:dyDescent="0.4">
      <c r="A61" s="230">
        <v>41033000</v>
      </c>
      <c r="B61" s="216" t="s">
        <v>193</v>
      </c>
      <c r="C61" s="146"/>
      <c r="D61" s="183">
        <v>51636.2</v>
      </c>
      <c r="E61" s="183">
        <v>34424.1</v>
      </c>
      <c r="F61" s="183">
        <v>34424.1</v>
      </c>
      <c r="G61" s="183">
        <f>F61-E61</f>
        <v>0</v>
      </c>
      <c r="H61" s="258">
        <f>IFERROR(F61/E61,"")</f>
        <v>1</v>
      </c>
      <c r="I61" s="183">
        <f>F61-D61</f>
        <v>-17212.099999999999</v>
      </c>
      <c r="J61" s="258">
        <f>IFERROR(F61/D61,"")</f>
        <v>0.66666602112471485</v>
      </c>
      <c r="K61" s="182"/>
      <c r="L61" s="182"/>
      <c r="M61" s="183">
        <f>L61-K61</f>
        <v>0</v>
      </c>
      <c r="N61" s="258" t="str">
        <f>IFERROR(L61/K61,"")</f>
        <v/>
      </c>
      <c r="O61" s="183">
        <f>D61+K61</f>
        <v>51636.2</v>
      </c>
      <c r="P61" s="183">
        <f>L61+F61</f>
        <v>34424.1</v>
      </c>
      <c r="Q61" s="183">
        <f>P61-O61</f>
        <v>-17212.099999999999</v>
      </c>
      <c r="R61" s="258">
        <f>IFERROR(P61/O61,"")</f>
        <v>0.66666602112471485</v>
      </c>
    </row>
    <row r="62" spans="1:33" s="1" customFormat="1" ht="44.25" customHeight="1" x14ac:dyDescent="0.4">
      <c r="A62" s="230" t="s">
        <v>180</v>
      </c>
      <c r="B62" s="216" t="s">
        <v>183</v>
      </c>
      <c r="C62" s="146"/>
      <c r="D62" s="183">
        <v>2644591.7999999998</v>
      </c>
      <c r="E62" s="183">
        <v>1654771.5</v>
      </c>
      <c r="F62" s="183">
        <v>1654771.5</v>
      </c>
      <c r="G62" s="183">
        <f>F62-E62</f>
        <v>0</v>
      </c>
      <c r="H62" s="258">
        <f>IFERROR(F62/E62,"")</f>
        <v>1</v>
      </c>
      <c r="I62" s="183">
        <f>F62-D62</f>
        <v>-989820.29999999981</v>
      </c>
      <c r="J62" s="258">
        <f>IFERROR(F62/D62,"")</f>
        <v>0.62571906182269799</v>
      </c>
      <c r="K62" s="182"/>
      <c r="L62" s="182"/>
      <c r="M62" s="183">
        <f>L62-K62</f>
        <v>0</v>
      </c>
      <c r="N62" s="257" t="str">
        <f>IFERROR(L62/K62,"")</f>
        <v/>
      </c>
      <c r="O62" s="183">
        <f>D62+K62</f>
        <v>2644591.7999999998</v>
      </c>
      <c r="P62" s="183">
        <f>L62+F62</f>
        <v>1654771.5</v>
      </c>
      <c r="Q62" s="183">
        <f>P62-O62</f>
        <v>-989820.29999999981</v>
      </c>
      <c r="R62" s="258">
        <f>IFERROR(P62/O62,"")</f>
        <v>0.62571906182269799</v>
      </c>
    </row>
    <row r="63" spans="1:33" s="1" customFormat="1" ht="72" customHeight="1" x14ac:dyDescent="0.4">
      <c r="A63" s="230" t="s">
        <v>181</v>
      </c>
      <c r="B63" s="216" t="s">
        <v>185</v>
      </c>
      <c r="C63" s="146"/>
      <c r="D63" s="183">
        <v>15622.6</v>
      </c>
      <c r="E63" s="183">
        <v>6854.1</v>
      </c>
      <c r="F63" s="183">
        <v>5474.9</v>
      </c>
      <c r="G63" s="183">
        <f>F63-E63</f>
        <v>-1379.2000000000007</v>
      </c>
      <c r="H63" s="258">
        <f>IFERROR(F63/E63,"")</f>
        <v>0.79877737412643512</v>
      </c>
      <c r="I63" s="183">
        <f>F63-D63</f>
        <v>-10147.700000000001</v>
      </c>
      <c r="J63" s="258">
        <f>IFERROR(F63/D63,"")</f>
        <v>0.35044742872505213</v>
      </c>
      <c r="K63" s="182"/>
      <c r="L63" s="182"/>
      <c r="M63" s="183">
        <f>L63-K63</f>
        <v>0</v>
      </c>
      <c r="N63" s="257" t="str">
        <f>IFERROR(L63/K63,"")</f>
        <v/>
      </c>
      <c r="O63" s="183">
        <f>D63+K63</f>
        <v>15622.6</v>
      </c>
      <c r="P63" s="183">
        <f>L63+F63</f>
        <v>5474.9</v>
      </c>
      <c r="Q63" s="183">
        <f>P63-O63</f>
        <v>-10147.700000000001</v>
      </c>
      <c r="R63" s="258">
        <f>IFERROR(P63/O63,"")</f>
        <v>0.35044742872505213</v>
      </c>
    </row>
    <row r="64" spans="1:33" s="1" customFormat="1" ht="133.5" customHeight="1" x14ac:dyDescent="0.4">
      <c r="A64" s="230" t="s">
        <v>182</v>
      </c>
      <c r="B64" s="216" t="s">
        <v>184</v>
      </c>
      <c r="C64" s="145"/>
      <c r="D64" s="196">
        <v>0</v>
      </c>
      <c r="E64" s="196">
        <v>0</v>
      </c>
      <c r="F64" s="196">
        <v>0</v>
      </c>
      <c r="G64" s="183">
        <f>F64-E64</f>
        <v>0</v>
      </c>
      <c r="H64" s="258" t="str">
        <f>IFERROR(F64/E64,"")</f>
        <v/>
      </c>
      <c r="I64" s="183">
        <f>F64-D64</f>
        <v>0</v>
      </c>
      <c r="J64" s="258" t="str">
        <f>IFERROR(F64/D64,"")</f>
        <v/>
      </c>
      <c r="K64" s="204">
        <v>379697.8</v>
      </c>
      <c r="L64" s="196">
        <v>43986.8</v>
      </c>
      <c r="M64" s="183">
        <f>L64-K64</f>
        <v>-335711</v>
      </c>
      <c r="N64" s="258">
        <f>IFERROR(L64/K64,"")</f>
        <v>0.11584686558626361</v>
      </c>
      <c r="O64" s="183">
        <f>D64+K64</f>
        <v>379697.8</v>
      </c>
      <c r="P64" s="183">
        <f>L64+F64</f>
        <v>43986.8</v>
      </c>
      <c r="Q64" s="183">
        <f>P64-O64</f>
        <v>-335711</v>
      </c>
      <c r="R64" s="258">
        <f>IFERROR(P64/O64,"")</f>
        <v>0.11584686558626361</v>
      </c>
    </row>
    <row r="65" spans="1:33" ht="20.399999999999999" x14ac:dyDescent="0.35">
      <c r="A65" s="110">
        <v>900102</v>
      </c>
      <c r="B65" s="158" t="s">
        <v>23</v>
      </c>
      <c r="C65" s="158"/>
      <c r="D65" s="212">
        <f>D50+D51</f>
        <v>8899534.9899999984</v>
      </c>
      <c r="E65" s="212">
        <f>E50+E51</f>
        <v>4684207.023</v>
      </c>
      <c r="F65" s="212">
        <f>F51+F50</f>
        <v>4773518.5692015002</v>
      </c>
      <c r="G65" s="212">
        <f t="shared" si="5"/>
        <v>89311.54620150011</v>
      </c>
      <c r="H65" s="221">
        <f t="shared" ref="H65:H72" si="25">IFERROR(F65/E65,"")</f>
        <v>1.0190665241230736</v>
      </c>
      <c r="I65" s="212">
        <f t="shared" ref="I65:I72" si="26">F65-D65</f>
        <v>-4126016.4207984982</v>
      </c>
      <c r="J65" s="221">
        <f>IFERROR(F65/D65,"")</f>
        <v>0.5363784259026213</v>
      </c>
      <c r="K65" s="212">
        <f>K51+K50</f>
        <v>853549.10716000001</v>
      </c>
      <c r="L65" s="212">
        <f>L51+L50</f>
        <v>258772.94734000001</v>
      </c>
      <c r="M65" s="212">
        <f>L65-K65</f>
        <v>-594776.15981999994</v>
      </c>
      <c r="N65" s="221">
        <f>IFERROR(L65/K65,"")</f>
        <v>0.30317288738197035</v>
      </c>
      <c r="O65" s="212">
        <f>O51+O50</f>
        <v>9753084.0971600004</v>
      </c>
      <c r="P65" s="212">
        <f>P51+P50</f>
        <v>5032291.5165414996</v>
      </c>
      <c r="Q65" s="212">
        <f t="shared" ref="Q65:Q71" si="27">P65-O65</f>
        <v>-4720792.5806185007</v>
      </c>
      <c r="R65" s="221">
        <f>IFERROR(P65/O65,"")</f>
        <v>0.51596925304959196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s="1" customFormat="1" ht="46.8" hidden="1" x14ac:dyDescent="0.35">
      <c r="A66" s="13" t="s">
        <v>76</v>
      </c>
      <c r="B66" s="17" t="s">
        <v>73</v>
      </c>
      <c r="C66" s="45"/>
      <c r="D66" s="124"/>
      <c r="E66" s="124"/>
      <c r="F66" s="124"/>
      <c r="G66" s="125"/>
      <c r="H66" s="221" t="str">
        <f t="shared" si="25"/>
        <v/>
      </c>
      <c r="I66" s="125">
        <f t="shared" si="26"/>
        <v>0</v>
      </c>
      <c r="J66" s="125" t="e">
        <f t="shared" ref="J66:J72" si="28">F66/D66*100</f>
        <v>#DIV/0!</v>
      </c>
      <c r="K66" s="126">
        <v>0</v>
      </c>
      <c r="L66" s="126">
        <v>0</v>
      </c>
      <c r="M66" s="127"/>
      <c r="N66" s="127"/>
      <c r="O66" s="128">
        <f t="shared" ref="O66:O72" si="29">D66+K66</f>
        <v>0</v>
      </c>
      <c r="P66" s="128">
        <f t="shared" ref="P66:P72" si="30">L66+F66</f>
        <v>0</v>
      </c>
      <c r="Q66" s="128">
        <f t="shared" si="27"/>
        <v>0</v>
      </c>
      <c r="R66" s="128" t="e">
        <f t="shared" ref="R66:R72" si="31">P66/O66*100</f>
        <v>#DIV/0!</v>
      </c>
    </row>
    <row r="67" spans="1:33" s="1" customFormat="1" ht="31.2" hidden="1" x14ac:dyDescent="0.35">
      <c r="A67" s="13" t="s">
        <v>77</v>
      </c>
      <c r="B67" s="17" t="s">
        <v>74</v>
      </c>
      <c r="C67" s="45"/>
      <c r="D67" s="124"/>
      <c r="E67" s="124"/>
      <c r="F67" s="124"/>
      <c r="G67" s="125"/>
      <c r="H67" s="221" t="str">
        <f t="shared" si="25"/>
        <v/>
      </c>
      <c r="I67" s="125">
        <f t="shared" si="26"/>
        <v>0</v>
      </c>
      <c r="J67" s="125" t="e">
        <f t="shared" si="28"/>
        <v>#DIV/0!</v>
      </c>
      <c r="K67" s="126">
        <v>0</v>
      </c>
      <c r="L67" s="126">
        <v>0</v>
      </c>
      <c r="M67" s="127"/>
      <c r="N67" s="127"/>
      <c r="O67" s="128">
        <f t="shared" si="29"/>
        <v>0</v>
      </c>
      <c r="P67" s="128">
        <f t="shared" si="30"/>
        <v>0</v>
      </c>
      <c r="Q67" s="128">
        <f t="shared" si="27"/>
        <v>0</v>
      </c>
      <c r="R67" s="128" t="e">
        <f t="shared" si="31"/>
        <v>#DIV/0!</v>
      </c>
    </row>
    <row r="68" spans="1:33" s="1" customFormat="1" ht="46.8" hidden="1" x14ac:dyDescent="0.35">
      <c r="A68" s="13" t="s">
        <v>71</v>
      </c>
      <c r="B68" s="17" t="s">
        <v>78</v>
      </c>
      <c r="C68" s="45"/>
      <c r="D68" s="124"/>
      <c r="E68" s="124"/>
      <c r="F68" s="124"/>
      <c r="G68" s="125"/>
      <c r="H68" s="221" t="str">
        <f t="shared" si="25"/>
        <v/>
      </c>
      <c r="I68" s="125">
        <f t="shared" si="26"/>
        <v>0</v>
      </c>
      <c r="J68" s="125" t="e">
        <f t="shared" si="28"/>
        <v>#DIV/0!</v>
      </c>
      <c r="K68" s="129"/>
      <c r="L68" s="129">
        <v>0</v>
      </c>
      <c r="M68" s="125">
        <f>L68-K68</f>
        <v>0</v>
      </c>
      <c r="N68" s="127" t="e">
        <f>L68/K68*100</f>
        <v>#DIV/0!</v>
      </c>
      <c r="O68" s="128">
        <f t="shared" si="29"/>
        <v>0</v>
      </c>
      <c r="P68" s="128">
        <f t="shared" si="30"/>
        <v>0</v>
      </c>
      <c r="Q68" s="128">
        <f t="shared" si="27"/>
        <v>0</v>
      </c>
      <c r="R68" s="128" t="e">
        <f t="shared" si="31"/>
        <v>#DIV/0!</v>
      </c>
    </row>
    <row r="69" spans="1:33" s="1" customFormat="1" ht="20.399999999999999" hidden="1" x14ac:dyDescent="0.35">
      <c r="A69" s="13" t="s">
        <v>72</v>
      </c>
      <c r="B69" s="17" t="s">
        <v>75</v>
      </c>
      <c r="C69" s="45"/>
      <c r="D69" s="124"/>
      <c r="E69" s="124"/>
      <c r="F69" s="124"/>
      <c r="G69" s="125"/>
      <c r="H69" s="221" t="str">
        <f t="shared" si="25"/>
        <v/>
      </c>
      <c r="I69" s="125">
        <f t="shared" si="26"/>
        <v>0</v>
      </c>
      <c r="J69" s="125" t="e">
        <f t="shared" si="28"/>
        <v>#DIV/0!</v>
      </c>
      <c r="K69" s="129">
        <v>14155.1</v>
      </c>
      <c r="L69" s="129">
        <v>14356.1</v>
      </c>
      <c r="M69" s="125">
        <f>L69-K69</f>
        <v>201</v>
      </c>
      <c r="N69" s="125">
        <f>L69/K69*100</f>
        <v>101.41998290368844</v>
      </c>
      <c r="O69" s="128">
        <f t="shared" si="29"/>
        <v>14155.1</v>
      </c>
      <c r="P69" s="128">
        <f t="shared" si="30"/>
        <v>14356.1</v>
      </c>
      <c r="Q69" s="128">
        <f t="shared" si="27"/>
        <v>201</v>
      </c>
      <c r="R69" s="128">
        <f t="shared" si="31"/>
        <v>101.41998290368844</v>
      </c>
    </row>
    <row r="70" spans="1:33" ht="31.2" hidden="1" x14ac:dyDescent="0.35">
      <c r="A70" s="4">
        <v>43000000</v>
      </c>
      <c r="B70" s="6" t="s">
        <v>58</v>
      </c>
      <c r="C70" s="7">
        <f>C71</f>
        <v>0</v>
      </c>
      <c r="D70" s="130"/>
      <c r="E70" s="130"/>
      <c r="F70" s="130">
        <f>F71</f>
        <v>0</v>
      </c>
      <c r="G70" s="131"/>
      <c r="H70" s="221" t="str">
        <f t="shared" si="25"/>
        <v/>
      </c>
      <c r="I70" s="131">
        <f t="shared" si="26"/>
        <v>0</v>
      </c>
      <c r="J70" s="131" t="e">
        <f t="shared" si="28"/>
        <v>#DIV/0!</v>
      </c>
      <c r="K70" s="132">
        <f>K71</f>
        <v>0</v>
      </c>
      <c r="L70" s="132">
        <f>L71</f>
        <v>0</v>
      </c>
      <c r="M70" s="131">
        <f>L70-K70</f>
        <v>0</v>
      </c>
      <c r="N70" s="131" t="e">
        <f>L70/K70*100</f>
        <v>#DIV/0!</v>
      </c>
      <c r="O70" s="133">
        <f t="shared" si="29"/>
        <v>0</v>
      </c>
      <c r="P70" s="133">
        <f t="shared" si="30"/>
        <v>0</v>
      </c>
      <c r="Q70" s="133">
        <f t="shared" si="27"/>
        <v>0</v>
      </c>
      <c r="R70" s="133" t="e">
        <f t="shared" si="31"/>
        <v>#DIV/0!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20.399999999999999" hidden="1" x14ac:dyDescent="0.35">
      <c r="A71" s="13">
        <v>43010000</v>
      </c>
      <c r="B71" s="17" t="s">
        <v>33</v>
      </c>
      <c r="C71" s="14"/>
      <c r="D71" s="134"/>
      <c r="E71" s="134"/>
      <c r="F71" s="134"/>
      <c r="G71" s="135"/>
      <c r="H71" s="221" t="str">
        <f t="shared" si="25"/>
        <v/>
      </c>
      <c r="I71" s="135">
        <f t="shared" si="26"/>
        <v>0</v>
      </c>
      <c r="J71" s="135" t="e">
        <f t="shared" si="28"/>
        <v>#DIV/0!</v>
      </c>
      <c r="K71" s="136"/>
      <c r="L71" s="136"/>
      <c r="M71" s="128">
        <f>L71-K71</f>
        <v>0</v>
      </c>
      <c r="N71" s="125" t="e">
        <f>L71/K71*100</f>
        <v>#DIV/0!</v>
      </c>
      <c r="O71" s="133">
        <f t="shared" si="29"/>
        <v>0</v>
      </c>
      <c r="P71" s="133">
        <f t="shared" si="30"/>
        <v>0</v>
      </c>
      <c r="Q71" s="133">
        <f t="shared" si="27"/>
        <v>0</v>
      </c>
      <c r="R71" s="133" t="e">
        <f t="shared" si="31"/>
        <v>#DIV/0!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20.399999999999999" hidden="1" x14ac:dyDescent="0.35">
      <c r="A72" s="8">
        <v>900103</v>
      </c>
      <c r="B72" s="9" t="s">
        <v>79</v>
      </c>
      <c r="C72" s="10" t="e">
        <f>C50+C51</f>
        <v>#REF!</v>
      </c>
      <c r="D72" s="137">
        <f>D65+D66+D67+D68+D69</f>
        <v>8899534.9899999984</v>
      </c>
      <c r="E72" s="137"/>
      <c r="F72" s="137">
        <f>F65+F66+F67+F68+F69</f>
        <v>4773518.5692015002</v>
      </c>
      <c r="G72" s="138"/>
      <c r="H72" s="221" t="str">
        <f t="shared" si="25"/>
        <v/>
      </c>
      <c r="I72" s="138">
        <f t="shared" si="26"/>
        <v>-4126016.4207984982</v>
      </c>
      <c r="J72" s="138">
        <f t="shared" si="28"/>
        <v>53.637842590262132</v>
      </c>
      <c r="K72" s="126">
        <f>K65+K68+K69</f>
        <v>867704.20715999999</v>
      </c>
      <c r="L72" s="126">
        <f>L65+L68+L69</f>
        <v>273129.04733999999</v>
      </c>
      <c r="M72" s="138">
        <f>L72-K72</f>
        <v>-594575.15981999994</v>
      </c>
      <c r="N72" s="139">
        <f>L72/K72*100</f>
        <v>31.477206758505027</v>
      </c>
      <c r="O72" s="138">
        <f t="shared" si="29"/>
        <v>9767239.1971599981</v>
      </c>
      <c r="P72" s="138">
        <f t="shared" si="30"/>
        <v>5046647.6165415002</v>
      </c>
      <c r="Q72" s="138">
        <f>P72-O72</f>
        <v>-4720591.5806184979</v>
      </c>
      <c r="R72" s="139">
        <f t="shared" si="31"/>
        <v>51.669131006936986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3">
      <c r="B73" s="30"/>
      <c r="C73" s="30"/>
      <c r="D73" s="140"/>
      <c r="E73" s="140"/>
      <c r="F73" s="84"/>
      <c r="G73" s="120"/>
      <c r="H73" s="120"/>
      <c r="I73" s="141"/>
      <c r="J73" s="141"/>
      <c r="K73" s="105"/>
      <c r="L73" s="105"/>
      <c r="M73" s="119"/>
      <c r="N73" s="119"/>
      <c r="O73" s="120"/>
      <c r="P73" s="120"/>
      <c r="Q73" s="120"/>
      <c r="R73" s="120"/>
    </row>
    <row r="74" spans="1:33" x14ac:dyDescent="0.3">
      <c r="B74" s="56"/>
      <c r="C74" s="33"/>
      <c r="D74" s="121"/>
      <c r="E74" s="121"/>
      <c r="F74" s="121"/>
      <c r="G74" s="122"/>
      <c r="H74" s="122"/>
      <c r="I74" s="120"/>
      <c r="J74" s="120"/>
      <c r="K74" s="123"/>
      <c r="L74" s="123"/>
      <c r="M74" s="119"/>
      <c r="N74" s="119"/>
      <c r="O74" s="120"/>
      <c r="P74" s="120"/>
      <c r="Q74" s="120"/>
      <c r="R74" s="120"/>
    </row>
    <row r="75" spans="1:33" x14ac:dyDescent="0.3">
      <c r="B75" s="32"/>
      <c r="C75" s="33"/>
      <c r="D75" s="83"/>
      <c r="E75" s="83"/>
      <c r="F75" s="79"/>
      <c r="G75" s="47"/>
      <c r="H75" s="47"/>
      <c r="I75" s="47"/>
      <c r="J75" s="47"/>
      <c r="K75" s="114"/>
      <c r="L75" s="114"/>
    </row>
    <row r="76" spans="1:33" ht="17.399999999999999" x14ac:dyDescent="0.3">
      <c r="B76" s="117"/>
      <c r="C76" s="34"/>
      <c r="D76" s="78"/>
      <c r="E76" s="78"/>
      <c r="F76" s="84"/>
      <c r="K76" s="112"/>
      <c r="L76" s="112"/>
    </row>
    <row r="77" spans="1:33" x14ac:dyDescent="0.3">
      <c r="B77" s="24"/>
      <c r="C77" s="24"/>
      <c r="D77" s="78"/>
      <c r="E77" s="78"/>
      <c r="F77" s="78"/>
      <c r="G77" s="47"/>
      <c r="H77" s="47"/>
    </row>
    <row r="78" spans="1:33" x14ac:dyDescent="0.3">
      <c r="B78" s="24"/>
      <c r="C78" s="24"/>
      <c r="D78" s="78"/>
      <c r="E78" s="78"/>
    </row>
    <row r="79" spans="1:33" x14ac:dyDescent="0.3">
      <c r="B79" s="24"/>
      <c r="C79" s="24"/>
      <c r="D79" s="81"/>
      <c r="E79" s="81"/>
    </row>
    <row r="80" spans="1:33" x14ac:dyDescent="0.3">
      <c r="B80" s="24"/>
      <c r="C80" s="24"/>
      <c r="D80" s="85"/>
      <c r="E80" s="81"/>
    </row>
    <row r="81" spans="2:5" x14ac:dyDescent="0.3">
      <c r="B81" s="24"/>
      <c r="C81" s="24"/>
      <c r="D81" s="81"/>
      <c r="E81" s="81"/>
    </row>
    <row r="82" spans="2:5" x14ac:dyDescent="0.3">
      <c r="D82" s="84"/>
    </row>
    <row r="125" spans="1:13" x14ac:dyDescent="0.3">
      <c r="A125" s="267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</row>
  </sheetData>
  <mergeCells count="12">
    <mergeCell ref="A1:R1"/>
    <mergeCell ref="A2:R2"/>
    <mergeCell ref="A3:R3"/>
    <mergeCell ref="O7:R7"/>
    <mergeCell ref="C7:J7"/>
    <mergeCell ref="A4:S4"/>
    <mergeCell ref="A125:M125"/>
    <mergeCell ref="A5:R5"/>
    <mergeCell ref="K7:N7"/>
    <mergeCell ref="A7:A8"/>
    <mergeCell ref="B7:B8"/>
    <mergeCell ref="Q6:R6"/>
  </mergeCells>
  <phoneticPr fontId="15" type="noConversion"/>
  <printOptions horizontalCentered="1"/>
  <pageMargins left="0.19685039370078741" right="0.27559055118110237" top="0.39370078740157483" bottom="0.27559055118110237" header="0.15748031496062992" footer="0.15748031496062992"/>
  <pageSetup paperSize="9" scale="37" orientation="landscape" horizontalDpi="4294967294" verticalDpi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8"/>
  <sheetViews>
    <sheetView showGridLines="0" showZeros="0" tabSelected="1" view="pageBreakPreview" zoomScale="75" zoomScaleNormal="7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3" sqref="H53"/>
    </sheetView>
  </sheetViews>
  <sheetFormatPr defaultColWidth="7.5546875" defaultRowHeight="15.6" x14ac:dyDescent="0.3"/>
  <cols>
    <col min="1" max="1" width="11" style="36" customWidth="1"/>
    <col min="2" max="2" width="57.44140625" style="28" customWidth="1"/>
    <col min="3" max="3" width="25" style="97" customWidth="1"/>
    <col min="4" max="4" width="25" style="247" customWidth="1"/>
    <col min="5" max="5" width="22.6640625" style="103" customWidth="1"/>
    <col min="6" max="6" width="22.33203125" style="5" customWidth="1"/>
    <col min="7" max="7" width="20.88671875" style="5" customWidth="1"/>
    <col min="8" max="8" width="25.109375" style="5" customWidth="1"/>
    <col min="9" max="9" width="17" style="23" customWidth="1"/>
    <col min="10" max="10" width="23" style="1" customWidth="1"/>
    <col min="11" max="11" width="22.33203125" style="1" customWidth="1"/>
    <col min="12" max="12" width="27" style="22" customWidth="1"/>
    <col min="13" max="13" width="16.33203125" style="22" customWidth="1"/>
    <col min="14" max="14" width="1" style="5" hidden="1" customWidth="1"/>
    <col min="15" max="15" width="23.109375" style="5" customWidth="1"/>
    <col min="16" max="16" width="22" style="5" customWidth="1"/>
    <col min="17" max="17" width="22.88671875" style="5" customWidth="1"/>
    <col min="18" max="18" width="14" style="5" customWidth="1"/>
    <col min="19" max="20" width="7.5546875" style="23" customWidth="1"/>
    <col min="21" max="16384" width="7.5546875" style="5"/>
  </cols>
  <sheetData>
    <row r="1" spans="1:20" ht="18" customHeight="1" x14ac:dyDescent="0.35">
      <c r="A1" s="287" t="s">
        <v>118</v>
      </c>
      <c r="B1" s="287"/>
      <c r="C1" s="287"/>
      <c r="D1" s="287"/>
      <c r="E1" s="98"/>
      <c r="F1" s="48"/>
      <c r="G1" s="48"/>
      <c r="H1" s="47"/>
      <c r="I1" s="31"/>
      <c r="J1" s="1" t="s">
        <v>24</v>
      </c>
    </row>
    <row r="2" spans="1:20" s="1" customFormat="1" x14ac:dyDescent="0.3">
      <c r="A2" s="35"/>
      <c r="B2" s="35" t="s">
        <v>24</v>
      </c>
      <c r="C2" s="91"/>
      <c r="D2" s="238"/>
      <c r="E2" s="99"/>
      <c r="F2" s="49"/>
      <c r="G2" s="49"/>
      <c r="H2" s="50"/>
      <c r="I2" s="76"/>
      <c r="J2" s="77"/>
      <c r="K2" s="248"/>
      <c r="L2" s="249"/>
      <c r="M2" s="22"/>
      <c r="R2" s="1" t="s">
        <v>199</v>
      </c>
      <c r="S2" s="22"/>
      <c r="T2" s="22"/>
    </row>
    <row r="3" spans="1:20" s="22" customFormat="1" ht="20.399999999999999" x14ac:dyDescent="0.3">
      <c r="A3" s="271" t="s">
        <v>115</v>
      </c>
      <c r="B3" s="272" t="s">
        <v>25</v>
      </c>
      <c r="C3" s="286" t="s">
        <v>55</v>
      </c>
      <c r="D3" s="286"/>
      <c r="E3" s="286"/>
      <c r="F3" s="286"/>
      <c r="G3" s="286"/>
      <c r="H3" s="286"/>
      <c r="I3" s="286"/>
      <c r="J3" s="286" t="s">
        <v>56</v>
      </c>
      <c r="K3" s="286"/>
      <c r="L3" s="286"/>
      <c r="M3" s="286"/>
      <c r="N3" s="286" t="s">
        <v>57</v>
      </c>
      <c r="O3" s="286"/>
      <c r="P3" s="286"/>
      <c r="Q3" s="286"/>
      <c r="R3" s="286"/>
    </row>
    <row r="4" spans="1:20" s="63" customFormat="1" ht="128.25" customHeight="1" x14ac:dyDescent="0.25">
      <c r="A4" s="271"/>
      <c r="B4" s="272"/>
      <c r="C4" s="92" t="s">
        <v>203</v>
      </c>
      <c r="D4" s="86" t="s">
        <v>210</v>
      </c>
      <c r="E4" s="100" t="s">
        <v>62</v>
      </c>
      <c r="F4" s="75" t="s">
        <v>213</v>
      </c>
      <c r="G4" s="58" t="s">
        <v>212</v>
      </c>
      <c r="H4" s="64" t="s">
        <v>93</v>
      </c>
      <c r="I4" s="64" t="s">
        <v>187</v>
      </c>
      <c r="J4" s="64" t="s">
        <v>201</v>
      </c>
      <c r="K4" s="59" t="s">
        <v>62</v>
      </c>
      <c r="L4" s="59" t="s">
        <v>170</v>
      </c>
      <c r="M4" s="59" t="s">
        <v>10</v>
      </c>
      <c r="N4" s="60" t="s">
        <v>61</v>
      </c>
      <c r="O4" s="60" t="s">
        <v>204</v>
      </c>
      <c r="P4" s="59" t="s">
        <v>62</v>
      </c>
      <c r="Q4" s="59" t="s">
        <v>177</v>
      </c>
      <c r="R4" s="59" t="s">
        <v>10</v>
      </c>
    </row>
    <row r="5" spans="1:20" s="11" customFormat="1" ht="13.8" x14ac:dyDescent="0.25">
      <c r="A5" s="16">
        <v>1</v>
      </c>
      <c r="B5" s="16">
        <v>2</v>
      </c>
      <c r="C5" s="93" t="s">
        <v>51</v>
      </c>
      <c r="D5" s="239" t="s">
        <v>169</v>
      </c>
      <c r="E5" s="93" t="s">
        <v>11</v>
      </c>
      <c r="F5" s="15" t="s">
        <v>84</v>
      </c>
      <c r="G5" s="15" t="s">
        <v>85</v>
      </c>
      <c r="H5" s="15" t="s">
        <v>52</v>
      </c>
      <c r="I5" s="15" t="s">
        <v>12</v>
      </c>
      <c r="J5" s="239" t="s">
        <v>13</v>
      </c>
      <c r="K5" s="239" t="s">
        <v>14</v>
      </c>
      <c r="L5" s="239" t="s">
        <v>15</v>
      </c>
      <c r="M5" s="239" t="s">
        <v>53</v>
      </c>
      <c r="N5" s="15"/>
      <c r="O5" s="15" t="s">
        <v>16</v>
      </c>
      <c r="P5" s="15" t="s">
        <v>50</v>
      </c>
      <c r="Q5" s="15" t="s">
        <v>80</v>
      </c>
      <c r="R5" s="15" t="s">
        <v>81</v>
      </c>
      <c r="S5" s="25"/>
      <c r="T5" s="25"/>
    </row>
    <row r="6" spans="1:20" s="1" customFormat="1" ht="25.5" customHeight="1" x14ac:dyDescent="0.35">
      <c r="A6" s="65" t="s">
        <v>95</v>
      </c>
      <c r="B6" s="159" t="s">
        <v>37</v>
      </c>
      <c r="C6" s="180">
        <f>C7+C9+C8</f>
        <v>947266.49750000006</v>
      </c>
      <c r="D6" s="180">
        <f>D7+D9+D8</f>
        <v>529380.03753000009</v>
      </c>
      <c r="E6" s="180">
        <f>E7+E9+E8</f>
        <v>399532.91958000005</v>
      </c>
      <c r="F6" s="181">
        <f>E6-D6</f>
        <v>-129847.11795000004</v>
      </c>
      <c r="G6" s="219">
        <f>IFERROR(E6/D6,"")</f>
        <v>0.75471852214933288</v>
      </c>
      <c r="H6" s="181">
        <f t="shared" ref="H6:H13" si="0">E6-C6</f>
        <v>-547733.57792000007</v>
      </c>
      <c r="I6" s="219">
        <f>IFERROR(E6/C6,"")</f>
        <v>0.42177456991716317</v>
      </c>
      <c r="J6" s="181">
        <f>J7+J9+J8</f>
        <v>19724.377639999999</v>
      </c>
      <c r="K6" s="181">
        <f>K7+K9+K8</f>
        <v>9866.9342100000013</v>
      </c>
      <c r="L6" s="181">
        <f t="shared" ref="L6:L16" si="1">K6-J6</f>
        <v>-9857.4434299999975</v>
      </c>
      <c r="M6" s="219">
        <f>IFERROR(K6/J6,"")</f>
        <v>0.50024058503069713</v>
      </c>
      <c r="N6" s="181" t="e">
        <f>#REF!+#REF!</f>
        <v>#REF!</v>
      </c>
      <c r="O6" s="181">
        <f t="shared" ref="O6:O13" si="2">C6+J6</f>
        <v>966990.87514000002</v>
      </c>
      <c r="P6" s="181">
        <f t="shared" ref="P6:P13" si="3">E6+K6</f>
        <v>409399.85379000002</v>
      </c>
      <c r="Q6" s="181">
        <f>P6-O6</f>
        <v>-557591.02135000005</v>
      </c>
      <c r="R6" s="219">
        <f>IFERROR(P6/O6,"")</f>
        <v>0.42337509516904953</v>
      </c>
      <c r="S6" s="22"/>
      <c r="T6" s="22"/>
    </row>
    <row r="7" spans="1:20" s="1" customFormat="1" ht="133.5" customHeight="1" x14ac:dyDescent="0.4">
      <c r="A7" s="66" t="s">
        <v>119</v>
      </c>
      <c r="B7" s="160" t="s">
        <v>137</v>
      </c>
      <c r="C7" s="182">
        <v>601479.31350000005</v>
      </c>
      <c r="D7" s="183">
        <v>339816.5465</v>
      </c>
      <c r="E7" s="183">
        <v>251115.33180000001</v>
      </c>
      <c r="F7" s="183">
        <f t="shared" ref="F7:F50" si="4">E7-D7</f>
        <v>-88701.214699999982</v>
      </c>
      <c r="G7" s="220">
        <f t="shared" ref="G7:G46" si="5">IFERROR(E7/D7,"")</f>
        <v>0.73897323242910429</v>
      </c>
      <c r="H7" s="183">
        <f t="shared" si="0"/>
        <v>-350363.9817</v>
      </c>
      <c r="I7" s="220">
        <f t="shared" ref="I7:I46" si="6">IFERROR(E7/C7,"")</f>
        <v>0.41749620670869503</v>
      </c>
      <c r="J7" s="183">
        <v>10335.985000000001</v>
      </c>
      <c r="K7" s="183">
        <v>4431.1032300000006</v>
      </c>
      <c r="L7" s="183">
        <f>K7-J7</f>
        <v>-5904.88177</v>
      </c>
      <c r="M7" s="220">
        <f t="shared" ref="M7:M46" si="7">IFERROR(K7/J7,"")</f>
        <v>0.42870643001126651</v>
      </c>
      <c r="N7" s="183"/>
      <c r="O7" s="183">
        <f t="shared" si="2"/>
        <v>611815.29850000003</v>
      </c>
      <c r="P7" s="183">
        <f t="shared" si="3"/>
        <v>255546.43503000002</v>
      </c>
      <c r="Q7" s="183">
        <f t="shared" ref="Q7:Q50" si="8">P7-O7</f>
        <v>-356268.86346999998</v>
      </c>
      <c r="R7" s="220">
        <f t="shared" ref="R7:R46" si="9">IFERROR(P7/O7,"")</f>
        <v>0.41768559180610293</v>
      </c>
      <c r="S7" s="22"/>
      <c r="T7" s="22"/>
    </row>
    <row r="8" spans="1:20" s="1" customFormat="1" ht="91.5" customHeight="1" x14ac:dyDescent="0.4">
      <c r="A8" s="66" t="s">
        <v>136</v>
      </c>
      <c r="B8" s="160" t="s">
        <v>138</v>
      </c>
      <c r="C8" s="182">
        <v>282568.53399999999</v>
      </c>
      <c r="D8" s="183">
        <v>156073.78103000001</v>
      </c>
      <c r="E8" s="183">
        <v>122682.87254000001</v>
      </c>
      <c r="F8" s="183">
        <f>E8-D8</f>
        <v>-33390.908490000002</v>
      </c>
      <c r="G8" s="220">
        <f t="shared" si="5"/>
        <v>0.78605690033496589</v>
      </c>
      <c r="H8" s="183">
        <f>E8-C8</f>
        <v>-159885.66145999997</v>
      </c>
      <c r="I8" s="220">
        <f t="shared" si="6"/>
        <v>0.43417032605619144</v>
      </c>
      <c r="J8" s="183">
        <v>395.71477000000004</v>
      </c>
      <c r="K8" s="183">
        <v>120.905</v>
      </c>
      <c r="L8" s="183">
        <f>K8-J8</f>
        <v>-274.80977000000007</v>
      </c>
      <c r="M8" s="220">
        <f t="shared" si="7"/>
        <v>0.30553572716024724</v>
      </c>
      <c r="N8" s="183"/>
      <c r="O8" s="183">
        <f t="shared" si="2"/>
        <v>282964.24877000001</v>
      </c>
      <c r="P8" s="183">
        <f t="shared" si="3"/>
        <v>122803.77754000001</v>
      </c>
      <c r="Q8" s="183">
        <f>P8-O8</f>
        <v>-160160.47123</v>
      </c>
      <c r="R8" s="220">
        <f t="shared" si="9"/>
        <v>0.43399043544832339</v>
      </c>
      <c r="S8" s="22"/>
      <c r="T8" s="22"/>
    </row>
    <row r="9" spans="1:20" s="54" customFormat="1" ht="51.75" customHeight="1" x14ac:dyDescent="0.4">
      <c r="A9" s="66" t="s">
        <v>96</v>
      </c>
      <c r="B9" s="160" t="s">
        <v>139</v>
      </c>
      <c r="C9" s="182">
        <v>63218.65</v>
      </c>
      <c r="D9" s="183">
        <v>33489.71</v>
      </c>
      <c r="E9" s="183">
        <v>25734.715239999998</v>
      </c>
      <c r="F9" s="183">
        <f>E9-D9</f>
        <v>-7754.9947600000014</v>
      </c>
      <c r="G9" s="220">
        <f t="shared" si="5"/>
        <v>0.76843649108935252</v>
      </c>
      <c r="H9" s="183">
        <f>E9-C9</f>
        <v>-37483.934760000004</v>
      </c>
      <c r="I9" s="220">
        <f t="shared" si="6"/>
        <v>0.40707473569903813</v>
      </c>
      <c r="J9" s="183">
        <v>8992.6778699999995</v>
      </c>
      <c r="K9" s="183">
        <v>5314.9259800000009</v>
      </c>
      <c r="L9" s="183">
        <f t="shared" si="1"/>
        <v>-3677.7518899999986</v>
      </c>
      <c r="M9" s="220">
        <f t="shared" si="7"/>
        <v>0.59102817390255313</v>
      </c>
      <c r="N9" s="183" t="e">
        <f>#REF!+#REF!</f>
        <v>#REF!</v>
      </c>
      <c r="O9" s="183">
        <f t="shared" si="2"/>
        <v>72211.327870000008</v>
      </c>
      <c r="P9" s="183">
        <f t="shared" si="3"/>
        <v>31049.641219999998</v>
      </c>
      <c r="Q9" s="183">
        <f>P9-O9</f>
        <v>-41161.686650000011</v>
      </c>
      <c r="R9" s="220">
        <f t="shared" si="9"/>
        <v>0.42998296992817775</v>
      </c>
      <c r="S9" s="53"/>
      <c r="T9" s="53"/>
    </row>
    <row r="10" spans="1:20" s="1" customFormat="1" ht="24.75" customHeight="1" x14ac:dyDescent="0.35">
      <c r="A10" s="65" t="s">
        <v>97</v>
      </c>
      <c r="B10" s="159" t="s">
        <v>38</v>
      </c>
      <c r="C10" s="180">
        <v>5695429.6079700002</v>
      </c>
      <c r="D10" s="181">
        <v>3452715.2549900003</v>
      </c>
      <c r="E10" s="180">
        <v>2755438.0264599998</v>
      </c>
      <c r="F10" s="181">
        <f t="shared" si="4"/>
        <v>-697277.22853000043</v>
      </c>
      <c r="G10" s="219">
        <f t="shared" si="5"/>
        <v>0.79804959950801968</v>
      </c>
      <c r="H10" s="181">
        <f t="shared" si="0"/>
        <v>-2939991.5815100004</v>
      </c>
      <c r="I10" s="219">
        <f t="shared" si="6"/>
        <v>0.48379810060405781</v>
      </c>
      <c r="J10" s="181">
        <v>264697.24345000001</v>
      </c>
      <c r="K10" s="181">
        <v>49858.351200000005</v>
      </c>
      <c r="L10" s="181">
        <f t="shared" si="1"/>
        <v>-214838.89225</v>
      </c>
      <c r="M10" s="219">
        <f t="shared" si="7"/>
        <v>0.18835991848709221</v>
      </c>
      <c r="N10" s="181" t="e">
        <f>#REF!+#REF!</f>
        <v>#REF!</v>
      </c>
      <c r="O10" s="181">
        <f t="shared" si="2"/>
        <v>5960126.8514200002</v>
      </c>
      <c r="P10" s="181">
        <f t="shared" si="3"/>
        <v>2805296.3776599998</v>
      </c>
      <c r="Q10" s="181">
        <f t="shared" si="8"/>
        <v>-3154830.4737600004</v>
      </c>
      <c r="R10" s="219">
        <f t="shared" si="9"/>
        <v>0.47067729388874296</v>
      </c>
      <c r="S10" s="22"/>
      <c r="T10" s="22"/>
    </row>
    <row r="11" spans="1:20" s="1" customFormat="1" ht="29.25" customHeight="1" x14ac:dyDescent="0.35">
      <c r="A11" s="65" t="s">
        <v>86</v>
      </c>
      <c r="B11" s="161" t="s">
        <v>188</v>
      </c>
      <c r="C11" s="180">
        <v>352793.01348000002</v>
      </c>
      <c r="D11" s="181">
        <v>230183.07147999998</v>
      </c>
      <c r="E11" s="180">
        <v>176127.21656999999</v>
      </c>
      <c r="F11" s="181">
        <f t="shared" si="4"/>
        <v>-54055.854909999995</v>
      </c>
      <c r="G11" s="219">
        <f t="shared" si="5"/>
        <v>0.76516146664288143</v>
      </c>
      <c r="H11" s="181">
        <f t="shared" si="0"/>
        <v>-176665.79691000003</v>
      </c>
      <c r="I11" s="219">
        <f t="shared" si="6"/>
        <v>0.49923669075148708</v>
      </c>
      <c r="J11" s="181">
        <v>17001.13625</v>
      </c>
      <c r="K11" s="181">
        <v>948.54066</v>
      </c>
      <c r="L11" s="181">
        <f t="shared" si="1"/>
        <v>-16052.595589999999</v>
      </c>
      <c r="M11" s="219">
        <f t="shared" si="7"/>
        <v>5.5792780320785912E-2</v>
      </c>
      <c r="N11" s="181" t="e">
        <f>#REF!+#REF!</f>
        <v>#REF!</v>
      </c>
      <c r="O11" s="181">
        <f t="shared" si="2"/>
        <v>369794.14973</v>
      </c>
      <c r="P11" s="181">
        <f t="shared" si="3"/>
        <v>177075.75722999999</v>
      </c>
      <c r="Q11" s="181">
        <f t="shared" si="8"/>
        <v>-192718.39250000002</v>
      </c>
      <c r="R11" s="219">
        <f t="shared" si="9"/>
        <v>0.4788495365848523</v>
      </c>
      <c r="S11" s="22"/>
      <c r="T11" s="22"/>
    </row>
    <row r="12" spans="1:20" s="1" customFormat="1" ht="47.25" customHeight="1" x14ac:dyDescent="0.35">
      <c r="A12" s="233" t="s">
        <v>87</v>
      </c>
      <c r="B12" s="162" t="s">
        <v>39</v>
      </c>
      <c r="C12" s="180">
        <f>SUM(C13:C29)</f>
        <v>412101.79045999999</v>
      </c>
      <c r="D12" s="180">
        <f>SUM(D13:D29)</f>
        <v>222826.12738999998</v>
      </c>
      <c r="E12" s="180">
        <f>SUM(E13:E29)</f>
        <v>168654.24847999998</v>
      </c>
      <c r="F12" s="181">
        <f t="shared" si="4"/>
        <v>-54171.878909999999</v>
      </c>
      <c r="G12" s="219">
        <f t="shared" si="5"/>
        <v>0.75688722168928591</v>
      </c>
      <c r="H12" s="181">
        <f t="shared" si="0"/>
        <v>-243447.54198000001</v>
      </c>
      <c r="I12" s="219">
        <f t="shared" si="6"/>
        <v>0.40925386005176828</v>
      </c>
      <c r="J12" s="181">
        <f>SUM(J13:J29)</f>
        <v>87963.407529999997</v>
      </c>
      <c r="K12" s="181">
        <f>SUM(K13:K29)</f>
        <v>47110.210709999992</v>
      </c>
      <c r="L12" s="181">
        <f t="shared" si="1"/>
        <v>-40853.196820000005</v>
      </c>
      <c r="M12" s="219">
        <f t="shared" si="7"/>
        <v>0.53556600446535696</v>
      </c>
      <c r="N12" s="181" t="e">
        <f>#REF!+#REF!</f>
        <v>#REF!</v>
      </c>
      <c r="O12" s="181">
        <f t="shared" si="2"/>
        <v>500065.19799000002</v>
      </c>
      <c r="P12" s="181">
        <f t="shared" si="3"/>
        <v>215764.45918999997</v>
      </c>
      <c r="Q12" s="181">
        <f t="shared" si="8"/>
        <v>-284300.73880000005</v>
      </c>
      <c r="R12" s="219">
        <f t="shared" si="9"/>
        <v>0.43147265608016716</v>
      </c>
      <c r="S12" s="22"/>
      <c r="T12" s="22"/>
    </row>
    <row r="13" spans="1:20" s="54" customFormat="1" ht="108" customHeight="1" x14ac:dyDescent="0.4">
      <c r="A13" s="67" t="s">
        <v>99</v>
      </c>
      <c r="B13" s="160" t="s">
        <v>171</v>
      </c>
      <c r="C13" s="182">
        <v>60237.4</v>
      </c>
      <c r="D13" s="183">
        <v>20184.900000000001</v>
      </c>
      <c r="E13" s="182">
        <v>18197.470530000002</v>
      </c>
      <c r="F13" s="183">
        <f t="shared" si="4"/>
        <v>-1987.4294699999991</v>
      </c>
      <c r="G13" s="220">
        <f t="shared" si="5"/>
        <v>0.90153880029130695</v>
      </c>
      <c r="H13" s="183">
        <f t="shared" si="0"/>
        <v>-42039.929470000003</v>
      </c>
      <c r="I13" s="220">
        <f t="shared" si="6"/>
        <v>0.30209588279042593</v>
      </c>
      <c r="J13" s="183"/>
      <c r="K13" s="183"/>
      <c r="L13" s="183">
        <f t="shared" si="1"/>
        <v>0</v>
      </c>
      <c r="M13" s="220" t="str">
        <f t="shared" si="7"/>
        <v/>
      </c>
      <c r="N13" s="183" t="e">
        <f>#REF!+#REF!</f>
        <v>#REF!</v>
      </c>
      <c r="O13" s="183">
        <f t="shared" si="2"/>
        <v>60237.4</v>
      </c>
      <c r="P13" s="183">
        <f t="shared" si="3"/>
        <v>18197.470530000002</v>
      </c>
      <c r="Q13" s="183">
        <f t="shared" si="8"/>
        <v>-42039.929470000003</v>
      </c>
      <c r="R13" s="220">
        <f t="shared" si="9"/>
        <v>0.30209588279042593</v>
      </c>
      <c r="S13" s="53"/>
      <c r="T13" s="53"/>
    </row>
    <row r="14" spans="1:20" s="54" customFormat="1" ht="66.75" customHeight="1" x14ac:dyDescent="0.4">
      <c r="A14" s="67">
        <v>3050</v>
      </c>
      <c r="B14" s="160" t="s">
        <v>140</v>
      </c>
      <c r="C14" s="182">
        <v>1400</v>
      </c>
      <c r="D14" s="183">
        <v>704.70699999999999</v>
      </c>
      <c r="E14" s="182">
        <v>436.17462</v>
      </c>
      <c r="F14" s="183">
        <f t="shared" ref="F14:F21" si="10">E14-D14</f>
        <v>-268.53237999999999</v>
      </c>
      <c r="G14" s="220">
        <f t="shared" si="5"/>
        <v>0.61894463940332645</v>
      </c>
      <c r="H14" s="183">
        <f t="shared" ref="H14:H21" si="11">E14-C14</f>
        <v>-963.82538</v>
      </c>
      <c r="I14" s="220">
        <f t="shared" si="6"/>
        <v>0.31155329999999998</v>
      </c>
      <c r="J14" s="183">
        <v>0</v>
      </c>
      <c r="K14" s="183">
        <v>0</v>
      </c>
      <c r="L14" s="183">
        <f t="shared" si="1"/>
        <v>0</v>
      </c>
      <c r="M14" s="220" t="str">
        <f t="shared" si="7"/>
        <v/>
      </c>
      <c r="N14" s="183"/>
      <c r="O14" s="183">
        <f t="shared" ref="O14:O27" si="12">C14+J14</f>
        <v>1400</v>
      </c>
      <c r="P14" s="183">
        <f t="shared" ref="P14:P27" si="13">E14+K14</f>
        <v>436.17462</v>
      </c>
      <c r="Q14" s="183">
        <f t="shared" ref="Q14:Q27" si="14">P14-O14</f>
        <v>-963.82538</v>
      </c>
      <c r="R14" s="220">
        <f t="shared" si="9"/>
        <v>0.31155329999999998</v>
      </c>
      <c r="S14" s="53"/>
      <c r="T14" s="53"/>
    </row>
    <row r="15" spans="1:20" s="54" customFormat="1" ht="66.75" customHeight="1" x14ac:dyDescent="0.4">
      <c r="A15" s="67">
        <v>3070</v>
      </c>
      <c r="B15" s="160" t="s">
        <v>207</v>
      </c>
      <c r="C15" s="182">
        <v>51.792000000000002</v>
      </c>
      <c r="D15" s="183">
        <v>51.792000000000002</v>
      </c>
      <c r="E15" s="182">
        <v>7.8240800000000004</v>
      </c>
      <c r="F15" s="183">
        <f>E15-D15</f>
        <v>-43.967919999999999</v>
      </c>
      <c r="G15" s="220">
        <f>IFERROR(E15/D15,"")</f>
        <v>0.15106734630831017</v>
      </c>
      <c r="H15" s="183">
        <f>E15-C15</f>
        <v>-43.967919999999999</v>
      </c>
      <c r="I15" s="220">
        <f>IFERROR(E15/C15,"")</f>
        <v>0.15106734630831017</v>
      </c>
      <c r="J15" s="183"/>
      <c r="K15" s="183"/>
      <c r="L15" s="183">
        <f>K15-J15</f>
        <v>0</v>
      </c>
      <c r="M15" s="220" t="str">
        <f>IFERROR(K15/J15,"")</f>
        <v/>
      </c>
      <c r="N15" s="183"/>
      <c r="O15" s="183">
        <f>C15+J15</f>
        <v>51.792000000000002</v>
      </c>
      <c r="P15" s="183">
        <f>E15+K15</f>
        <v>7.8240800000000004</v>
      </c>
      <c r="Q15" s="183">
        <f>P15-O15</f>
        <v>-43.967919999999999</v>
      </c>
      <c r="R15" s="220">
        <f>IFERROR(P15/O15,"")</f>
        <v>0.15106734630831017</v>
      </c>
      <c r="S15" s="53"/>
      <c r="T15" s="53"/>
    </row>
    <row r="16" spans="1:20" s="54" customFormat="1" ht="60.75" customHeight="1" x14ac:dyDescent="0.4">
      <c r="A16" s="67">
        <v>3090</v>
      </c>
      <c r="B16" s="160" t="s">
        <v>141</v>
      </c>
      <c r="C16" s="182">
        <v>598.54999999999995</v>
      </c>
      <c r="D16" s="183">
        <v>424.17</v>
      </c>
      <c r="E16" s="182">
        <v>330.15683000000001</v>
      </c>
      <c r="F16" s="183">
        <f t="shared" si="10"/>
        <v>-94.013170000000002</v>
      </c>
      <c r="G16" s="220">
        <f t="shared" si="5"/>
        <v>0.77835969069005351</v>
      </c>
      <c r="H16" s="183">
        <f t="shared" si="11"/>
        <v>-268.39316999999994</v>
      </c>
      <c r="I16" s="220">
        <f t="shared" si="6"/>
        <v>0.55159440314092401</v>
      </c>
      <c r="J16" s="183"/>
      <c r="K16" s="183"/>
      <c r="L16" s="183">
        <f t="shared" si="1"/>
        <v>0</v>
      </c>
      <c r="M16" s="220" t="str">
        <f t="shared" si="7"/>
        <v/>
      </c>
      <c r="N16" s="183"/>
      <c r="O16" s="183">
        <f t="shared" si="12"/>
        <v>598.54999999999995</v>
      </c>
      <c r="P16" s="183">
        <f t="shared" si="13"/>
        <v>330.15683000000001</v>
      </c>
      <c r="Q16" s="183">
        <f t="shared" si="14"/>
        <v>-268.39316999999994</v>
      </c>
      <c r="R16" s="220">
        <f t="shared" si="9"/>
        <v>0.55159440314092401</v>
      </c>
      <c r="S16" s="53"/>
      <c r="T16" s="53"/>
    </row>
    <row r="17" spans="1:20" s="54" customFormat="1" ht="102" customHeight="1" x14ac:dyDescent="0.4">
      <c r="A17" s="260" t="s">
        <v>88</v>
      </c>
      <c r="B17" s="259" t="s">
        <v>172</v>
      </c>
      <c r="C17" s="182">
        <v>200274.08600000001</v>
      </c>
      <c r="D17" s="183">
        <v>109225.21793000001</v>
      </c>
      <c r="E17" s="182">
        <v>89150.468959999998</v>
      </c>
      <c r="F17" s="183">
        <f t="shared" si="10"/>
        <v>-20074.748970000015</v>
      </c>
      <c r="G17" s="220">
        <f t="shared" si="5"/>
        <v>0.81620774624715808</v>
      </c>
      <c r="H17" s="183">
        <f t="shared" si="11"/>
        <v>-111123.61704000001</v>
      </c>
      <c r="I17" s="220">
        <f t="shared" si="6"/>
        <v>0.44514230842626334</v>
      </c>
      <c r="J17" s="183">
        <v>47080.471979999995</v>
      </c>
      <c r="K17" s="183">
        <v>22258.070090000001</v>
      </c>
      <c r="L17" s="183">
        <f>K17-J17</f>
        <v>-24822.401889999994</v>
      </c>
      <c r="M17" s="220">
        <f t="shared" si="7"/>
        <v>0.47276650283912475</v>
      </c>
      <c r="N17" s="183" t="e">
        <f>#REF!+#REF!</f>
        <v>#REF!</v>
      </c>
      <c r="O17" s="183">
        <f t="shared" si="12"/>
        <v>247354.55798000001</v>
      </c>
      <c r="P17" s="183">
        <f t="shared" si="13"/>
        <v>111408.53904999999</v>
      </c>
      <c r="Q17" s="183">
        <f t="shared" si="14"/>
        <v>-135946.01893000002</v>
      </c>
      <c r="R17" s="220">
        <f t="shared" si="9"/>
        <v>0.45040018651691066</v>
      </c>
      <c r="S17" s="53"/>
      <c r="T17" s="53"/>
    </row>
    <row r="18" spans="1:20" s="54" customFormat="1" ht="52.5" customHeight="1" x14ac:dyDescent="0.4">
      <c r="A18" s="67" t="s">
        <v>89</v>
      </c>
      <c r="B18" s="160" t="s">
        <v>173</v>
      </c>
      <c r="C18" s="182">
        <v>6644</v>
      </c>
      <c r="D18" s="183">
        <v>3348</v>
      </c>
      <c r="E18" s="182">
        <v>2629.7708900000002</v>
      </c>
      <c r="F18" s="183">
        <f t="shared" si="10"/>
        <v>-718.22910999999976</v>
      </c>
      <c r="G18" s="220">
        <f t="shared" si="5"/>
        <v>0.78547517622461183</v>
      </c>
      <c r="H18" s="183">
        <f t="shared" si="11"/>
        <v>-4014.2291099999998</v>
      </c>
      <c r="I18" s="220">
        <f t="shared" si="6"/>
        <v>0.39581139223359424</v>
      </c>
      <c r="J18" s="183">
        <v>553.69177000000002</v>
      </c>
      <c r="K18" s="183">
        <v>173.40648999999999</v>
      </c>
      <c r="L18" s="183">
        <f>K18-J18</f>
        <v>-380.28528000000006</v>
      </c>
      <c r="M18" s="220">
        <f t="shared" si="7"/>
        <v>0.31318235053412474</v>
      </c>
      <c r="N18" s="183"/>
      <c r="O18" s="183">
        <f t="shared" si="12"/>
        <v>7197.6917700000004</v>
      </c>
      <c r="P18" s="183">
        <f t="shared" si="13"/>
        <v>2803.1773800000001</v>
      </c>
      <c r="Q18" s="183">
        <f t="shared" si="14"/>
        <v>-4394.5143900000003</v>
      </c>
      <c r="R18" s="220">
        <f t="shared" si="9"/>
        <v>0.38945504608625381</v>
      </c>
      <c r="S18" s="53"/>
      <c r="T18" s="53"/>
    </row>
    <row r="19" spans="1:20" s="54" customFormat="1" ht="54.75" customHeight="1" x14ac:dyDescent="0.4">
      <c r="A19" s="67">
        <v>3120</v>
      </c>
      <c r="B19" s="160" t="s">
        <v>174</v>
      </c>
      <c r="C19" s="182">
        <v>12918.092000000001</v>
      </c>
      <c r="D19" s="183">
        <v>6736.8289999999997</v>
      </c>
      <c r="E19" s="182">
        <v>5467.0088399999995</v>
      </c>
      <c r="F19" s="183">
        <f t="shared" si="10"/>
        <v>-1269.8201600000002</v>
      </c>
      <c r="G19" s="220">
        <f t="shared" si="5"/>
        <v>0.811510703329415</v>
      </c>
      <c r="H19" s="183">
        <f t="shared" si="11"/>
        <v>-7451.083160000001</v>
      </c>
      <c r="I19" s="220">
        <f t="shared" si="6"/>
        <v>0.4232055972352573</v>
      </c>
      <c r="J19" s="183">
        <v>168.07599999999999</v>
      </c>
      <c r="K19" s="183">
        <v>168.07599999999999</v>
      </c>
      <c r="L19" s="183">
        <f>K19-J19</f>
        <v>0</v>
      </c>
      <c r="M19" s="220">
        <f t="shared" si="7"/>
        <v>1</v>
      </c>
      <c r="N19" s="183"/>
      <c r="O19" s="183">
        <f t="shared" si="12"/>
        <v>13086.168</v>
      </c>
      <c r="P19" s="183">
        <f t="shared" si="13"/>
        <v>5635.0848399999995</v>
      </c>
      <c r="Q19" s="183">
        <f t="shared" si="14"/>
        <v>-7451.0831600000001</v>
      </c>
      <c r="R19" s="220">
        <f t="shared" si="9"/>
        <v>0.43061382369537055</v>
      </c>
      <c r="S19" s="53"/>
      <c r="T19" s="53"/>
    </row>
    <row r="20" spans="1:20" s="54" customFormat="1" ht="47.25" customHeight="1" x14ac:dyDescent="0.4">
      <c r="A20" s="67" t="s">
        <v>90</v>
      </c>
      <c r="B20" s="160" t="s">
        <v>102</v>
      </c>
      <c r="C20" s="182">
        <v>4974.5</v>
      </c>
      <c r="D20" s="183">
        <v>2591.6999999999998</v>
      </c>
      <c r="E20" s="182">
        <v>1126.5951100000002</v>
      </c>
      <c r="F20" s="183">
        <f t="shared" si="10"/>
        <v>-1465.1048899999996</v>
      </c>
      <c r="G20" s="220">
        <f t="shared" si="5"/>
        <v>0.43469348690049014</v>
      </c>
      <c r="H20" s="183">
        <f t="shared" si="11"/>
        <v>-3847.9048899999998</v>
      </c>
      <c r="I20" s="220">
        <f t="shared" si="6"/>
        <v>0.2264740396019701</v>
      </c>
      <c r="J20" s="183">
        <v>33.588000000000001</v>
      </c>
      <c r="K20" s="183">
        <v>33.588000000000001</v>
      </c>
      <c r="L20" s="183">
        <f>K20-J20</f>
        <v>0</v>
      </c>
      <c r="M20" s="220">
        <f t="shared" si="7"/>
        <v>1</v>
      </c>
      <c r="N20" s="183"/>
      <c r="O20" s="183">
        <f t="shared" si="12"/>
        <v>5008.0879999999997</v>
      </c>
      <c r="P20" s="183">
        <f t="shared" si="13"/>
        <v>1160.1831100000002</v>
      </c>
      <c r="Q20" s="183">
        <f t="shared" si="14"/>
        <v>-3847.9048899999998</v>
      </c>
      <c r="R20" s="220">
        <f t="shared" si="9"/>
        <v>0.2316618857336373</v>
      </c>
      <c r="S20" s="53"/>
      <c r="T20" s="53"/>
    </row>
    <row r="21" spans="1:20" s="54" customFormat="1" ht="126.75" customHeight="1" x14ac:dyDescent="0.4">
      <c r="A21" s="67" t="s">
        <v>91</v>
      </c>
      <c r="B21" s="160" t="s">
        <v>175</v>
      </c>
      <c r="C21" s="182">
        <v>6505.6</v>
      </c>
      <c r="D21" s="183">
        <v>2478.8000000000002</v>
      </c>
      <c r="E21" s="182" t="s">
        <v>214</v>
      </c>
      <c r="F21" s="183" t="e">
        <f t="shared" si="10"/>
        <v>#VALUE!</v>
      </c>
      <c r="G21" s="220" t="str">
        <f t="shared" si="5"/>
        <v/>
      </c>
      <c r="H21" s="183" t="e">
        <f t="shared" si="11"/>
        <v>#VALUE!</v>
      </c>
      <c r="I21" s="220" t="str">
        <f t="shared" si="6"/>
        <v/>
      </c>
      <c r="J21" s="183">
        <v>143.49292000000003</v>
      </c>
      <c r="K21" s="183">
        <v>0</v>
      </c>
      <c r="L21" s="183">
        <f>K21-J21</f>
        <v>-143.49292000000003</v>
      </c>
      <c r="M21" s="220">
        <f t="shared" si="7"/>
        <v>0</v>
      </c>
      <c r="N21" s="183" t="e">
        <f>#REF!+#REF!</f>
        <v>#REF!</v>
      </c>
      <c r="O21" s="183">
        <f t="shared" si="12"/>
        <v>6649.09292</v>
      </c>
      <c r="P21" s="183" t="e">
        <f t="shared" si="13"/>
        <v>#VALUE!</v>
      </c>
      <c r="Q21" s="183" t="e">
        <f t="shared" si="14"/>
        <v>#VALUE!</v>
      </c>
      <c r="R21" s="220" t="str">
        <f t="shared" si="9"/>
        <v/>
      </c>
      <c r="S21" s="53"/>
      <c r="T21" s="53"/>
    </row>
    <row r="22" spans="1:20" s="54" customFormat="1" ht="150" customHeight="1" x14ac:dyDescent="0.4">
      <c r="A22" s="67">
        <v>3160</v>
      </c>
      <c r="B22" s="160" t="s">
        <v>142</v>
      </c>
      <c r="C22" s="182">
        <v>2910.7657100000001</v>
      </c>
      <c r="D22" s="183">
        <v>2217.2757099999999</v>
      </c>
      <c r="E22" s="182">
        <v>1922.2399599999999</v>
      </c>
      <c r="F22" s="183">
        <f>E22-D22</f>
        <v>-295.03575000000001</v>
      </c>
      <c r="G22" s="220">
        <f t="shared" si="5"/>
        <v>0.86693772512395406</v>
      </c>
      <c r="H22" s="183">
        <f>E22-C22</f>
        <v>-988.52575000000024</v>
      </c>
      <c r="I22" s="220">
        <f t="shared" si="6"/>
        <v>0.66038979138585485</v>
      </c>
      <c r="J22" s="183">
        <v>0</v>
      </c>
      <c r="K22" s="183">
        <v>0</v>
      </c>
      <c r="L22" s="183">
        <f t="shared" ref="L22:L29" si="15">K22-J22</f>
        <v>0</v>
      </c>
      <c r="M22" s="220" t="str">
        <f t="shared" si="7"/>
        <v/>
      </c>
      <c r="N22" s="183"/>
      <c r="O22" s="183">
        <f t="shared" si="12"/>
        <v>2910.7657100000001</v>
      </c>
      <c r="P22" s="183">
        <f>E22+K22</f>
        <v>1922.2399599999999</v>
      </c>
      <c r="Q22" s="183">
        <f t="shared" si="14"/>
        <v>-988.52575000000024</v>
      </c>
      <c r="R22" s="220">
        <f t="shared" si="9"/>
        <v>0.66038979138585485</v>
      </c>
      <c r="S22" s="53"/>
      <c r="T22" s="53"/>
    </row>
    <row r="23" spans="1:20" s="54" customFormat="1" ht="50.25" customHeight="1" x14ac:dyDescent="0.4">
      <c r="A23" s="67">
        <v>3170</v>
      </c>
      <c r="B23" s="160" t="s">
        <v>144</v>
      </c>
      <c r="C23" s="182">
        <v>551</v>
      </c>
      <c r="D23" s="183">
        <v>277</v>
      </c>
      <c r="E23" s="182">
        <v>237.00325000000001</v>
      </c>
      <c r="F23" s="183">
        <f>E23-D23</f>
        <v>-39.996749999999992</v>
      </c>
      <c r="G23" s="220">
        <f t="shared" si="5"/>
        <v>0.85560740072202168</v>
      </c>
      <c r="H23" s="183">
        <f>E23-C23</f>
        <v>-313.99675000000002</v>
      </c>
      <c r="I23" s="220">
        <f t="shared" si="6"/>
        <v>0.43013294010889291</v>
      </c>
      <c r="J23" s="183">
        <v>0</v>
      </c>
      <c r="K23" s="183">
        <v>0</v>
      </c>
      <c r="L23" s="183">
        <f t="shared" si="15"/>
        <v>0</v>
      </c>
      <c r="M23" s="220" t="str">
        <f t="shared" si="7"/>
        <v/>
      </c>
      <c r="N23" s="183"/>
      <c r="O23" s="183">
        <f t="shared" si="12"/>
        <v>551</v>
      </c>
      <c r="P23" s="183">
        <f>E23+K23</f>
        <v>237.00325000000001</v>
      </c>
      <c r="Q23" s="183">
        <f t="shared" si="14"/>
        <v>-313.99675000000002</v>
      </c>
      <c r="R23" s="220">
        <f t="shared" si="9"/>
        <v>0.43013294010889291</v>
      </c>
      <c r="S23" s="53"/>
      <c r="T23" s="53"/>
    </row>
    <row r="24" spans="1:20" s="54" customFormat="1" ht="126" customHeight="1" x14ac:dyDescent="0.4">
      <c r="A24" s="67" t="s">
        <v>100</v>
      </c>
      <c r="B24" s="160" t="s">
        <v>176</v>
      </c>
      <c r="C24" s="182">
        <v>12005</v>
      </c>
      <c r="D24" s="183">
        <v>7200.7</v>
      </c>
      <c r="E24" s="182">
        <v>4148.6011800000006</v>
      </c>
      <c r="F24" s="183">
        <f t="shared" si="4"/>
        <v>-3052.0988199999993</v>
      </c>
      <c r="G24" s="220">
        <f t="shared" si="5"/>
        <v>0.57613859485883323</v>
      </c>
      <c r="H24" s="183">
        <f t="shared" ref="H24:H33" si="16">E24-C24</f>
        <v>-7856.3988199999994</v>
      </c>
      <c r="I24" s="220">
        <f t="shared" si="6"/>
        <v>0.34557277634319039</v>
      </c>
      <c r="J24" s="183">
        <v>0</v>
      </c>
      <c r="K24" s="183">
        <v>0</v>
      </c>
      <c r="L24" s="183">
        <f t="shared" si="15"/>
        <v>0</v>
      </c>
      <c r="M24" s="220" t="str">
        <f t="shared" si="7"/>
        <v/>
      </c>
      <c r="N24" s="183" t="e">
        <f>#REF!+#REF!</f>
        <v>#REF!</v>
      </c>
      <c r="O24" s="183">
        <f t="shared" si="12"/>
        <v>12005</v>
      </c>
      <c r="P24" s="183">
        <f t="shared" si="13"/>
        <v>4148.6011800000006</v>
      </c>
      <c r="Q24" s="183">
        <f t="shared" si="14"/>
        <v>-7856.3988199999994</v>
      </c>
      <c r="R24" s="220">
        <f t="shared" si="9"/>
        <v>0.34557277634319039</v>
      </c>
      <c r="S24" s="53"/>
      <c r="T24" s="53"/>
    </row>
    <row r="25" spans="1:20" s="54" customFormat="1" ht="48.75" customHeight="1" x14ac:dyDescent="0.4">
      <c r="A25" s="67" t="s">
        <v>101</v>
      </c>
      <c r="B25" s="160" t="s">
        <v>98</v>
      </c>
      <c r="C25" s="182">
        <v>1716.91</v>
      </c>
      <c r="D25" s="183">
        <v>878.66499999999996</v>
      </c>
      <c r="E25" s="182">
        <v>305.04078000000004</v>
      </c>
      <c r="F25" s="183">
        <f t="shared" si="4"/>
        <v>-573.62421999999992</v>
      </c>
      <c r="G25" s="220">
        <f t="shared" si="5"/>
        <v>0.34716391343686165</v>
      </c>
      <c r="H25" s="183">
        <f t="shared" si="16"/>
        <v>-1411.86922</v>
      </c>
      <c r="I25" s="220">
        <f t="shared" si="6"/>
        <v>0.17766847417744672</v>
      </c>
      <c r="J25" s="183">
        <v>0</v>
      </c>
      <c r="K25" s="183">
        <v>0</v>
      </c>
      <c r="L25" s="183">
        <f t="shared" si="15"/>
        <v>0</v>
      </c>
      <c r="M25" s="220" t="str">
        <f t="shared" si="7"/>
        <v/>
      </c>
      <c r="N25" s="183" t="e">
        <f>#REF!+#REF!</f>
        <v>#REF!</v>
      </c>
      <c r="O25" s="183">
        <f t="shared" si="12"/>
        <v>1716.91</v>
      </c>
      <c r="P25" s="183">
        <f t="shared" si="13"/>
        <v>305.04078000000004</v>
      </c>
      <c r="Q25" s="183">
        <f t="shared" si="14"/>
        <v>-1411.86922</v>
      </c>
      <c r="R25" s="220">
        <f t="shared" si="9"/>
        <v>0.17766847417744672</v>
      </c>
      <c r="S25" s="53"/>
      <c r="T25" s="53"/>
    </row>
    <row r="26" spans="1:20" s="54" customFormat="1" ht="66.75" customHeight="1" x14ac:dyDescent="0.4">
      <c r="A26" s="67">
        <v>3200</v>
      </c>
      <c r="B26" s="160" t="s">
        <v>143</v>
      </c>
      <c r="C26" s="182">
        <v>10794.69</v>
      </c>
      <c r="D26" s="183">
        <v>5595.13</v>
      </c>
      <c r="E26" s="182">
        <v>5367.1644400000005</v>
      </c>
      <c r="F26" s="183">
        <f>E26-D26</f>
        <v>-227.96555999999964</v>
      </c>
      <c r="G26" s="220">
        <f t="shared" si="5"/>
        <v>0.95925643193277021</v>
      </c>
      <c r="H26" s="183">
        <f>E26-C26</f>
        <v>-5427.52556</v>
      </c>
      <c r="I26" s="220">
        <f t="shared" si="6"/>
        <v>0.49720412906716177</v>
      </c>
      <c r="J26" s="183">
        <v>331.72217999999998</v>
      </c>
      <c r="K26" s="183">
        <v>34.806789999999999</v>
      </c>
      <c r="L26" s="183">
        <f t="shared" si="15"/>
        <v>-296.91539</v>
      </c>
      <c r="M26" s="220">
        <f t="shared" si="7"/>
        <v>0.10492753303381765</v>
      </c>
      <c r="N26" s="183"/>
      <c r="O26" s="183">
        <f t="shared" si="12"/>
        <v>11126.412180000001</v>
      </c>
      <c r="P26" s="183">
        <f t="shared" si="13"/>
        <v>5401.9712300000001</v>
      </c>
      <c r="Q26" s="183">
        <f t="shared" si="14"/>
        <v>-5724.4409500000011</v>
      </c>
      <c r="R26" s="220">
        <f t="shared" si="9"/>
        <v>0.48550881835118204</v>
      </c>
      <c r="S26" s="53"/>
      <c r="T26" s="53"/>
    </row>
    <row r="27" spans="1:20" s="54" customFormat="1" ht="53.25" customHeight="1" x14ac:dyDescent="0.4">
      <c r="A27" s="67">
        <v>3210</v>
      </c>
      <c r="B27" s="160" t="s">
        <v>83</v>
      </c>
      <c r="C27" s="182">
        <v>1481.0360000000001</v>
      </c>
      <c r="D27" s="183">
        <v>944.18299999999999</v>
      </c>
      <c r="E27" s="182">
        <v>357.33848999999998</v>
      </c>
      <c r="F27" s="183">
        <f>E27-D27</f>
        <v>-586.84451000000001</v>
      </c>
      <c r="G27" s="220">
        <f t="shared" si="5"/>
        <v>0.37846316868657875</v>
      </c>
      <c r="H27" s="183">
        <f>E27-C27</f>
        <v>-1123.69751</v>
      </c>
      <c r="I27" s="220">
        <f t="shared" si="6"/>
        <v>0.24127603245295859</v>
      </c>
      <c r="J27" s="183">
        <v>280.50685999999996</v>
      </c>
      <c r="K27" s="183">
        <v>68.789199999999994</v>
      </c>
      <c r="L27" s="183">
        <f t="shared" si="15"/>
        <v>-211.71765999999997</v>
      </c>
      <c r="M27" s="220">
        <f t="shared" si="7"/>
        <v>0.2452317921921767</v>
      </c>
      <c r="N27" s="183"/>
      <c r="O27" s="183">
        <f t="shared" si="12"/>
        <v>1761.54286</v>
      </c>
      <c r="P27" s="183">
        <f t="shared" si="13"/>
        <v>426.12768999999997</v>
      </c>
      <c r="Q27" s="183">
        <f t="shared" si="14"/>
        <v>-1335.41517</v>
      </c>
      <c r="R27" s="220">
        <f t="shared" si="9"/>
        <v>0.24190594488288519</v>
      </c>
      <c r="S27" s="53"/>
      <c r="T27" s="53"/>
    </row>
    <row r="28" spans="1:20" s="54" customFormat="1" ht="84.75" customHeight="1" x14ac:dyDescent="0.4">
      <c r="A28" s="67">
        <v>3230</v>
      </c>
      <c r="B28" s="160" t="s">
        <v>208</v>
      </c>
      <c r="C28" s="182">
        <v>22441.332999999999</v>
      </c>
      <c r="D28" s="183">
        <v>22421.332999999999</v>
      </c>
      <c r="E28" s="182">
        <v>13315.009470000001</v>
      </c>
      <c r="F28" s="183"/>
      <c r="G28" s="220"/>
      <c r="H28" s="183"/>
      <c r="I28" s="220"/>
      <c r="J28" s="183">
        <v>31726.192709999999</v>
      </c>
      <c r="K28" s="183">
        <v>17288.824579999997</v>
      </c>
      <c r="L28" s="183"/>
      <c r="M28" s="220"/>
      <c r="N28" s="183"/>
      <c r="O28" s="183"/>
      <c r="P28" s="183"/>
      <c r="Q28" s="183"/>
      <c r="R28" s="220"/>
      <c r="S28" s="53"/>
      <c r="T28" s="53"/>
    </row>
    <row r="29" spans="1:20" s="54" customFormat="1" ht="32.25" customHeight="1" x14ac:dyDescent="0.4">
      <c r="A29" s="67" t="s">
        <v>103</v>
      </c>
      <c r="B29" s="160" t="s">
        <v>134</v>
      </c>
      <c r="C29" s="182">
        <v>66597.035749999995</v>
      </c>
      <c r="D29" s="183">
        <v>37545.724750000001</v>
      </c>
      <c r="E29" s="182">
        <v>25656.38105</v>
      </c>
      <c r="F29" s="183">
        <f t="shared" si="4"/>
        <v>-11889.343700000001</v>
      </c>
      <c r="G29" s="220">
        <f t="shared" si="5"/>
        <v>0.68333695036743158</v>
      </c>
      <c r="H29" s="183">
        <f t="shared" si="16"/>
        <v>-40940.654699999999</v>
      </c>
      <c r="I29" s="220">
        <f t="shared" si="6"/>
        <v>0.3852480934183321</v>
      </c>
      <c r="J29" s="183">
        <v>7645.6651099999999</v>
      </c>
      <c r="K29" s="183">
        <v>7084.6495599999998</v>
      </c>
      <c r="L29" s="183">
        <f t="shared" si="15"/>
        <v>-561.01555000000008</v>
      </c>
      <c r="M29" s="220">
        <f t="shared" si="7"/>
        <v>0.92662305477305951</v>
      </c>
      <c r="N29" s="183"/>
      <c r="O29" s="183">
        <f t="shared" ref="O29:O46" si="17">C29+J29</f>
        <v>74242.700859999997</v>
      </c>
      <c r="P29" s="183">
        <f t="shared" ref="P29:P46" si="18">E29+K29</f>
        <v>32741.030610000002</v>
      </c>
      <c r="Q29" s="183">
        <f>P29-O29</f>
        <v>-41501.670249999996</v>
      </c>
      <c r="R29" s="220">
        <f t="shared" si="9"/>
        <v>0.4409999936793787</v>
      </c>
      <c r="S29" s="53"/>
      <c r="T29" s="53"/>
    </row>
    <row r="30" spans="1:20" s="54" customFormat="1" ht="27" customHeight="1" x14ac:dyDescent="0.35">
      <c r="A30" s="68" t="s">
        <v>104</v>
      </c>
      <c r="B30" s="163" t="s">
        <v>41</v>
      </c>
      <c r="C30" s="180">
        <v>298889.21799999999</v>
      </c>
      <c r="D30" s="181">
        <v>174164.89752999999</v>
      </c>
      <c r="E30" s="180">
        <v>130632.84045999999</v>
      </c>
      <c r="F30" s="181">
        <f t="shared" si="4"/>
        <v>-43532.057069999995</v>
      </c>
      <c r="G30" s="219">
        <f t="shared" si="5"/>
        <v>0.75005263582174142</v>
      </c>
      <c r="H30" s="181">
        <f t="shared" si="16"/>
        <v>-168256.37754000002</v>
      </c>
      <c r="I30" s="219">
        <f t="shared" si="6"/>
        <v>0.43706106675283279</v>
      </c>
      <c r="J30" s="181">
        <v>10513.495000000001</v>
      </c>
      <c r="K30" s="181">
        <v>1657.3601200000001</v>
      </c>
      <c r="L30" s="181">
        <f t="shared" ref="L30:L40" si="19">K30-J30</f>
        <v>-8856.1348800000014</v>
      </c>
      <c r="M30" s="219">
        <f t="shared" si="7"/>
        <v>0.15764121445817969</v>
      </c>
      <c r="N30" s="181" t="e">
        <f>#REF!+#REF!</f>
        <v>#REF!</v>
      </c>
      <c r="O30" s="181">
        <f t="shared" si="17"/>
        <v>309402.71299999999</v>
      </c>
      <c r="P30" s="181">
        <f t="shared" si="18"/>
        <v>132290.20058</v>
      </c>
      <c r="Q30" s="181">
        <f t="shared" si="8"/>
        <v>-177112.51241999998</v>
      </c>
      <c r="R30" s="219">
        <f t="shared" si="9"/>
        <v>0.42756638846925693</v>
      </c>
      <c r="S30" s="53"/>
      <c r="T30" s="53"/>
    </row>
    <row r="31" spans="1:20" s="54" customFormat="1" ht="32.25" customHeight="1" x14ac:dyDescent="0.35">
      <c r="A31" s="69" t="s">
        <v>105</v>
      </c>
      <c r="B31" s="163" t="s">
        <v>43</v>
      </c>
      <c r="C31" s="180">
        <v>131998.071</v>
      </c>
      <c r="D31" s="181">
        <v>72546.317070000005</v>
      </c>
      <c r="E31" s="180">
        <v>54569.381880000001</v>
      </c>
      <c r="F31" s="181">
        <f t="shared" si="4"/>
        <v>-17976.935190000004</v>
      </c>
      <c r="G31" s="219">
        <f t="shared" si="5"/>
        <v>0.75220058142091428</v>
      </c>
      <c r="H31" s="181">
        <f t="shared" si="16"/>
        <v>-77428.689119999995</v>
      </c>
      <c r="I31" s="219">
        <f t="shared" si="6"/>
        <v>0.41341044961179774</v>
      </c>
      <c r="J31" s="181">
        <v>3972.7416600000001</v>
      </c>
      <c r="K31" s="181">
        <v>52.654900000000005</v>
      </c>
      <c r="L31" s="181">
        <f t="shared" si="19"/>
        <v>-3920.0867600000001</v>
      </c>
      <c r="M31" s="219">
        <f t="shared" si="7"/>
        <v>1.3254045821846871E-2</v>
      </c>
      <c r="N31" s="181" t="e">
        <f>#REF!+#REF!</f>
        <v>#REF!</v>
      </c>
      <c r="O31" s="181">
        <f t="shared" si="17"/>
        <v>135970.81266</v>
      </c>
      <c r="P31" s="181">
        <f t="shared" si="18"/>
        <v>54622.036780000002</v>
      </c>
      <c r="Q31" s="181">
        <f t="shared" si="8"/>
        <v>-81348.775880000001</v>
      </c>
      <c r="R31" s="219">
        <f t="shared" si="9"/>
        <v>0.40171883738449377</v>
      </c>
      <c r="S31" s="53"/>
      <c r="T31" s="53"/>
    </row>
    <row r="32" spans="1:20" s="54" customFormat="1" ht="34.5" customHeight="1" x14ac:dyDescent="0.35">
      <c r="A32" s="69" t="s">
        <v>106</v>
      </c>
      <c r="B32" s="163" t="s">
        <v>40</v>
      </c>
      <c r="C32" s="180">
        <v>560641.22936</v>
      </c>
      <c r="D32" s="181">
        <v>356456.96736000001</v>
      </c>
      <c r="E32" s="180">
        <v>232707.20491999999</v>
      </c>
      <c r="F32" s="181">
        <f t="shared" si="4"/>
        <v>-123749.76244000002</v>
      </c>
      <c r="G32" s="219">
        <f t="shared" si="5"/>
        <v>0.65283393572997483</v>
      </c>
      <c r="H32" s="181">
        <f t="shared" si="16"/>
        <v>-327934.02444000001</v>
      </c>
      <c r="I32" s="219">
        <f t="shared" si="6"/>
        <v>0.41507329952462985</v>
      </c>
      <c r="J32" s="181">
        <v>175690.14765999999</v>
      </c>
      <c r="K32" s="181">
        <v>2913.4073100000001</v>
      </c>
      <c r="L32" s="181">
        <f t="shared" si="19"/>
        <v>-172776.74034999998</v>
      </c>
      <c r="M32" s="219">
        <f t="shared" si="7"/>
        <v>1.6582644780048221E-2</v>
      </c>
      <c r="N32" s="181" t="e">
        <f>#REF!+#REF!</f>
        <v>#REF!</v>
      </c>
      <c r="O32" s="181">
        <f t="shared" si="17"/>
        <v>736331.37702000001</v>
      </c>
      <c r="P32" s="181">
        <f t="shared" si="18"/>
        <v>235620.61223</v>
      </c>
      <c r="Q32" s="181">
        <f t="shared" si="8"/>
        <v>-500710.76479000004</v>
      </c>
      <c r="R32" s="219">
        <f t="shared" si="9"/>
        <v>0.31999262775352316</v>
      </c>
      <c r="S32" s="53"/>
      <c r="T32" s="53"/>
    </row>
    <row r="33" spans="1:20" s="90" customFormat="1" ht="25.5" customHeight="1" x14ac:dyDescent="0.35">
      <c r="A33" s="87" t="s">
        <v>107</v>
      </c>
      <c r="B33" s="164" t="s">
        <v>120</v>
      </c>
      <c r="C33" s="180">
        <f>SUM(C34:C39)</f>
        <v>229047.60463999998</v>
      </c>
      <c r="D33" s="181">
        <f>SUM(D34:D39)</f>
        <v>148402.21264000001</v>
      </c>
      <c r="E33" s="180">
        <f>SUM(E34:E39)</f>
        <v>86247.12086000001</v>
      </c>
      <c r="F33" s="180">
        <f t="shared" si="4"/>
        <v>-62155.091780000002</v>
      </c>
      <c r="G33" s="219">
        <f t="shared" si="5"/>
        <v>0.58117139445367771</v>
      </c>
      <c r="H33" s="180">
        <f t="shared" si="16"/>
        <v>-142800.48377999995</v>
      </c>
      <c r="I33" s="219">
        <f t="shared" si="6"/>
        <v>0.37654670519500449</v>
      </c>
      <c r="J33" s="181">
        <f>SUM(J34:J39)</f>
        <v>609582.74220999994</v>
      </c>
      <c r="K33" s="181">
        <f>SUM(K34:K39)</f>
        <v>36142.607479999999</v>
      </c>
      <c r="L33" s="181">
        <f t="shared" si="19"/>
        <v>-573440.13472999993</v>
      </c>
      <c r="M33" s="219">
        <f t="shared" si="7"/>
        <v>5.9290732787098732E-2</v>
      </c>
      <c r="N33" s="180" t="e">
        <f>#REF!+#REF!</f>
        <v>#REF!</v>
      </c>
      <c r="O33" s="180">
        <f t="shared" si="17"/>
        <v>838630.34684999986</v>
      </c>
      <c r="P33" s="180">
        <f t="shared" si="18"/>
        <v>122389.72834</v>
      </c>
      <c r="Q33" s="180">
        <f t="shared" si="8"/>
        <v>-716240.61850999983</v>
      </c>
      <c r="R33" s="219">
        <f t="shared" si="9"/>
        <v>0.14594001850721366</v>
      </c>
      <c r="S33" s="88"/>
      <c r="T33" s="89"/>
    </row>
    <row r="34" spans="1:20" s="54" customFormat="1" ht="48" customHeight="1" x14ac:dyDescent="0.4">
      <c r="A34" s="226" t="s">
        <v>132</v>
      </c>
      <c r="B34" s="165" t="s">
        <v>133</v>
      </c>
      <c r="C34" s="182">
        <v>11281.306</v>
      </c>
      <c r="D34" s="183">
        <v>10856.306</v>
      </c>
      <c r="E34" s="182">
        <v>276.82600000000002</v>
      </c>
      <c r="F34" s="183">
        <f t="shared" si="4"/>
        <v>-10579.48</v>
      </c>
      <c r="G34" s="220">
        <f t="shared" si="5"/>
        <v>2.5499097022504708E-2</v>
      </c>
      <c r="H34" s="183">
        <f t="shared" ref="H34:H43" si="20">E34-C34</f>
        <v>-11004.48</v>
      </c>
      <c r="I34" s="220">
        <f t="shared" si="6"/>
        <v>2.4538470989085837E-2</v>
      </c>
      <c r="J34" s="183">
        <v>1096.27727</v>
      </c>
      <c r="K34" s="183">
        <v>0</v>
      </c>
      <c r="L34" s="183">
        <f t="shared" si="19"/>
        <v>-1096.27727</v>
      </c>
      <c r="M34" s="220">
        <f t="shared" si="7"/>
        <v>0</v>
      </c>
      <c r="N34" s="183"/>
      <c r="O34" s="183">
        <f t="shared" si="17"/>
        <v>12377.583270000001</v>
      </c>
      <c r="P34" s="183">
        <f t="shared" si="18"/>
        <v>276.82600000000002</v>
      </c>
      <c r="Q34" s="183">
        <f>P34-O34</f>
        <v>-12100.757270000002</v>
      </c>
      <c r="R34" s="220">
        <f t="shared" si="9"/>
        <v>2.2365109081588914E-2</v>
      </c>
      <c r="S34" s="55"/>
      <c r="T34" s="53"/>
    </row>
    <row r="35" spans="1:20" s="54" customFormat="1" ht="24" customHeight="1" x14ac:dyDescent="0.4">
      <c r="A35" s="226" t="s">
        <v>111</v>
      </c>
      <c r="B35" s="165" t="s">
        <v>121</v>
      </c>
      <c r="C35" s="182">
        <v>39889.631000000001</v>
      </c>
      <c r="D35" s="183">
        <v>2504.3139999999999</v>
      </c>
      <c r="E35" s="182">
        <v>171.685</v>
      </c>
      <c r="F35" s="183">
        <f>E35-D35</f>
        <v>-2332.6289999999999</v>
      </c>
      <c r="G35" s="220">
        <f>IFERROR(E35/D35,"")</f>
        <v>6.8555700283590634E-2</v>
      </c>
      <c r="H35" s="183">
        <f>E35-C35</f>
        <v>-39717.946000000004</v>
      </c>
      <c r="I35" s="220">
        <f>IFERROR(E35/C35,"")</f>
        <v>4.3040007063489755E-3</v>
      </c>
      <c r="J35" s="183">
        <v>84951.794730000009</v>
      </c>
      <c r="K35" s="183">
        <v>2551.4148999999998</v>
      </c>
      <c r="L35" s="183">
        <f t="shared" si="19"/>
        <v>-82400.379830000005</v>
      </c>
      <c r="M35" s="220">
        <f t="shared" si="7"/>
        <v>3.0033678606898095E-2</v>
      </c>
      <c r="N35" s="183"/>
      <c r="O35" s="183">
        <f>C36+J35</f>
        <v>245154.83636999998</v>
      </c>
      <c r="P35" s="183">
        <f>E36+K35</f>
        <v>86828.368830000007</v>
      </c>
      <c r="Q35" s="183">
        <f t="shared" si="8"/>
        <v>-158326.46753999998</v>
      </c>
      <c r="R35" s="220">
        <f t="shared" si="9"/>
        <v>0.35417767038849796</v>
      </c>
      <c r="S35" s="55"/>
      <c r="T35" s="53"/>
    </row>
    <row r="36" spans="1:20" s="54" customFormat="1" ht="50.25" customHeight="1" x14ac:dyDescent="0.4">
      <c r="A36" s="226" t="s">
        <v>112</v>
      </c>
      <c r="B36" s="165" t="s">
        <v>122</v>
      </c>
      <c r="C36" s="182">
        <v>160203.04163999998</v>
      </c>
      <c r="D36" s="183">
        <v>123009.66664</v>
      </c>
      <c r="E36" s="182">
        <v>84276.953930000003</v>
      </c>
      <c r="F36" s="183">
        <f>E36-D36</f>
        <v>-38732.712709999993</v>
      </c>
      <c r="G36" s="220">
        <f>IFERROR(E36/D36,"")</f>
        <v>0.6851246429001786</v>
      </c>
      <c r="H36" s="183">
        <f>E36-C36</f>
        <v>-75926.087709999978</v>
      </c>
      <c r="I36" s="220">
        <f>IFERROR(E36/C36,"")</f>
        <v>0.52606338223829008</v>
      </c>
      <c r="J36" s="183">
        <v>399747.05517000001</v>
      </c>
      <c r="K36" s="183">
        <v>1283.2900300000001</v>
      </c>
      <c r="L36" s="183">
        <f t="shared" si="19"/>
        <v>-398463.76514000003</v>
      </c>
      <c r="M36" s="220">
        <f t="shared" si="7"/>
        <v>3.2102551185880699E-3</v>
      </c>
      <c r="N36" s="183"/>
      <c r="O36" s="183">
        <f>C37+J36</f>
        <v>400362.45517000003</v>
      </c>
      <c r="P36" s="183">
        <f>E37+K36</f>
        <v>1479.2288800000001</v>
      </c>
      <c r="Q36" s="183">
        <f t="shared" si="8"/>
        <v>-398883.22629000002</v>
      </c>
      <c r="R36" s="220">
        <f t="shared" si="9"/>
        <v>3.6947242702163392E-3</v>
      </c>
      <c r="S36" s="55"/>
      <c r="T36" s="53"/>
    </row>
    <row r="37" spans="1:20" s="54" customFormat="1" ht="50.25" customHeight="1" x14ac:dyDescent="0.4">
      <c r="A37" s="226" t="s">
        <v>190</v>
      </c>
      <c r="B37" s="165" t="s">
        <v>189</v>
      </c>
      <c r="C37" s="182">
        <v>615.4</v>
      </c>
      <c r="D37" s="183">
        <v>514.6</v>
      </c>
      <c r="E37" s="182">
        <v>195.93885</v>
      </c>
      <c r="F37" s="183">
        <f>E37-D37</f>
        <v>-318.66115000000002</v>
      </c>
      <c r="G37" s="220">
        <f>IFERROR(E37/D37,"")</f>
        <v>0.38075952195880292</v>
      </c>
      <c r="H37" s="183">
        <f>E37-C37</f>
        <v>-419.46114999999998</v>
      </c>
      <c r="I37" s="220">
        <f>IFERROR(E37/C37,"")</f>
        <v>0.3183926714332142</v>
      </c>
      <c r="J37" s="183">
        <v>0</v>
      </c>
      <c r="K37" s="265">
        <v>0</v>
      </c>
      <c r="L37" s="183">
        <f t="shared" si="19"/>
        <v>0</v>
      </c>
      <c r="M37" s="220" t="str">
        <f t="shared" si="7"/>
        <v/>
      </c>
      <c r="N37" s="183"/>
      <c r="O37" s="183">
        <f>C38+J37</f>
        <v>16901.225999999999</v>
      </c>
      <c r="P37" s="183">
        <f>E38+K37</f>
        <v>1290.7601599999998</v>
      </c>
      <c r="Q37" s="183">
        <f>P37-O37</f>
        <v>-15610.465839999999</v>
      </c>
      <c r="R37" s="220">
        <f t="shared" si="9"/>
        <v>7.6370800556125329E-2</v>
      </c>
      <c r="S37" s="55"/>
      <c r="T37" s="53"/>
    </row>
    <row r="38" spans="1:20" s="54" customFormat="1" ht="50.25" customHeight="1" x14ac:dyDescent="0.4">
      <c r="A38" s="226" t="s">
        <v>110</v>
      </c>
      <c r="B38" s="165" t="s">
        <v>123</v>
      </c>
      <c r="C38" s="182">
        <v>16901.225999999999</v>
      </c>
      <c r="D38" s="183">
        <v>11360.325999999999</v>
      </c>
      <c r="E38" s="182">
        <v>1290.7601599999998</v>
      </c>
      <c r="F38" s="183">
        <f>E38-D38</f>
        <v>-10069.565839999999</v>
      </c>
      <c r="G38" s="220">
        <f>IFERROR(E38/D38,"")</f>
        <v>0.11361999294738548</v>
      </c>
      <c r="H38" s="183">
        <f>E38-C38</f>
        <v>-15610.465839999999</v>
      </c>
      <c r="I38" s="220">
        <f>IFERROR(E38/C38,"")</f>
        <v>7.6370800556125329E-2</v>
      </c>
      <c r="J38" s="183">
        <v>118361.00573999999</v>
      </c>
      <c r="K38" s="183">
        <v>29952.014340000002</v>
      </c>
      <c r="L38" s="183">
        <f t="shared" si="19"/>
        <v>-88408.991399999999</v>
      </c>
      <c r="M38" s="220">
        <f t="shared" si="7"/>
        <v>0.25305643655812354</v>
      </c>
      <c r="N38" s="183"/>
      <c r="O38" s="183">
        <f>C39+J38</f>
        <v>118518.00573999999</v>
      </c>
      <c r="P38" s="183">
        <f>E39+K38</f>
        <v>29986.971260000002</v>
      </c>
      <c r="Q38" s="183">
        <f>P38-O38</f>
        <v>-88531.034479999988</v>
      </c>
      <c r="R38" s="220">
        <f t="shared" si="9"/>
        <v>0.25301616469808147</v>
      </c>
      <c r="S38" s="55"/>
      <c r="T38" s="53"/>
    </row>
    <row r="39" spans="1:20" s="54" customFormat="1" ht="96" customHeight="1" x14ac:dyDescent="0.4">
      <c r="A39" s="226" t="s">
        <v>163</v>
      </c>
      <c r="B39" s="165" t="s">
        <v>164</v>
      </c>
      <c r="C39" s="182">
        <v>157</v>
      </c>
      <c r="D39" s="183">
        <v>157</v>
      </c>
      <c r="E39" s="182">
        <v>34.956919999999997</v>
      </c>
      <c r="F39" s="183">
        <f>E39-D39</f>
        <v>-122.04308</v>
      </c>
      <c r="G39" s="220">
        <f>IFERROR(E39/D39,"")</f>
        <v>0.22265554140127386</v>
      </c>
      <c r="H39" s="183">
        <f>E39-C39</f>
        <v>-122.04308</v>
      </c>
      <c r="I39" s="220">
        <f>IFERROR(E39/C39,"")</f>
        <v>0.22265554140127386</v>
      </c>
      <c r="J39" s="183">
        <v>5426.6093000000001</v>
      </c>
      <c r="K39" s="183">
        <v>2355.8882100000001</v>
      </c>
      <c r="L39" s="183">
        <f t="shared" si="19"/>
        <v>-3070.72109</v>
      </c>
      <c r="M39" s="220">
        <f t="shared" si="7"/>
        <v>0.43413632339442604</v>
      </c>
      <c r="N39" s="183"/>
      <c r="O39" s="183" t="e">
        <f>#REF!+J39</f>
        <v>#REF!</v>
      </c>
      <c r="P39" s="183" t="e">
        <f>#REF!+K39</f>
        <v>#REF!</v>
      </c>
      <c r="Q39" s="183" t="e">
        <f>P39-O39</f>
        <v>#REF!</v>
      </c>
      <c r="R39" s="220" t="str">
        <f t="shared" si="9"/>
        <v/>
      </c>
      <c r="S39" s="55"/>
      <c r="T39" s="53"/>
    </row>
    <row r="40" spans="1:20" s="90" customFormat="1" ht="36.75" customHeight="1" x14ac:dyDescent="0.35">
      <c r="A40" s="87" t="s">
        <v>108</v>
      </c>
      <c r="B40" s="164" t="s">
        <v>124</v>
      </c>
      <c r="C40" s="180">
        <f>C41+C42+C43+C44+C45+C46</f>
        <v>293920.87534999999</v>
      </c>
      <c r="D40" s="180">
        <f>D41+D42+D43+D44+D45+D46</f>
        <v>227693.34035000001</v>
      </c>
      <c r="E40" s="180">
        <f>E41+E42+E43+E44+E45+E46</f>
        <v>42960.537919999995</v>
      </c>
      <c r="F40" s="180">
        <f t="shared" si="4"/>
        <v>-184732.80243000001</v>
      </c>
      <c r="G40" s="219">
        <f t="shared" si="5"/>
        <v>0.18867718245058454</v>
      </c>
      <c r="H40" s="180">
        <f t="shared" si="20"/>
        <v>-250960.33742999999</v>
      </c>
      <c r="I40" s="219">
        <f t="shared" si="6"/>
        <v>0.14616361586717083</v>
      </c>
      <c r="J40" s="181">
        <f>J41+J42+J43+J44+J45+J46</f>
        <v>15843.053930000002</v>
      </c>
      <c r="K40" s="181">
        <f>K41+K42+K43+K44+K45+K46</f>
        <v>8589.713099999999</v>
      </c>
      <c r="L40" s="181">
        <f t="shared" si="19"/>
        <v>-7253.3408300000028</v>
      </c>
      <c r="M40" s="219">
        <f t="shared" si="7"/>
        <v>0.54217533677233387</v>
      </c>
      <c r="N40" s="180"/>
      <c r="O40" s="180">
        <f t="shared" si="17"/>
        <v>309763.92927999998</v>
      </c>
      <c r="P40" s="180">
        <f t="shared" si="18"/>
        <v>51550.251019999996</v>
      </c>
      <c r="Q40" s="180">
        <f t="shared" si="8"/>
        <v>-258213.67825999999</v>
      </c>
      <c r="R40" s="219">
        <f t="shared" si="9"/>
        <v>0.16641786259562519</v>
      </c>
      <c r="S40" s="88"/>
      <c r="T40" s="89"/>
    </row>
    <row r="41" spans="1:20" s="54" customFormat="1" ht="40.5" customHeight="1" x14ac:dyDescent="0.4">
      <c r="A41" s="226" t="s">
        <v>109</v>
      </c>
      <c r="B41" s="165" t="s">
        <v>125</v>
      </c>
      <c r="C41" s="215">
        <v>90767.457680000007</v>
      </c>
      <c r="D41" s="183">
        <v>71670.452680000002</v>
      </c>
      <c r="E41" s="215">
        <v>27658.94124</v>
      </c>
      <c r="F41" s="215">
        <f t="shared" si="4"/>
        <v>-44011.511440000002</v>
      </c>
      <c r="G41" s="220">
        <f t="shared" si="5"/>
        <v>0.38591832764743184</v>
      </c>
      <c r="H41" s="215">
        <f t="shared" si="20"/>
        <v>-63108.516440000007</v>
      </c>
      <c r="I41" s="220">
        <f t="shared" si="6"/>
        <v>0.30472310172563599</v>
      </c>
      <c r="J41" s="183">
        <v>4734.4470199999996</v>
      </c>
      <c r="K41" s="183">
        <v>4079.2746499999998</v>
      </c>
      <c r="L41" s="183">
        <f t="shared" ref="L41:L46" si="21">K41-J41</f>
        <v>-655.17236999999977</v>
      </c>
      <c r="M41" s="220">
        <f t="shared" si="7"/>
        <v>0.86161586195128659</v>
      </c>
      <c r="N41" s="215"/>
      <c r="O41" s="215">
        <f t="shared" si="17"/>
        <v>95501.904700000014</v>
      </c>
      <c r="P41" s="215">
        <f t="shared" si="18"/>
        <v>31738.215889999999</v>
      </c>
      <c r="Q41" s="215">
        <f t="shared" si="8"/>
        <v>-63763.688810000014</v>
      </c>
      <c r="R41" s="220">
        <f t="shared" si="9"/>
        <v>0.33233071099156825</v>
      </c>
      <c r="S41" s="55"/>
      <c r="T41" s="53"/>
    </row>
    <row r="42" spans="1:20" s="54" customFormat="1" ht="33" customHeight="1" x14ac:dyDescent="0.4">
      <c r="A42" s="226" t="s">
        <v>126</v>
      </c>
      <c r="B42" s="165" t="s">
        <v>130</v>
      </c>
      <c r="C42" s="215">
        <v>22374.396420000001</v>
      </c>
      <c r="D42" s="183">
        <v>22293.69642</v>
      </c>
      <c r="E42" s="215">
        <v>13583.803470000001</v>
      </c>
      <c r="F42" s="215">
        <f t="shared" si="4"/>
        <v>-8709.8929499999995</v>
      </c>
      <c r="G42" s="220">
        <f t="shared" si="5"/>
        <v>0.60931140417852703</v>
      </c>
      <c r="H42" s="215">
        <f t="shared" si="20"/>
        <v>-8790.5929500000002</v>
      </c>
      <c r="I42" s="220">
        <f t="shared" si="6"/>
        <v>0.60711373907086608</v>
      </c>
      <c r="J42" s="183">
        <v>5542.8566500000006</v>
      </c>
      <c r="K42" s="183">
        <v>4243.99467</v>
      </c>
      <c r="L42" s="183">
        <f t="shared" si="21"/>
        <v>-1298.8619800000006</v>
      </c>
      <c r="M42" s="220">
        <f t="shared" si="7"/>
        <v>0.76566920957625695</v>
      </c>
      <c r="N42" s="215"/>
      <c r="O42" s="215">
        <f t="shared" si="17"/>
        <v>27917.253070000002</v>
      </c>
      <c r="P42" s="215">
        <f t="shared" si="18"/>
        <v>17827.798139999999</v>
      </c>
      <c r="Q42" s="215">
        <f>P42-O42</f>
        <v>-10089.454930000004</v>
      </c>
      <c r="R42" s="220">
        <f t="shared" si="9"/>
        <v>0.63859428057976897</v>
      </c>
      <c r="S42" s="55"/>
      <c r="T42" s="53"/>
    </row>
    <row r="43" spans="1:20" s="54" customFormat="1" ht="44.25" customHeight="1" x14ac:dyDescent="0.4">
      <c r="A43" s="226" t="s">
        <v>127</v>
      </c>
      <c r="B43" s="165" t="s">
        <v>131</v>
      </c>
      <c r="C43" s="215">
        <v>3448.9</v>
      </c>
      <c r="D43" s="183">
        <v>2246.1</v>
      </c>
      <c r="E43" s="215">
        <v>967.15300000000002</v>
      </c>
      <c r="F43" s="215">
        <f t="shared" si="4"/>
        <v>-1278.9469999999999</v>
      </c>
      <c r="G43" s="220">
        <f t="shared" si="5"/>
        <v>0.43059213748274788</v>
      </c>
      <c r="H43" s="215">
        <f t="shared" si="20"/>
        <v>-2481.7470000000003</v>
      </c>
      <c r="I43" s="220">
        <f t="shared" si="6"/>
        <v>0.28042361332598797</v>
      </c>
      <c r="J43" s="183">
        <v>5565.7502599999998</v>
      </c>
      <c r="K43" s="183">
        <v>266.44378</v>
      </c>
      <c r="L43" s="183">
        <f t="shared" si="21"/>
        <v>-5299.3064800000002</v>
      </c>
      <c r="M43" s="220">
        <f t="shared" si="7"/>
        <v>4.7872032979072263E-2</v>
      </c>
      <c r="N43" s="215"/>
      <c r="O43" s="215">
        <f t="shared" si="17"/>
        <v>9014.6502600000003</v>
      </c>
      <c r="P43" s="215">
        <f t="shared" si="18"/>
        <v>1233.5967800000001</v>
      </c>
      <c r="Q43" s="215">
        <f>P43-O43</f>
        <v>-7781.0534800000005</v>
      </c>
      <c r="R43" s="220">
        <f t="shared" si="9"/>
        <v>0.13684355403933329</v>
      </c>
      <c r="S43" s="55"/>
      <c r="T43" s="53"/>
    </row>
    <row r="44" spans="1:20" s="54" customFormat="1" ht="24.75" customHeight="1" x14ac:dyDescent="0.4">
      <c r="A44" s="226" t="s">
        <v>128</v>
      </c>
      <c r="B44" s="165" t="s">
        <v>42</v>
      </c>
      <c r="C44" s="215">
        <v>1851.5</v>
      </c>
      <c r="D44" s="183">
        <v>1055.5</v>
      </c>
      <c r="E44" s="215">
        <v>750.64020999999991</v>
      </c>
      <c r="F44" s="215">
        <f t="shared" si="4"/>
        <v>-304.85979000000009</v>
      </c>
      <c r="G44" s="220">
        <f t="shared" si="5"/>
        <v>0.7111702605400283</v>
      </c>
      <c r="H44" s="215">
        <f t="shared" ref="H44:H54" si="22">E44-C44</f>
        <v>-1100.85979</v>
      </c>
      <c r="I44" s="220">
        <f t="shared" si="6"/>
        <v>0.40542274372130699</v>
      </c>
      <c r="J44" s="183"/>
      <c r="K44" s="183">
        <v>0</v>
      </c>
      <c r="L44" s="183">
        <f t="shared" si="21"/>
        <v>0</v>
      </c>
      <c r="M44" s="220" t="str">
        <f t="shared" si="7"/>
        <v/>
      </c>
      <c r="N44" s="215"/>
      <c r="O44" s="215">
        <f t="shared" si="17"/>
        <v>1851.5</v>
      </c>
      <c r="P44" s="215">
        <f t="shared" si="18"/>
        <v>750.64020999999991</v>
      </c>
      <c r="Q44" s="215">
        <f>P44-O44</f>
        <v>-1100.85979</v>
      </c>
      <c r="R44" s="220">
        <f t="shared" si="9"/>
        <v>0.40542274372130699</v>
      </c>
      <c r="S44" s="55"/>
      <c r="T44" s="53"/>
    </row>
    <row r="45" spans="1:20" s="54" customFormat="1" ht="25.5" customHeight="1" x14ac:dyDescent="0.4">
      <c r="A45" s="226" t="s">
        <v>165</v>
      </c>
      <c r="B45" s="165" t="s">
        <v>166</v>
      </c>
      <c r="C45" s="215">
        <v>8080</v>
      </c>
      <c r="D45" s="183">
        <v>4176.1000000000004</v>
      </c>
      <c r="E45" s="215">
        <v>0</v>
      </c>
      <c r="F45" s="215">
        <f>E45-D45</f>
        <v>-4176.1000000000004</v>
      </c>
      <c r="G45" s="220">
        <f t="shared" si="5"/>
        <v>0</v>
      </c>
      <c r="H45" s="215">
        <f t="shared" si="22"/>
        <v>-8080</v>
      </c>
      <c r="I45" s="220">
        <f t="shared" si="6"/>
        <v>0</v>
      </c>
      <c r="J45" s="183">
        <v>0</v>
      </c>
      <c r="K45" s="183">
        <v>0</v>
      </c>
      <c r="L45" s="183">
        <f t="shared" si="21"/>
        <v>0</v>
      </c>
      <c r="M45" s="220" t="str">
        <f t="shared" si="7"/>
        <v/>
      </c>
      <c r="N45" s="215"/>
      <c r="O45" s="215">
        <f t="shared" si="17"/>
        <v>8080</v>
      </c>
      <c r="P45" s="215">
        <f t="shared" si="18"/>
        <v>0</v>
      </c>
      <c r="Q45" s="215">
        <f>P45-O45</f>
        <v>-8080</v>
      </c>
      <c r="R45" s="220">
        <f t="shared" si="9"/>
        <v>0</v>
      </c>
      <c r="S45" s="55"/>
      <c r="T45" s="53"/>
    </row>
    <row r="46" spans="1:20" s="54" customFormat="1" ht="24.75" customHeight="1" x14ac:dyDescent="0.4">
      <c r="A46" s="226" t="s">
        <v>129</v>
      </c>
      <c r="B46" s="165" t="s">
        <v>54</v>
      </c>
      <c r="C46" s="215">
        <v>167398.62125</v>
      </c>
      <c r="D46" s="183">
        <v>126251.49125000001</v>
      </c>
      <c r="E46" s="215">
        <v>0</v>
      </c>
      <c r="F46" s="215">
        <f>E46-D46</f>
        <v>-126251.49125000001</v>
      </c>
      <c r="G46" s="220">
        <f t="shared" si="5"/>
        <v>0</v>
      </c>
      <c r="H46" s="215">
        <f t="shared" si="22"/>
        <v>-167398.62125</v>
      </c>
      <c r="I46" s="220">
        <f t="shared" si="6"/>
        <v>0</v>
      </c>
      <c r="J46" s="183">
        <v>0</v>
      </c>
      <c r="K46" s="183">
        <v>0</v>
      </c>
      <c r="L46" s="183">
        <f t="shared" si="21"/>
        <v>0</v>
      </c>
      <c r="M46" s="220" t="str">
        <f t="shared" si="7"/>
        <v/>
      </c>
      <c r="N46" s="215"/>
      <c r="O46" s="215">
        <f t="shared" si="17"/>
        <v>167398.62125</v>
      </c>
      <c r="P46" s="215">
        <f t="shared" si="18"/>
        <v>0</v>
      </c>
      <c r="Q46" s="215">
        <f>P46-O46</f>
        <v>-167398.62125</v>
      </c>
      <c r="R46" s="220">
        <f t="shared" si="9"/>
        <v>0</v>
      </c>
      <c r="S46" s="53"/>
      <c r="T46" s="53"/>
    </row>
    <row r="47" spans="1:20" s="12" customFormat="1" ht="20.25" customHeight="1" x14ac:dyDescent="0.3">
      <c r="A47" s="70" t="s">
        <v>26</v>
      </c>
      <c r="B47" s="166" t="s">
        <v>27</v>
      </c>
      <c r="C47" s="185">
        <f>C6+C10+C11+C12+C30+C31+C32+C33+C40</f>
        <v>8922087.9077599999</v>
      </c>
      <c r="D47" s="185">
        <f>D6+D10+D11+D12+D30+D31+D32+D33+D40</f>
        <v>5414368.2263400005</v>
      </c>
      <c r="E47" s="185">
        <f>E6+E10+E11+E12+E30+E31+E32+E33+E40</f>
        <v>4046869.4971300005</v>
      </c>
      <c r="F47" s="185">
        <f t="shared" si="4"/>
        <v>-1367498.72921</v>
      </c>
      <c r="G47" s="223">
        <f>IFERROR(E47/D47,"")</f>
        <v>0.74743152440993088</v>
      </c>
      <c r="H47" s="185">
        <f t="shared" si="22"/>
        <v>-4875218.4106299989</v>
      </c>
      <c r="I47" s="223">
        <f>IFERROR(E47/C47,"")</f>
        <v>0.45357875185361368</v>
      </c>
      <c r="J47" s="185">
        <f>J6+J10+J11+J12+J30+J31+J32+J33+J40</f>
        <v>1204988.3453299999</v>
      </c>
      <c r="K47" s="185">
        <f>K6+K10+K11+K12+K30+K31+K32+K33+K40</f>
        <v>157139.77968999997</v>
      </c>
      <c r="L47" s="185">
        <f>L6+L10+L11+L12+L30+L31+L32+L33+L40</f>
        <v>-1047848.5656399999</v>
      </c>
      <c r="M47" s="223">
        <f>IFERROR(K47/J47,"")</f>
        <v>0.13040771746797719</v>
      </c>
      <c r="N47" s="185" t="e">
        <f>#REF!+#REF!</f>
        <v>#REF!</v>
      </c>
      <c r="O47" s="185">
        <f t="shared" ref="O47:O60" si="23">C47+J47</f>
        <v>10127076.25309</v>
      </c>
      <c r="P47" s="185">
        <f>E47+K47</f>
        <v>4204009.2768200003</v>
      </c>
      <c r="Q47" s="185">
        <f t="shared" si="8"/>
        <v>-5923066.9762699995</v>
      </c>
      <c r="R47" s="223">
        <f>IFERROR(P47/O47,"")</f>
        <v>0.4151256662590313</v>
      </c>
      <c r="S47" s="26"/>
      <c r="T47" s="27"/>
    </row>
    <row r="48" spans="1:20" s="54" customFormat="1" ht="24" customHeight="1" x14ac:dyDescent="0.4">
      <c r="A48" s="71" t="s">
        <v>145</v>
      </c>
      <c r="B48" s="160" t="s">
        <v>113</v>
      </c>
      <c r="C48" s="182">
        <v>2673.6</v>
      </c>
      <c r="D48" s="183">
        <v>1337.4</v>
      </c>
      <c r="E48" s="182">
        <v>371.5</v>
      </c>
      <c r="F48" s="183">
        <f t="shared" si="4"/>
        <v>-965.90000000000009</v>
      </c>
      <c r="G48" s="262">
        <f>IFERROR(E48/D48,"")</f>
        <v>0.27777777777777773</v>
      </c>
      <c r="H48" s="183">
        <f t="shared" si="22"/>
        <v>-2302.1</v>
      </c>
      <c r="I48" s="262">
        <f>IFERROR(E48/C48,"")</f>
        <v>0.13895122681029323</v>
      </c>
      <c r="J48" s="183">
        <v>0</v>
      </c>
      <c r="K48" s="183">
        <v>0</v>
      </c>
      <c r="L48" s="183">
        <f>K48-J48</f>
        <v>0</v>
      </c>
      <c r="M48" s="262" t="str">
        <f>IFERROR(K48/J48,"")</f>
        <v/>
      </c>
      <c r="N48" s="183" t="e">
        <f>#REF!+#REF!</f>
        <v>#REF!</v>
      </c>
      <c r="O48" s="183">
        <f>C48+J48</f>
        <v>2673.6</v>
      </c>
      <c r="P48" s="183">
        <f>E48+K48</f>
        <v>371.5</v>
      </c>
      <c r="Q48" s="183">
        <f t="shared" si="8"/>
        <v>-2302.1</v>
      </c>
      <c r="R48" s="262">
        <f>IFERROR(P48/O48,"")</f>
        <v>0.13895122681029323</v>
      </c>
      <c r="S48" s="53"/>
      <c r="T48" s="53"/>
    </row>
    <row r="49" spans="1:20" s="54" customFormat="1" ht="90.75" customHeight="1" x14ac:dyDescent="0.4">
      <c r="A49" s="71" t="s">
        <v>146</v>
      </c>
      <c r="B49" s="160" t="s">
        <v>147</v>
      </c>
      <c r="C49" s="182">
        <v>72327.37</v>
      </c>
      <c r="D49" s="183">
        <v>72272.37</v>
      </c>
      <c r="E49" s="182">
        <v>35230.870000000003</v>
      </c>
      <c r="F49" s="183">
        <f t="shared" si="4"/>
        <v>-37041.499999999993</v>
      </c>
      <c r="G49" s="264">
        <f>IFERROR(E49/D49,"")</f>
        <v>0.48747356700769612</v>
      </c>
      <c r="H49" s="183">
        <f t="shared" si="22"/>
        <v>-37096.499999999993</v>
      </c>
      <c r="I49" s="264">
        <f>IFERROR(E49/C49,"")</f>
        <v>0.48710287682242565</v>
      </c>
      <c r="J49" s="183">
        <v>2120</v>
      </c>
      <c r="K49" s="183">
        <v>1820</v>
      </c>
      <c r="L49" s="183">
        <f>K49-J49</f>
        <v>-300</v>
      </c>
      <c r="M49" s="264">
        <f>IFERROR(K49/J49,"")</f>
        <v>0.85849056603773588</v>
      </c>
      <c r="N49" s="183"/>
      <c r="O49" s="183">
        <f>C49+J49</f>
        <v>74447.37</v>
      </c>
      <c r="P49" s="183">
        <f>E49+K49</f>
        <v>37050.870000000003</v>
      </c>
      <c r="Q49" s="183">
        <f t="shared" si="8"/>
        <v>-37396.499999999993</v>
      </c>
      <c r="R49" s="264">
        <f>IFERROR(P49/O49,"")</f>
        <v>0.49767869570140633</v>
      </c>
      <c r="S49" s="53"/>
      <c r="T49" s="53"/>
    </row>
    <row r="50" spans="1:20" s="26" customFormat="1" ht="21" customHeight="1" x14ac:dyDescent="0.35">
      <c r="A50" s="72" t="s">
        <v>28</v>
      </c>
      <c r="B50" s="167" t="s">
        <v>114</v>
      </c>
      <c r="C50" s="186">
        <f>C47+C48+C49</f>
        <v>8997088.8777599987</v>
      </c>
      <c r="D50" s="186">
        <f>D47+D48+D49</f>
        <v>5487977.996340001</v>
      </c>
      <c r="E50" s="186">
        <f>E47+E48+E49</f>
        <v>4082471.8671300006</v>
      </c>
      <c r="F50" s="186">
        <f t="shared" si="4"/>
        <v>-1405506.1292100004</v>
      </c>
      <c r="G50" s="224">
        <f>IFERROR(E50/D50,"")</f>
        <v>0.74389362891991373</v>
      </c>
      <c r="H50" s="186">
        <f t="shared" si="22"/>
        <v>-4914617.0106299985</v>
      </c>
      <c r="I50" s="224">
        <f>IFERROR(E50/C50,"")</f>
        <v>0.45375475585458613</v>
      </c>
      <c r="J50" s="186">
        <f>J47+J48+J49</f>
        <v>1207108.3453299999</v>
      </c>
      <c r="K50" s="186">
        <f>K47+K48+K49</f>
        <v>158959.77968999997</v>
      </c>
      <c r="L50" s="186">
        <f>L47+L48+L49</f>
        <v>-1048148.5656399999</v>
      </c>
      <c r="M50" s="224">
        <f>IFERROR(K50/J50,"")</f>
        <v>0.13168642260239155</v>
      </c>
      <c r="N50" s="186" t="e">
        <f>#REF!+#REF!</f>
        <v>#REF!</v>
      </c>
      <c r="O50" s="186">
        <f t="shared" si="23"/>
        <v>10204197.223089999</v>
      </c>
      <c r="P50" s="186">
        <f>E50+K50</f>
        <v>4241431.6468200004</v>
      </c>
      <c r="Q50" s="186">
        <f t="shared" si="8"/>
        <v>-5962765.5762699982</v>
      </c>
      <c r="R50" s="224">
        <f>IFERROR(P50/O50,"")</f>
        <v>0.41565559289882337</v>
      </c>
    </row>
    <row r="51" spans="1:20" s="118" customFormat="1" ht="21" customHeight="1" x14ac:dyDescent="0.4">
      <c r="A51" s="172"/>
      <c r="B51" s="173" t="s">
        <v>0</v>
      </c>
      <c r="C51" s="187">
        <f>SUM(C52:C54)</f>
        <v>1000</v>
      </c>
      <c r="D51" s="240">
        <f>SUM(D52:D58)+D59</f>
        <v>1000</v>
      </c>
      <c r="E51" s="187">
        <f>SUM(E52:E58)+E59</f>
        <v>-26.237119999999997</v>
      </c>
      <c r="F51" s="187">
        <f t="shared" ref="F51:F60" si="24">E51-D51</f>
        <v>-1026.23712</v>
      </c>
      <c r="G51" s="225">
        <f t="shared" ref="G51:G60" si="25">IFERROR(E51/D51,"")</f>
        <v>-2.6237119999999996E-2</v>
      </c>
      <c r="H51" s="187">
        <f t="shared" si="22"/>
        <v>-1026.23712</v>
      </c>
      <c r="I51" s="261">
        <f t="shared" ref="I51:I60" si="26">IFERROR(E51/C51,"")</f>
        <v>-2.6237119999999996E-2</v>
      </c>
      <c r="J51" s="240">
        <f>SUM(J52:J58)+J59</f>
        <v>18741.982999999997</v>
      </c>
      <c r="K51" s="240">
        <f>SUM(K52:K58)+K59</f>
        <v>-1145.81053</v>
      </c>
      <c r="L51" s="181">
        <f>K51-J51</f>
        <v>-19887.793529999995</v>
      </c>
      <c r="M51" s="261">
        <f t="shared" ref="M51:M60" si="27">IFERROR(K51/J51,"")</f>
        <v>-6.1136035071635703E-2</v>
      </c>
      <c r="N51" s="187"/>
      <c r="O51" s="187">
        <f t="shared" si="23"/>
        <v>19741.982999999997</v>
      </c>
      <c r="P51" s="187">
        <f t="shared" ref="P51:P60" si="28">E51+K51</f>
        <v>-1172.04765</v>
      </c>
      <c r="Q51" s="187">
        <f t="shared" ref="Q51:Q60" si="29">P51-O51</f>
        <v>-20914.030649999997</v>
      </c>
      <c r="R51" s="261">
        <f t="shared" ref="R51:R60" si="30">IFERROR(P51/O51,"")</f>
        <v>-5.9368283824375707E-2</v>
      </c>
    </row>
    <row r="52" spans="1:20" s="118" customFormat="1" ht="44.25" customHeight="1" x14ac:dyDescent="0.4">
      <c r="A52" s="228">
        <v>1140</v>
      </c>
      <c r="B52" s="168" t="s">
        <v>148</v>
      </c>
      <c r="C52" s="188">
        <v>0</v>
      </c>
      <c r="D52" s="241">
        <v>0</v>
      </c>
      <c r="E52" s="189">
        <v>-26.237119999999997</v>
      </c>
      <c r="F52" s="189">
        <f t="shared" si="24"/>
        <v>-26.237119999999997</v>
      </c>
      <c r="G52" s="261" t="str">
        <f t="shared" si="25"/>
        <v/>
      </c>
      <c r="H52" s="189">
        <f t="shared" si="22"/>
        <v>-26.237119999999997</v>
      </c>
      <c r="I52" s="261" t="str">
        <f t="shared" si="26"/>
        <v/>
      </c>
      <c r="J52" s="190">
        <v>0</v>
      </c>
      <c r="K52" s="190">
        <v>0</v>
      </c>
      <c r="L52" s="190"/>
      <c r="M52" s="261" t="str">
        <f t="shared" si="27"/>
        <v/>
      </c>
      <c r="N52" s="189"/>
      <c r="O52" s="189">
        <f t="shared" si="23"/>
        <v>0</v>
      </c>
      <c r="P52" s="189">
        <f t="shared" si="28"/>
        <v>-26.237119999999997</v>
      </c>
      <c r="Q52" s="189">
        <f t="shared" si="29"/>
        <v>-26.237119999999997</v>
      </c>
      <c r="R52" s="261" t="str">
        <f t="shared" si="30"/>
        <v/>
      </c>
    </row>
    <row r="53" spans="1:20" s="118" customFormat="1" ht="87" customHeight="1" x14ac:dyDescent="0.4">
      <c r="A53" s="228">
        <v>8820</v>
      </c>
      <c r="B53" s="168" t="s">
        <v>152</v>
      </c>
      <c r="C53" s="189">
        <v>1000</v>
      </c>
      <c r="D53" s="190">
        <v>1000</v>
      </c>
      <c r="E53" s="190">
        <v>0</v>
      </c>
      <c r="F53" s="189">
        <f t="shared" si="24"/>
        <v>-1000</v>
      </c>
      <c r="G53" s="261">
        <f t="shared" si="25"/>
        <v>0</v>
      </c>
      <c r="H53" s="189">
        <f t="shared" si="22"/>
        <v>-1000</v>
      </c>
      <c r="I53" s="261">
        <f t="shared" si="26"/>
        <v>0</v>
      </c>
      <c r="J53" s="190">
        <v>360.67</v>
      </c>
      <c r="K53" s="190">
        <v>-355.76553000000001</v>
      </c>
      <c r="L53" s="183">
        <f t="shared" ref="L53:L59" si="31">K53-J53</f>
        <v>-716.43552999999997</v>
      </c>
      <c r="M53" s="261">
        <f t="shared" si="27"/>
        <v>-0.98640178002051737</v>
      </c>
      <c r="N53" s="189"/>
      <c r="O53" s="189">
        <f t="shared" si="23"/>
        <v>1360.67</v>
      </c>
      <c r="P53" s="189">
        <f t="shared" si="28"/>
        <v>-355.76553000000001</v>
      </c>
      <c r="Q53" s="189">
        <f t="shared" si="29"/>
        <v>-1716.4355300000002</v>
      </c>
      <c r="R53" s="261">
        <f t="shared" si="30"/>
        <v>-0.26146349225014148</v>
      </c>
    </row>
    <row r="54" spans="1:20" s="118" customFormat="1" ht="69.75" customHeight="1" x14ac:dyDescent="0.4">
      <c r="A54" s="228" t="s">
        <v>149</v>
      </c>
      <c r="B54" s="168" t="s">
        <v>150</v>
      </c>
      <c r="C54" s="189"/>
      <c r="D54" s="266">
        <v>0</v>
      </c>
      <c r="E54" s="190">
        <v>0</v>
      </c>
      <c r="F54" s="189">
        <f t="shared" si="24"/>
        <v>0</v>
      </c>
      <c r="G54" s="261" t="str">
        <f t="shared" si="25"/>
        <v/>
      </c>
      <c r="H54" s="189">
        <f t="shared" si="22"/>
        <v>0</v>
      </c>
      <c r="I54" s="261" t="str">
        <f t="shared" si="26"/>
        <v/>
      </c>
      <c r="J54" s="190">
        <v>0</v>
      </c>
      <c r="K54" s="190">
        <v>-790.04499999999996</v>
      </c>
      <c r="L54" s="183">
        <f t="shared" si="31"/>
        <v>-790.04499999999996</v>
      </c>
      <c r="M54" s="261" t="str">
        <f t="shared" si="27"/>
        <v/>
      </c>
      <c r="N54" s="189"/>
      <c r="O54" s="189">
        <f t="shared" si="23"/>
        <v>0</v>
      </c>
      <c r="P54" s="189">
        <f t="shared" si="28"/>
        <v>-790.04499999999996</v>
      </c>
      <c r="Q54" s="189">
        <f t="shared" si="29"/>
        <v>-790.04499999999996</v>
      </c>
      <c r="R54" s="261" t="str">
        <f t="shared" si="30"/>
        <v/>
      </c>
    </row>
    <row r="55" spans="1:20" s="118" customFormat="1" ht="131.25" customHeight="1" x14ac:dyDescent="0.4">
      <c r="A55" s="228">
        <v>8880</v>
      </c>
      <c r="B55" s="168" t="s">
        <v>151</v>
      </c>
      <c r="C55" s="188">
        <v>0</v>
      </c>
      <c r="D55" s="241">
        <v>0</v>
      </c>
      <c r="E55" s="188">
        <v>0</v>
      </c>
      <c r="F55" s="189"/>
      <c r="G55" s="261" t="str">
        <f t="shared" si="25"/>
        <v/>
      </c>
      <c r="H55" s="189"/>
      <c r="I55" s="261" t="str">
        <f t="shared" si="26"/>
        <v/>
      </c>
      <c r="J55" s="190">
        <v>18381.312999999998</v>
      </c>
      <c r="K55" s="190">
        <v>0</v>
      </c>
      <c r="L55" s="183">
        <f t="shared" si="31"/>
        <v>-18381.312999999998</v>
      </c>
      <c r="M55" s="261">
        <f t="shared" si="27"/>
        <v>0</v>
      </c>
      <c r="N55" s="189"/>
      <c r="O55" s="189">
        <f>C55+J55</f>
        <v>18381.312999999998</v>
      </c>
      <c r="P55" s="189">
        <f t="shared" si="28"/>
        <v>0</v>
      </c>
      <c r="Q55" s="189">
        <f t="shared" si="29"/>
        <v>-18381.312999999998</v>
      </c>
      <c r="R55" s="261">
        <f t="shared" si="30"/>
        <v>0</v>
      </c>
    </row>
    <row r="56" spans="1:20" s="1" customFormat="1" ht="63" hidden="1" x14ac:dyDescent="0.4">
      <c r="A56" s="73">
        <v>8103</v>
      </c>
      <c r="B56" s="169" t="s">
        <v>1</v>
      </c>
      <c r="C56" s="188"/>
      <c r="D56" s="190"/>
      <c r="E56" s="188"/>
      <c r="F56" s="190">
        <f t="shared" si="24"/>
        <v>0</v>
      </c>
      <c r="G56" s="224" t="str">
        <f t="shared" si="25"/>
        <v/>
      </c>
      <c r="H56" s="190">
        <f>E56-C56</f>
        <v>0</v>
      </c>
      <c r="I56" s="224" t="str">
        <f t="shared" si="26"/>
        <v/>
      </c>
      <c r="J56" s="190"/>
      <c r="K56" s="190"/>
      <c r="L56" s="183">
        <f t="shared" si="31"/>
        <v>0</v>
      </c>
      <c r="M56" s="224" t="str">
        <f t="shared" si="27"/>
        <v/>
      </c>
      <c r="N56" s="190"/>
      <c r="O56" s="190">
        <f t="shared" si="23"/>
        <v>0</v>
      </c>
      <c r="P56" s="190">
        <f t="shared" si="28"/>
        <v>0</v>
      </c>
      <c r="Q56" s="190">
        <f t="shared" si="29"/>
        <v>0</v>
      </c>
      <c r="R56" s="224" t="str">
        <f t="shared" si="30"/>
        <v/>
      </c>
    </row>
    <row r="57" spans="1:20" s="1" customFormat="1" ht="63" hidden="1" x14ac:dyDescent="0.4">
      <c r="A57" s="73">
        <v>8104</v>
      </c>
      <c r="B57" s="169" t="s">
        <v>2</v>
      </c>
      <c r="C57" s="188"/>
      <c r="D57" s="190"/>
      <c r="E57" s="188"/>
      <c r="F57" s="190">
        <f t="shared" si="24"/>
        <v>0</v>
      </c>
      <c r="G57" s="224" t="str">
        <f t="shared" si="25"/>
        <v/>
      </c>
      <c r="H57" s="190">
        <f>E57-C57</f>
        <v>0</v>
      </c>
      <c r="I57" s="224" t="str">
        <f t="shared" si="26"/>
        <v/>
      </c>
      <c r="J57" s="190"/>
      <c r="K57" s="190"/>
      <c r="L57" s="183">
        <f t="shared" si="31"/>
        <v>0</v>
      </c>
      <c r="M57" s="224" t="str">
        <f t="shared" si="27"/>
        <v/>
      </c>
      <c r="N57" s="190"/>
      <c r="O57" s="190">
        <f t="shared" si="23"/>
        <v>0</v>
      </c>
      <c r="P57" s="190">
        <f t="shared" si="28"/>
        <v>0</v>
      </c>
      <c r="Q57" s="190">
        <f t="shared" si="29"/>
        <v>0</v>
      </c>
      <c r="R57" s="224" t="str">
        <f t="shared" si="30"/>
        <v/>
      </c>
    </row>
    <row r="58" spans="1:20" s="1" customFormat="1" ht="42" hidden="1" x14ac:dyDescent="0.4">
      <c r="A58" s="73">
        <v>8106</v>
      </c>
      <c r="B58" s="169" t="s">
        <v>3</v>
      </c>
      <c r="C58" s="188"/>
      <c r="D58" s="190"/>
      <c r="E58" s="188"/>
      <c r="F58" s="190">
        <f t="shared" si="24"/>
        <v>0</v>
      </c>
      <c r="G58" s="224" t="str">
        <f t="shared" si="25"/>
        <v/>
      </c>
      <c r="H58" s="190">
        <f>E58-C58</f>
        <v>0</v>
      </c>
      <c r="I58" s="224" t="str">
        <f t="shared" si="26"/>
        <v/>
      </c>
      <c r="J58" s="190"/>
      <c r="K58" s="190"/>
      <c r="L58" s="183">
        <f t="shared" si="31"/>
        <v>0</v>
      </c>
      <c r="M58" s="224" t="str">
        <f t="shared" si="27"/>
        <v/>
      </c>
      <c r="N58" s="190"/>
      <c r="O58" s="190">
        <f t="shared" si="23"/>
        <v>0</v>
      </c>
      <c r="P58" s="190">
        <f t="shared" si="28"/>
        <v>0</v>
      </c>
      <c r="Q58" s="190">
        <f t="shared" si="29"/>
        <v>0</v>
      </c>
      <c r="R58" s="224" t="str">
        <f t="shared" si="30"/>
        <v/>
      </c>
    </row>
    <row r="59" spans="1:20" s="1" customFormat="1" ht="63" hidden="1" x14ac:dyDescent="0.4">
      <c r="A59" s="73">
        <v>8107</v>
      </c>
      <c r="B59" s="169" t="s">
        <v>92</v>
      </c>
      <c r="C59" s="188"/>
      <c r="D59" s="190"/>
      <c r="E59" s="188"/>
      <c r="F59" s="190">
        <f t="shared" si="24"/>
        <v>0</v>
      </c>
      <c r="G59" s="224" t="str">
        <f t="shared" si="25"/>
        <v/>
      </c>
      <c r="H59" s="190">
        <f>E59-C59</f>
        <v>0</v>
      </c>
      <c r="I59" s="224" t="str">
        <f t="shared" si="26"/>
        <v/>
      </c>
      <c r="J59" s="190"/>
      <c r="K59" s="190"/>
      <c r="L59" s="183">
        <f t="shared" si="31"/>
        <v>0</v>
      </c>
      <c r="M59" s="224" t="str">
        <f t="shared" si="27"/>
        <v/>
      </c>
      <c r="N59" s="190"/>
      <c r="O59" s="190">
        <f t="shared" si="23"/>
        <v>0</v>
      </c>
      <c r="P59" s="190">
        <f t="shared" si="28"/>
        <v>0</v>
      </c>
      <c r="Q59" s="190">
        <f t="shared" si="29"/>
        <v>0</v>
      </c>
      <c r="R59" s="224" t="str">
        <f t="shared" si="30"/>
        <v/>
      </c>
    </row>
    <row r="60" spans="1:20" ht="25.5" customHeight="1" x14ac:dyDescent="0.35">
      <c r="A60" s="74"/>
      <c r="B60" s="170" t="s">
        <v>4</v>
      </c>
      <c r="C60" s="186">
        <f>C51+C50</f>
        <v>8998088.8777599987</v>
      </c>
      <c r="D60" s="186">
        <f>D51+D50</f>
        <v>5488977.996340001</v>
      </c>
      <c r="E60" s="186">
        <f>E51+E50</f>
        <v>4082445.6300100004</v>
      </c>
      <c r="F60" s="186">
        <f t="shared" si="24"/>
        <v>-1406532.3663300006</v>
      </c>
      <c r="G60" s="224">
        <f t="shared" si="25"/>
        <v>0.74375332397618221</v>
      </c>
      <c r="H60" s="186">
        <f>E60-C60</f>
        <v>-4915643.2477499982</v>
      </c>
      <c r="I60" s="224">
        <f t="shared" si="26"/>
        <v>0.45370141209655312</v>
      </c>
      <c r="J60" s="186">
        <f>J50+J51</f>
        <v>1225850.3283299999</v>
      </c>
      <c r="K60" s="186">
        <f>K50+K51</f>
        <v>157813.96915999998</v>
      </c>
      <c r="L60" s="186">
        <f>L50+L51</f>
        <v>-1068036.3591699998</v>
      </c>
      <c r="M60" s="224">
        <f t="shared" si="27"/>
        <v>0.12873836675884653</v>
      </c>
      <c r="N60" s="263"/>
      <c r="O60" s="263">
        <f t="shared" si="23"/>
        <v>10223939.20609</v>
      </c>
      <c r="P60" s="263">
        <f t="shared" si="28"/>
        <v>4240259.5991700003</v>
      </c>
      <c r="Q60" s="263">
        <f t="shared" si="29"/>
        <v>-5983679.6069199992</v>
      </c>
      <c r="R60" s="224">
        <f t="shared" si="30"/>
        <v>0.41473834240370328</v>
      </c>
      <c r="S60" s="5"/>
      <c r="T60" s="5"/>
    </row>
    <row r="61" spans="1:20" x14ac:dyDescent="0.3">
      <c r="A61" s="43"/>
      <c r="B61" s="44"/>
      <c r="C61" s="174"/>
      <c r="D61" s="242"/>
      <c r="E61" s="174"/>
      <c r="F61" s="175"/>
      <c r="G61" s="175"/>
      <c r="H61" s="176"/>
      <c r="I61" s="177"/>
      <c r="J61" s="243"/>
      <c r="K61" s="243"/>
      <c r="L61" s="250"/>
      <c r="M61" s="251"/>
      <c r="N61" s="179"/>
      <c r="O61" s="179"/>
      <c r="P61" s="179"/>
      <c r="Q61" s="179"/>
      <c r="R61" s="179"/>
    </row>
    <row r="62" spans="1:20" x14ac:dyDescent="0.3">
      <c r="A62" s="40"/>
      <c r="B62" s="56"/>
      <c r="C62" s="178"/>
      <c r="D62" s="243"/>
      <c r="E62" s="178"/>
      <c r="F62" s="176"/>
      <c r="G62" s="176"/>
      <c r="H62" s="176"/>
      <c r="I62" s="177"/>
      <c r="J62" s="243"/>
      <c r="K62" s="243"/>
      <c r="L62" s="250"/>
      <c r="M62" s="251"/>
      <c r="N62" s="179"/>
      <c r="O62" s="179"/>
      <c r="P62" s="179"/>
      <c r="Q62" s="179"/>
      <c r="R62" s="179"/>
    </row>
    <row r="63" spans="1:20" x14ac:dyDescent="0.3">
      <c r="A63" s="38"/>
      <c r="B63" s="39"/>
      <c r="C63" s="94"/>
      <c r="D63" s="244"/>
      <c r="E63" s="256"/>
      <c r="F63" s="40"/>
      <c r="G63" s="40"/>
      <c r="H63" s="46"/>
      <c r="I63" s="24"/>
      <c r="J63" s="252"/>
      <c r="K63" s="253"/>
      <c r="M63" s="254"/>
    </row>
    <row r="64" spans="1:20" ht="17.399999999999999" x14ac:dyDescent="0.3">
      <c r="A64" s="38"/>
      <c r="B64" s="117"/>
      <c r="C64" s="95"/>
      <c r="D64" s="245"/>
      <c r="E64" s="101"/>
      <c r="F64" s="46"/>
      <c r="G64" s="46"/>
      <c r="H64" s="46"/>
      <c r="I64" s="24"/>
      <c r="J64" s="255"/>
      <c r="K64" s="253"/>
      <c r="M64" s="254"/>
    </row>
    <row r="65" spans="1:13" x14ac:dyDescent="0.3">
      <c r="A65" s="38"/>
      <c r="B65" s="39"/>
      <c r="C65" s="95"/>
      <c r="D65" s="245"/>
      <c r="E65" s="101"/>
      <c r="F65" s="46"/>
      <c r="G65" s="46"/>
      <c r="H65" s="46"/>
      <c r="I65" s="24"/>
      <c r="J65" s="253"/>
      <c r="K65" s="255"/>
      <c r="M65" s="254"/>
    </row>
    <row r="66" spans="1:13" x14ac:dyDescent="0.3">
      <c r="A66" s="38"/>
      <c r="B66" s="39"/>
      <c r="C66" s="95"/>
      <c r="D66" s="245"/>
      <c r="E66" s="101"/>
      <c r="F66" s="46"/>
      <c r="G66" s="46"/>
      <c r="H66" s="46"/>
      <c r="I66" s="24"/>
      <c r="J66" s="253"/>
      <c r="K66" s="253"/>
      <c r="M66" s="254"/>
    </row>
    <row r="67" spans="1:13" x14ac:dyDescent="0.3">
      <c r="A67" s="38"/>
      <c r="B67" s="39"/>
      <c r="C67" s="95"/>
      <c r="D67" s="245"/>
      <c r="E67" s="101"/>
      <c r="F67" s="46"/>
      <c r="G67" s="46"/>
      <c r="H67" s="46"/>
      <c r="I67" s="24"/>
      <c r="J67" s="253"/>
      <c r="K67" s="253"/>
      <c r="M67" s="254"/>
    </row>
    <row r="68" spans="1:13" x14ac:dyDescent="0.3">
      <c r="A68" s="38"/>
      <c r="B68" s="39"/>
      <c r="C68" s="95"/>
      <c r="D68" s="245"/>
      <c r="E68" s="101"/>
      <c r="F68" s="46"/>
      <c r="G68" s="46"/>
      <c r="H68" s="46"/>
      <c r="I68" s="24"/>
      <c r="J68" s="253"/>
      <c r="K68" s="253"/>
      <c r="M68" s="254"/>
    </row>
    <row r="69" spans="1:13" x14ac:dyDescent="0.3">
      <c r="A69" s="41"/>
      <c r="B69" s="42"/>
      <c r="C69" s="96"/>
      <c r="D69" s="246"/>
      <c r="E69" s="102"/>
      <c r="F69" s="47"/>
      <c r="G69" s="47"/>
      <c r="H69" s="47"/>
      <c r="M69" s="254"/>
    </row>
    <row r="70" spans="1:13" x14ac:dyDescent="0.3">
      <c r="A70" s="41"/>
      <c r="B70" s="42"/>
      <c r="C70" s="96"/>
      <c r="D70" s="246"/>
      <c r="E70" s="102"/>
      <c r="F70" s="47"/>
      <c r="G70" s="47"/>
      <c r="H70" s="47"/>
      <c r="M70" s="254"/>
    </row>
    <row r="71" spans="1:13" x14ac:dyDescent="0.3">
      <c r="A71" s="41"/>
      <c r="B71" s="42"/>
      <c r="C71" s="96"/>
      <c r="D71" s="246"/>
      <c r="E71" s="102"/>
      <c r="F71" s="47"/>
      <c r="G71" s="47"/>
      <c r="H71" s="47"/>
      <c r="M71" s="254"/>
    </row>
    <row r="72" spans="1:13" x14ac:dyDescent="0.3">
      <c r="M72" s="254"/>
    </row>
    <row r="73" spans="1:13" x14ac:dyDescent="0.3">
      <c r="M73" s="254"/>
    </row>
    <row r="74" spans="1:13" x14ac:dyDescent="0.3">
      <c r="M74" s="254"/>
    </row>
    <row r="75" spans="1:13" x14ac:dyDescent="0.3">
      <c r="M75" s="254"/>
    </row>
    <row r="76" spans="1:13" x14ac:dyDescent="0.3">
      <c r="M76" s="254"/>
    </row>
    <row r="77" spans="1:13" x14ac:dyDescent="0.3">
      <c r="M77" s="254"/>
    </row>
    <row r="78" spans="1:13" x14ac:dyDescent="0.3">
      <c r="M78" s="254"/>
    </row>
    <row r="79" spans="1:13" x14ac:dyDescent="0.3">
      <c r="M79" s="254"/>
    </row>
    <row r="80" spans="1:13" x14ac:dyDescent="0.3">
      <c r="M80" s="254"/>
    </row>
    <row r="81" spans="13:13" x14ac:dyDescent="0.3">
      <c r="M81" s="254"/>
    </row>
    <row r="82" spans="13:13" x14ac:dyDescent="0.3">
      <c r="M82" s="254"/>
    </row>
    <row r="83" spans="13:13" x14ac:dyDescent="0.3">
      <c r="M83" s="254"/>
    </row>
    <row r="84" spans="13:13" x14ac:dyDescent="0.3">
      <c r="M84" s="254"/>
    </row>
    <row r="85" spans="13:13" x14ac:dyDescent="0.3">
      <c r="M85" s="254"/>
    </row>
    <row r="86" spans="13:13" x14ac:dyDescent="0.3">
      <c r="M86" s="254"/>
    </row>
    <row r="87" spans="13:13" x14ac:dyDescent="0.3">
      <c r="M87" s="254"/>
    </row>
    <row r="88" spans="13:13" x14ac:dyDescent="0.3">
      <c r="M88" s="254"/>
    </row>
    <row r="89" spans="13:13" x14ac:dyDescent="0.3">
      <c r="M89" s="254"/>
    </row>
    <row r="90" spans="13:13" x14ac:dyDescent="0.3">
      <c r="M90" s="254"/>
    </row>
    <row r="91" spans="13:13" x14ac:dyDescent="0.3">
      <c r="M91" s="254"/>
    </row>
    <row r="92" spans="13:13" x14ac:dyDescent="0.3">
      <c r="M92" s="254"/>
    </row>
    <row r="93" spans="13:13" x14ac:dyDescent="0.3">
      <c r="M93" s="254"/>
    </row>
    <row r="94" spans="13:13" x14ac:dyDescent="0.3">
      <c r="M94" s="254"/>
    </row>
    <row r="95" spans="13:13" x14ac:dyDescent="0.3">
      <c r="M95" s="254"/>
    </row>
    <row r="96" spans="13:13" x14ac:dyDescent="0.3">
      <c r="M96" s="254"/>
    </row>
    <row r="97" spans="13:13" x14ac:dyDescent="0.3">
      <c r="M97" s="254"/>
    </row>
    <row r="98" spans="13:13" x14ac:dyDescent="0.3">
      <c r="M98" s="254"/>
    </row>
    <row r="99" spans="13:13" x14ac:dyDescent="0.3">
      <c r="M99" s="254"/>
    </row>
    <row r="100" spans="13:13" x14ac:dyDescent="0.3">
      <c r="M100" s="254"/>
    </row>
    <row r="101" spans="13:13" x14ac:dyDescent="0.3">
      <c r="M101" s="254"/>
    </row>
    <row r="102" spans="13:13" x14ac:dyDescent="0.3">
      <c r="M102" s="254"/>
    </row>
    <row r="103" spans="13:13" x14ac:dyDescent="0.3">
      <c r="M103" s="254"/>
    </row>
    <row r="104" spans="13:13" x14ac:dyDescent="0.3">
      <c r="M104" s="254"/>
    </row>
    <row r="105" spans="13:13" x14ac:dyDescent="0.3">
      <c r="M105" s="254"/>
    </row>
    <row r="106" spans="13:13" x14ac:dyDescent="0.3">
      <c r="M106" s="254"/>
    </row>
    <row r="107" spans="13:13" x14ac:dyDescent="0.3">
      <c r="M107" s="254"/>
    </row>
    <row r="108" spans="13:13" x14ac:dyDescent="0.3">
      <c r="M108" s="254"/>
    </row>
    <row r="109" spans="13:13" x14ac:dyDescent="0.3">
      <c r="M109" s="254"/>
    </row>
    <row r="110" spans="13:13" x14ac:dyDescent="0.3">
      <c r="M110" s="254"/>
    </row>
    <row r="111" spans="13:13" x14ac:dyDescent="0.3">
      <c r="M111" s="254"/>
    </row>
    <row r="112" spans="13:13" x14ac:dyDescent="0.3">
      <c r="M112" s="254"/>
    </row>
    <row r="113" spans="13:13" x14ac:dyDescent="0.3">
      <c r="M113" s="254"/>
    </row>
    <row r="114" spans="13:13" x14ac:dyDescent="0.3">
      <c r="M114" s="254"/>
    </row>
    <row r="115" spans="13:13" x14ac:dyDescent="0.3">
      <c r="M115" s="254"/>
    </row>
    <row r="116" spans="13:13" x14ac:dyDescent="0.3">
      <c r="M116" s="254"/>
    </row>
    <row r="117" spans="13:13" x14ac:dyDescent="0.3">
      <c r="M117" s="254"/>
    </row>
    <row r="118" spans="13:13" x14ac:dyDescent="0.3">
      <c r="M118" s="254"/>
    </row>
    <row r="119" spans="13:13" x14ac:dyDescent="0.3">
      <c r="M119" s="254"/>
    </row>
    <row r="120" spans="13:13" x14ac:dyDescent="0.3">
      <c r="M120" s="254"/>
    </row>
    <row r="121" spans="13:13" x14ac:dyDescent="0.3">
      <c r="M121" s="254"/>
    </row>
    <row r="122" spans="13:13" x14ac:dyDescent="0.3">
      <c r="M122" s="254"/>
    </row>
    <row r="123" spans="13:13" x14ac:dyDescent="0.3">
      <c r="M123" s="254"/>
    </row>
    <row r="124" spans="13:13" x14ac:dyDescent="0.3">
      <c r="M124" s="254"/>
    </row>
    <row r="125" spans="13:13" x14ac:dyDescent="0.3">
      <c r="M125" s="254"/>
    </row>
    <row r="126" spans="13:13" x14ac:dyDescent="0.3">
      <c r="M126" s="254"/>
    </row>
    <row r="127" spans="13:13" x14ac:dyDescent="0.3">
      <c r="M127" s="254"/>
    </row>
    <row r="128" spans="13:13" x14ac:dyDescent="0.3">
      <c r="M128" s="254"/>
    </row>
    <row r="129" spans="13:13" x14ac:dyDescent="0.3">
      <c r="M129" s="254"/>
    </row>
    <row r="130" spans="13:13" x14ac:dyDescent="0.3">
      <c r="M130" s="254"/>
    </row>
    <row r="131" spans="13:13" x14ac:dyDescent="0.3">
      <c r="M131" s="254"/>
    </row>
    <row r="132" spans="13:13" x14ac:dyDescent="0.3">
      <c r="M132" s="254"/>
    </row>
    <row r="133" spans="13:13" x14ac:dyDescent="0.3">
      <c r="M133" s="254"/>
    </row>
    <row r="134" spans="13:13" x14ac:dyDescent="0.3">
      <c r="M134" s="254"/>
    </row>
    <row r="135" spans="13:13" x14ac:dyDescent="0.3">
      <c r="M135" s="254"/>
    </row>
    <row r="136" spans="13:13" x14ac:dyDescent="0.3">
      <c r="M136" s="254"/>
    </row>
    <row r="137" spans="13:13" x14ac:dyDescent="0.3">
      <c r="M137" s="254"/>
    </row>
    <row r="138" spans="13:13" x14ac:dyDescent="0.3">
      <c r="M138" s="254"/>
    </row>
    <row r="139" spans="13:13" x14ac:dyDescent="0.3">
      <c r="M139" s="254"/>
    </row>
    <row r="140" spans="13:13" x14ac:dyDescent="0.3">
      <c r="M140" s="254"/>
    </row>
    <row r="141" spans="13:13" x14ac:dyDescent="0.3">
      <c r="M141" s="254"/>
    </row>
    <row r="142" spans="13:13" x14ac:dyDescent="0.3">
      <c r="M142" s="254"/>
    </row>
    <row r="143" spans="13:13" x14ac:dyDescent="0.3">
      <c r="M143" s="254"/>
    </row>
    <row r="144" spans="13:13" x14ac:dyDescent="0.3">
      <c r="M144" s="254"/>
    </row>
    <row r="145" spans="13:13" x14ac:dyDescent="0.3">
      <c r="M145" s="254"/>
    </row>
    <row r="146" spans="13:13" x14ac:dyDescent="0.3">
      <c r="M146" s="254"/>
    </row>
    <row r="147" spans="13:13" x14ac:dyDescent="0.3">
      <c r="M147" s="254"/>
    </row>
    <row r="148" spans="13:13" x14ac:dyDescent="0.3">
      <c r="M148" s="254"/>
    </row>
    <row r="149" spans="13:13" x14ac:dyDescent="0.3">
      <c r="M149" s="254"/>
    </row>
    <row r="150" spans="13:13" x14ac:dyDescent="0.3">
      <c r="M150" s="254"/>
    </row>
    <row r="151" spans="13:13" x14ac:dyDescent="0.3">
      <c r="M151" s="254"/>
    </row>
    <row r="152" spans="13:13" x14ac:dyDescent="0.3">
      <c r="M152" s="254"/>
    </row>
    <row r="153" spans="13:13" x14ac:dyDescent="0.3">
      <c r="M153" s="254"/>
    </row>
    <row r="154" spans="13:13" x14ac:dyDescent="0.3">
      <c r="M154" s="254"/>
    </row>
    <row r="155" spans="13:13" x14ac:dyDescent="0.3">
      <c r="M155" s="254"/>
    </row>
    <row r="156" spans="13:13" x14ac:dyDescent="0.3">
      <c r="M156" s="254"/>
    </row>
    <row r="157" spans="13:13" x14ac:dyDescent="0.3">
      <c r="M157" s="254"/>
    </row>
    <row r="158" spans="13:13" x14ac:dyDescent="0.3">
      <c r="M158" s="254"/>
    </row>
    <row r="159" spans="13:13" x14ac:dyDescent="0.3">
      <c r="M159" s="254"/>
    </row>
    <row r="160" spans="13:13" x14ac:dyDescent="0.3">
      <c r="M160" s="254"/>
    </row>
    <row r="161" spans="13:13" x14ac:dyDescent="0.3">
      <c r="M161" s="254"/>
    </row>
    <row r="162" spans="13:13" x14ac:dyDescent="0.3">
      <c r="M162" s="254"/>
    </row>
    <row r="163" spans="13:13" x14ac:dyDescent="0.3">
      <c r="M163" s="254"/>
    </row>
    <row r="164" spans="13:13" x14ac:dyDescent="0.3">
      <c r="M164" s="254"/>
    </row>
    <row r="165" spans="13:13" x14ac:dyDescent="0.3">
      <c r="M165" s="254"/>
    </row>
    <row r="166" spans="13:13" x14ac:dyDescent="0.3">
      <c r="M166" s="254"/>
    </row>
    <row r="167" spans="13:13" x14ac:dyDescent="0.3">
      <c r="M167" s="254"/>
    </row>
    <row r="168" spans="13:13" x14ac:dyDescent="0.3">
      <c r="M168" s="254"/>
    </row>
    <row r="169" spans="13:13" x14ac:dyDescent="0.3">
      <c r="M169" s="254"/>
    </row>
    <row r="170" spans="13:13" x14ac:dyDescent="0.3">
      <c r="M170" s="254"/>
    </row>
    <row r="171" spans="13:13" x14ac:dyDescent="0.3">
      <c r="M171" s="254"/>
    </row>
    <row r="172" spans="13:13" x14ac:dyDescent="0.3">
      <c r="M172" s="254"/>
    </row>
    <row r="173" spans="13:13" x14ac:dyDescent="0.3">
      <c r="M173" s="254"/>
    </row>
    <row r="174" spans="13:13" x14ac:dyDescent="0.3">
      <c r="M174" s="254"/>
    </row>
    <row r="175" spans="13:13" x14ac:dyDescent="0.3">
      <c r="M175" s="254"/>
    </row>
    <row r="176" spans="13:13" x14ac:dyDescent="0.3">
      <c r="M176" s="254"/>
    </row>
    <row r="177" spans="13:13" x14ac:dyDescent="0.3">
      <c r="M177" s="254"/>
    </row>
    <row r="178" spans="13:13" x14ac:dyDescent="0.3">
      <c r="M178" s="254"/>
    </row>
    <row r="179" spans="13:13" x14ac:dyDescent="0.3">
      <c r="M179" s="254"/>
    </row>
    <row r="180" spans="13:13" x14ac:dyDescent="0.3">
      <c r="M180" s="254"/>
    </row>
    <row r="181" spans="13:13" x14ac:dyDescent="0.3">
      <c r="M181" s="254"/>
    </row>
    <row r="182" spans="13:13" x14ac:dyDescent="0.3">
      <c r="M182" s="254"/>
    </row>
    <row r="183" spans="13:13" x14ac:dyDescent="0.3">
      <c r="M183" s="254"/>
    </row>
    <row r="184" spans="13:13" x14ac:dyDescent="0.3">
      <c r="M184" s="254"/>
    </row>
    <row r="185" spans="13:13" x14ac:dyDescent="0.3">
      <c r="M185" s="254"/>
    </row>
    <row r="186" spans="13:13" x14ac:dyDescent="0.3">
      <c r="M186" s="254"/>
    </row>
    <row r="187" spans="13:13" x14ac:dyDescent="0.3">
      <c r="M187" s="254"/>
    </row>
    <row r="188" spans="13:13" x14ac:dyDescent="0.3">
      <c r="M188" s="254"/>
    </row>
    <row r="189" spans="13:13" x14ac:dyDescent="0.3">
      <c r="M189" s="254"/>
    </row>
    <row r="190" spans="13:13" x14ac:dyDescent="0.3">
      <c r="M190" s="254"/>
    </row>
    <row r="191" spans="13:13" x14ac:dyDescent="0.3">
      <c r="M191" s="254"/>
    </row>
    <row r="192" spans="13:13" x14ac:dyDescent="0.3">
      <c r="M192" s="254"/>
    </row>
    <row r="193" spans="13:13" x14ac:dyDescent="0.3">
      <c r="M193" s="254"/>
    </row>
    <row r="194" spans="13:13" x14ac:dyDescent="0.3">
      <c r="M194" s="254"/>
    </row>
    <row r="195" spans="13:13" x14ac:dyDescent="0.3">
      <c r="M195" s="254"/>
    </row>
    <row r="196" spans="13:13" x14ac:dyDescent="0.3">
      <c r="M196" s="254"/>
    </row>
    <row r="197" spans="13:13" x14ac:dyDescent="0.3">
      <c r="M197" s="254"/>
    </row>
    <row r="198" spans="13:13" x14ac:dyDescent="0.3">
      <c r="M198" s="254"/>
    </row>
    <row r="199" spans="13:13" x14ac:dyDescent="0.3">
      <c r="M199" s="254"/>
    </row>
    <row r="200" spans="13:13" x14ac:dyDescent="0.3">
      <c r="M200" s="254"/>
    </row>
    <row r="201" spans="13:13" x14ac:dyDescent="0.3">
      <c r="M201" s="254"/>
    </row>
    <row r="202" spans="13:13" x14ac:dyDescent="0.3">
      <c r="M202" s="254"/>
    </row>
    <row r="203" spans="13:13" x14ac:dyDescent="0.3">
      <c r="M203" s="254"/>
    </row>
    <row r="204" spans="13:13" x14ac:dyDescent="0.3">
      <c r="M204" s="254"/>
    </row>
    <row r="205" spans="13:13" x14ac:dyDescent="0.3">
      <c r="M205" s="254"/>
    </row>
    <row r="206" spans="13:13" x14ac:dyDescent="0.3">
      <c r="M206" s="254"/>
    </row>
    <row r="207" spans="13:13" x14ac:dyDescent="0.3">
      <c r="M207" s="254"/>
    </row>
    <row r="208" spans="13:13" x14ac:dyDescent="0.3">
      <c r="M208" s="254"/>
    </row>
    <row r="209" spans="13:13" x14ac:dyDescent="0.3">
      <c r="M209" s="254"/>
    </row>
    <row r="210" spans="13:13" x14ac:dyDescent="0.3">
      <c r="M210" s="254"/>
    </row>
    <row r="211" spans="13:13" x14ac:dyDescent="0.3">
      <c r="M211" s="254"/>
    </row>
    <row r="212" spans="13:13" x14ac:dyDescent="0.3">
      <c r="M212" s="254"/>
    </row>
    <row r="213" spans="13:13" x14ac:dyDescent="0.3">
      <c r="M213" s="254"/>
    </row>
    <row r="214" spans="13:13" x14ac:dyDescent="0.3">
      <c r="M214" s="254"/>
    </row>
    <row r="215" spans="13:13" x14ac:dyDescent="0.3">
      <c r="M215" s="254"/>
    </row>
    <row r="216" spans="13:13" x14ac:dyDescent="0.3">
      <c r="M216" s="254"/>
    </row>
    <row r="217" spans="13:13" x14ac:dyDescent="0.3">
      <c r="M217" s="254"/>
    </row>
    <row r="218" spans="13:13" x14ac:dyDescent="0.3">
      <c r="M218" s="254"/>
    </row>
    <row r="219" spans="13:13" x14ac:dyDescent="0.3">
      <c r="M219" s="254"/>
    </row>
    <row r="220" spans="13:13" x14ac:dyDescent="0.3">
      <c r="M220" s="254"/>
    </row>
    <row r="221" spans="13:13" x14ac:dyDescent="0.3">
      <c r="M221" s="254"/>
    </row>
    <row r="222" spans="13:13" x14ac:dyDescent="0.3">
      <c r="M222" s="254"/>
    </row>
    <row r="223" spans="13:13" x14ac:dyDescent="0.3">
      <c r="M223" s="254"/>
    </row>
    <row r="224" spans="13:13" x14ac:dyDescent="0.3">
      <c r="M224" s="254"/>
    </row>
    <row r="225" spans="13:13" x14ac:dyDescent="0.3">
      <c r="M225" s="254"/>
    </row>
    <row r="226" spans="13:13" x14ac:dyDescent="0.3">
      <c r="M226" s="254"/>
    </row>
    <row r="227" spans="13:13" x14ac:dyDescent="0.3">
      <c r="M227" s="254"/>
    </row>
    <row r="228" spans="13:13" x14ac:dyDescent="0.3">
      <c r="M228" s="254"/>
    </row>
    <row r="229" spans="13:13" x14ac:dyDescent="0.3">
      <c r="M229" s="254"/>
    </row>
    <row r="230" spans="13:13" x14ac:dyDescent="0.3">
      <c r="M230" s="254"/>
    </row>
    <row r="231" spans="13:13" x14ac:dyDescent="0.3">
      <c r="M231" s="254"/>
    </row>
    <row r="232" spans="13:13" x14ac:dyDescent="0.3">
      <c r="M232" s="254"/>
    </row>
    <row r="233" spans="13:13" x14ac:dyDescent="0.3">
      <c r="M233" s="254"/>
    </row>
    <row r="234" spans="13:13" x14ac:dyDescent="0.3">
      <c r="M234" s="254"/>
    </row>
    <row r="235" spans="13:13" x14ac:dyDescent="0.3">
      <c r="M235" s="254"/>
    </row>
    <row r="236" spans="13:13" x14ac:dyDescent="0.3">
      <c r="M236" s="254"/>
    </row>
    <row r="237" spans="13:13" x14ac:dyDescent="0.3">
      <c r="M237" s="254"/>
    </row>
    <row r="238" spans="13:13" x14ac:dyDescent="0.3">
      <c r="M238" s="254"/>
    </row>
    <row r="239" spans="13:13" x14ac:dyDescent="0.3">
      <c r="M239" s="254"/>
    </row>
    <row r="240" spans="13:13" x14ac:dyDescent="0.3">
      <c r="M240" s="254"/>
    </row>
    <row r="241" spans="13:13" x14ac:dyDescent="0.3">
      <c r="M241" s="254"/>
    </row>
    <row r="242" spans="13:13" x14ac:dyDescent="0.3">
      <c r="M242" s="254"/>
    </row>
    <row r="243" spans="13:13" x14ac:dyDescent="0.3">
      <c r="M243" s="254"/>
    </row>
    <row r="244" spans="13:13" x14ac:dyDescent="0.3">
      <c r="M244" s="254"/>
    </row>
    <row r="245" spans="13:13" x14ac:dyDescent="0.3">
      <c r="M245" s="254"/>
    </row>
    <row r="246" spans="13:13" x14ac:dyDescent="0.3">
      <c r="M246" s="254"/>
    </row>
    <row r="247" spans="13:13" x14ac:dyDescent="0.3">
      <c r="M247" s="254"/>
    </row>
    <row r="248" spans="13:13" x14ac:dyDescent="0.3">
      <c r="M248" s="254"/>
    </row>
    <row r="249" spans="13:13" x14ac:dyDescent="0.3">
      <c r="M249" s="254"/>
    </row>
    <row r="250" spans="13:13" x14ac:dyDescent="0.3">
      <c r="M250" s="254"/>
    </row>
    <row r="251" spans="13:13" x14ac:dyDescent="0.3">
      <c r="M251" s="254"/>
    </row>
    <row r="252" spans="13:13" x14ac:dyDescent="0.3">
      <c r="M252" s="254"/>
    </row>
    <row r="253" spans="13:13" x14ac:dyDescent="0.3">
      <c r="M253" s="254"/>
    </row>
    <row r="254" spans="13:13" x14ac:dyDescent="0.3">
      <c r="M254" s="254"/>
    </row>
    <row r="255" spans="13:13" x14ac:dyDescent="0.3">
      <c r="M255" s="254"/>
    </row>
    <row r="256" spans="13:13" x14ac:dyDescent="0.3">
      <c r="M256" s="254"/>
    </row>
    <row r="257" spans="13:13" x14ac:dyDescent="0.3">
      <c r="M257" s="254"/>
    </row>
    <row r="258" spans="13:13" x14ac:dyDescent="0.3">
      <c r="M258" s="254"/>
    </row>
    <row r="259" spans="13:13" x14ac:dyDescent="0.3">
      <c r="M259" s="254"/>
    </row>
    <row r="260" spans="13:13" x14ac:dyDescent="0.3">
      <c r="M260" s="254"/>
    </row>
    <row r="261" spans="13:13" x14ac:dyDescent="0.3">
      <c r="M261" s="254"/>
    </row>
    <row r="262" spans="13:13" x14ac:dyDescent="0.3">
      <c r="M262" s="254"/>
    </row>
    <row r="263" spans="13:13" x14ac:dyDescent="0.3">
      <c r="M263" s="254"/>
    </row>
    <row r="264" spans="13:13" x14ac:dyDescent="0.3">
      <c r="M264" s="254"/>
    </row>
    <row r="265" spans="13:13" x14ac:dyDescent="0.3">
      <c r="M265" s="254"/>
    </row>
    <row r="266" spans="13:13" x14ac:dyDescent="0.3">
      <c r="M266" s="254"/>
    </row>
    <row r="267" spans="13:13" x14ac:dyDescent="0.3">
      <c r="M267" s="254"/>
    </row>
    <row r="268" spans="13:13" x14ac:dyDescent="0.3">
      <c r="M268" s="254"/>
    </row>
    <row r="269" spans="13:13" x14ac:dyDescent="0.3">
      <c r="M269" s="254"/>
    </row>
    <row r="270" spans="13:13" x14ac:dyDescent="0.3">
      <c r="M270" s="254"/>
    </row>
    <row r="271" spans="13:13" x14ac:dyDescent="0.3">
      <c r="M271" s="254"/>
    </row>
    <row r="272" spans="13:13" x14ac:dyDescent="0.3">
      <c r="M272" s="254"/>
    </row>
    <row r="273" spans="13:13" x14ac:dyDescent="0.3">
      <c r="M273" s="254"/>
    </row>
    <row r="274" spans="13:13" x14ac:dyDescent="0.3">
      <c r="M274" s="254"/>
    </row>
    <row r="275" spans="13:13" x14ac:dyDescent="0.3">
      <c r="M275" s="254"/>
    </row>
    <row r="276" spans="13:13" x14ac:dyDescent="0.3">
      <c r="M276" s="254"/>
    </row>
    <row r="277" spans="13:13" x14ac:dyDescent="0.3">
      <c r="M277" s="254"/>
    </row>
    <row r="278" spans="13:13" x14ac:dyDescent="0.3">
      <c r="M278" s="254"/>
    </row>
    <row r="279" spans="13:13" x14ac:dyDescent="0.3">
      <c r="M279" s="254"/>
    </row>
    <row r="280" spans="13:13" x14ac:dyDescent="0.3">
      <c r="M280" s="254"/>
    </row>
    <row r="281" spans="13:13" x14ac:dyDescent="0.3">
      <c r="M281" s="254"/>
    </row>
    <row r="282" spans="13:13" x14ac:dyDescent="0.3">
      <c r="M282" s="254"/>
    </row>
    <row r="283" spans="13:13" x14ac:dyDescent="0.3">
      <c r="M283" s="254"/>
    </row>
    <row r="284" spans="13:13" x14ac:dyDescent="0.3">
      <c r="M284" s="254"/>
    </row>
    <row r="285" spans="13:13" x14ac:dyDescent="0.3">
      <c r="M285" s="254"/>
    </row>
    <row r="286" spans="13:13" x14ac:dyDescent="0.3">
      <c r="M286" s="254"/>
    </row>
    <row r="287" spans="13:13" x14ac:dyDescent="0.3">
      <c r="M287" s="254"/>
    </row>
    <row r="288" spans="13:13" x14ac:dyDescent="0.3">
      <c r="M288" s="254"/>
    </row>
  </sheetData>
  <mergeCells count="6">
    <mergeCell ref="N3:R3"/>
    <mergeCell ref="J3:M3"/>
    <mergeCell ref="A3:A4"/>
    <mergeCell ref="B3:B4"/>
    <mergeCell ref="C3:I3"/>
    <mergeCell ref="A1:D1"/>
  </mergeCells>
  <phoneticPr fontId="15" type="noConversion"/>
  <printOptions horizontalCentered="1"/>
  <pageMargins left="0.16" right="0.19685039370078741" top="0.98425196850393704" bottom="0.27559055118110237" header="0.31496062992125984" footer="0.19685039370078741"/>
  <pageSetup paperSize="9" scale="37" orientation="landscape" horizontalDpi="4294967294" r:id="rId1"/>
  <headerFooter alignWithMargins="0">
    <oddHeader>&amp;R&amp;P</oddHead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Xiaomi</cp:lastModifiedBy>
  <cp:lastPrinted>2022-07-12T13:39:12Z</cp:lastPrinted>
  <dcterms:created xsi:type="dcterms:W3CDTF">2001-07-11T13:17:26Z</dcterms:created>
  <dcterms:modified xsi:type="dcterms:W3CDTF">2022-07-25T07:45:03Z</dcterms:modified>
</cp:coreProperties>
</file>